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f03ab951a0d0a8/Documents/Rutgers Bootcamp/Module 1 - Crowdfunding Analysis/Challenge 1/"/>
    </mc:Choice>
  </mc:AlternateContent>
  <xr:revisionPtr revIDLastSave="286" documentId="8_{49463A25-FF32-4BDF-8878-9E9DC6C4359F}" xr6:coauthVersionLast="47" xr6:coauthVersionMax="47" xr10:uidLastSave="{08A5CC39-3FF6-4257-ACFE-A55421CD41A6}"/>
  <bookViews>
    <workbookView xWindow="-108" yWindow="-108" windowWidth="23256" windowHeight="13896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state="hidden" r:id="rId4"/>
    <sheet name="Subcategory Statistics" sheetId="3" state="hidden" r:id="rId5"/>
    <sheet name="Outcomes Based on Launch Date" sheetId="4" state="hidden" r:id="rId6"/>
    <sheet name="Edinburgh Research" sheetId="6" state="hidden" r:id="rId7"/>
    <sheet name="Descriptive Statistics" sheetId="10" state="hidden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5" l="1"/>
  <c r="D13" i="15"/>
  <c r="B13" i="15"/>
  <c r="D12" i="15"/>
  <c r="C12" i="15"/>
  <c r="B12" i="15"/>
  <c r="D11" i="15"/>
  <c r="C11" i="15"/>
  <c r="B11" i="15"/>
  <c r="D10" i="15"/>
  <c r="B10" i="15"/>
  <c r="C10" i="15"/>
  <c r="D5" i="15"/>
  <c r="C5" i="15"/>
  <c r="B5" i="15"/>
  <c r="D7" i="15"/>
  <c r="B7" i="15"/>
  <c r="C7" i="15"/>
  <c r="D8" i="15"/>
  <c r="D9" i="15"/>
  <c r="C9" i="15"/>
  <c r="B9" i="15"/>
  <c r="D4" i="15"/>
  <c r="D3" i="15"/>
  <c r="D2" i="15"/>
  <c r="C2" i="15"/>
  <c r="B2" i="15"/>
  <c r="C8" i="15"/>
  <c r="B8" i="15"/>
  <c r="D6" i="15"/>
  <c r="C6" i="15"/>
  <c r="B6" i="15"/>
  <c r="E3" i="15"/>
  <c r="C4" i="15"/>
  <c r="C3" i="15"/>
  <c r="B3" i="15"/>
  <c r="B4" i="15"/>
  <c r="E5" i="15"/>
  <c r="F5" i="15" s="1"/>
  <c r="E8" i="15"/>
  <c r="G8" i="15" s="1"/>
  <c r="E10" i="15"/>
  <c r="F10" i="15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0"/>
  <c r="B14" i="10"/>
  <c r="B7" i="10"/>
  <c r="C6" i="10"/>
  <c r="C5" i="10"/>
  <c r="C7" i="10" s="1"/>
  <c r="C4" i="10"/>
  <c r="C13" i="10"/>
  <c r="C12" i="10"/>
  <c r="C11" i="10"/>
  <c r="B13" i="10"/>
  <c r="B12" i="10"/>
  <c r="B11" i="10"/>
  <c r="B6" i="10"/>
  <c r="B5" i="10"/>
  <c r="B4" i="10"/>
  <c r="B10" i="10"/>
  <c r="B9" i="10"/>
  <c r="B3" i="10"/>
  <c r="C10" i="10"/>
  <c r="C9" i="10"/>
  <c r="C3" i="10"/>
  <c r="C2" i="10"/>
  <c r="B2" i="10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014" i="1"/>
  <c r="O2016" i="1"/>
  <c r="E13" i="15" l="1"/>
  <c r="F13" i="15" s="1"/>
  <c r="E12" i="15"/>
  <c r="F12" i="15" s="1"/>
  <c r="E11" i="15"/>
  <c r="F11" i="15" s="1"/>
  <c r="E7" i="15"/>
  <c r="F7" i="15" s="1"/>
  <c r="E6" i="15"/>
  <c r="F6" i="15" s="1"/>
  <c r="E4" i="15"/>
  <c r="H4" i="15" s="1"/>
  <c r="G3" i="15"/>
  <c r="H3" i="15"/>
  <c r="E2" i="15"/>
  <c r="G2" i="15" s="1"/>
  <c r="E9" i="15"/>
  <c r="F3" i="15"/>
  <c r="H5" i="15"/>
  <c r="H8" i="15"/>
  <c r="F8" i="15"/>
  <c r="G5" i="15"/>
  <c r="G12" i="15"/>
  <c r="G10" i="15"/>
  <c r="H10" i="15"/>
  <c r="H13" i="15" l="1"/>
  <c r="G13" i="15"/>
  <c r="H12" i="15"/>
  <c r="H11" i="15"/>
  <c r="G11" i="15"/>
  <c r="G7" i="15"/>
  <c r="H7" i="15"/>
  <c r="G6" i="15"/>
  <c r="H6" i="15"/>
  <c r="F4" i="15"/>
  <c r="G4" i="15"/>
  <c r="H9" i="15"/>
  <c r="G9" i="15"/>
  <c r="F2" i="15"/>
  <c r="F9" i="15"/>
  <c r="H2" i="15"/>
</calcChain>
</file>

<file path=xl/sharedStrings.xml><?xml version="1.0" encoding="utf-8"?>
<sst xmlns="http://schemas.openxmlformats.org/spreadsheetml/2006/main" count="33044" uniqueCount="8417">
  <si>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</si>
  <si>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</si>
  <si>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</si>
  <si>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</si>
  <si>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</si>
  <si>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</si>
  <si>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</si>
  <si>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</si>
  <si>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</si>
  <si>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</si>
  <si>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</si>
  <si>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</si>
  <si>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</si>
  <si>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</si>
  <si>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</si>
  <si>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</si>
  <si>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</si>
  <si>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</si>
  <si>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</si>
  <si>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</si>
  <si>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</si>
  <si>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</si>
  <si>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</si>
  <si>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</si>
  <si>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</si>
  <si>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</si>
  <si>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</si>
  <si>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</si>
  <si>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</si>
  <si>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</si>
  <si>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</si>
  <si>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</si>
  <si>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</si>
  <si>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</si>
  <si>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</si>
  <si>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</si>
  <si>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</si>
  <si>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</si>
  <si>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</si>
  <si>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</si>
  <si>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</si>
  <si>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</si>
  <si>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</si>
  <si>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</si>
  <si>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</si>
  <si>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</si>
  <si>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</si>
  <si>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</si>
  <si>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</si>
  <si>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</si>
  <si>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</si>
  <si>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</si>
  <si>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</si>
  <si>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</si>
  <si>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</si>
  <si>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</si>
  <si>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</si>
  <si>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</si>
  <si>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</si>
  <si>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</si>
  <si>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</si>
  <si>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</si>
  <si>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</si>
  <si>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</si>
  <si>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</si>
  <si>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</si>
  <si>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</si>
  <si>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</si>
  <si>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</si>
  <si>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</si>
  <si>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</si>
  <si>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</si>
  <si>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</si>
  <si>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</si>
  <si>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</si>
  <si>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</si>
  <si>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</si>
  <si>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</si>
  <si>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</si>
  <si>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</si>
  <si>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</si>
  <si>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</si>
  <si>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</si>
  <si>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</si>
  <si>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</si>
  <si>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</si>
  <si>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</si>
  <si>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</si>
  <si>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</si>
  <si>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</si>
  <si>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</si>
  <si>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</si>
  <si>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</si>
  <si>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</si>
  <si>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</si>
  <si>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</si>
  <si>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</si>
  <si>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</si>
  <si>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</si>
  <si>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</si>
  <si>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</si>
  <si>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</si>
  <si>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</si>
  <si>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</si>
  <si>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</si>
  <si>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</si>
  <si>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</si>
  <si>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</si>
  <si>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</si>
  <si>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</si>
  <si>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</si>
  <si>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</si>
  <si>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</si>
  <si>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</si>
  <si>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</si>
  <si>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</si>
  <si>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</si>
  <si>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</si>
  <si>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</si>
  <si>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</si>
  <si>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</si>
  <si>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</si>
  <si>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</si>
  <si>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</si>
  <si>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</si>
  <si>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</si>
  <si>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</si>
  <si>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</si>
  <si>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</si>
  <si>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</si>
  <si>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</si>
  <si>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</si>
  <si>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</si>
  <si>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</si>
  <si>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</si>
  <si>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</si>
  <si>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</si>
  <si>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</si>
  <si>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</si>
  <si>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</si>
  <si>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</si>
  <si>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</si>
  <si>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</si>
  <si>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</si>
  <si>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</si>
  <si>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</si>
  <si>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</si>
  <si>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</si>
  <si>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</si>
  <si>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</si>
  <si>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</si>
  <si>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</si>
  <si>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</si>
  <si>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</si>
  <si>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</si>
  <si>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</si>
  <si>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</si>
  <si>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</si>
  <si>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</si>
  <si>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</si>
  <si>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</si>
  <si>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</si>
  <si>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</si>
  <si>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</si>
  <si>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</si>
  <si>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</si>
  <si>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</si>
  <si>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</si>
  <si>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</si>
  <si>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</si>
  <si>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</si>
  <si>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</si>
  <si>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</si>
  <si>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</si>
  <si>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</si>
  <si>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</si>
  <si>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</si>
  <si>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</si>
  <si>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</si>
  <si>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</si>
  <si>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</si>
  <si>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</si>
  <si>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</si>
  <si>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</si>
  <si>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</si>
  <si>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</si>
  <si>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</si>
  <si>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</si>
  <si>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</si>
  <si>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</si>
  <si>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</si>
  <si>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</si>
  <si>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</si>
  <si>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</si>
  <si>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</si>
  <si>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</si>
  <si>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</si>
  <si>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</si>
  <si>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</si>
  <si>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</si>
  <si>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</si>
  <si>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</si>
  <si>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</si>
  <si>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</si>
  <si>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</si>
  <si>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</si>
  <si>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</si>
  <si>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</si>
  <si>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</si>
  <si>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</si>
  <si>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</si>
  <si>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</si>
  <si>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</si>
  <si>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</si>
  <si>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</si>
  <si>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</si>
  <si>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</si>
  <si>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</si>
  <si>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</si>
  <si>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</si>
  <si>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</si>
  <si>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</si>
  <si>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</si>
  <si>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</si>
  <si>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</si>
  <si>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</si>
  <si>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</si>
  <si>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</si>
  <si>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</si>
  <si>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</si>
  <si>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</si>
  <si>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</si>
  <si>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</si>
  <si>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</si>
  <si>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</si>
  <si>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</si>
  <si>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</si>
  <si>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</si>
  <si>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</si>
  <si>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</si>
  <si>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</si>
  <si>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</si>
  <si>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</si>
  <si>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</si>
  <si>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</si>
  <si>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</si>
  <si>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</si>
  <si>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</si>
  <si>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</si>
  <si>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</si>
  <si>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</si>
  <si>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</si>
  <si>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</si>
  <si>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</si>
  <si>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</si>
  <si>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</si>
  <si>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</si>
  <si>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</si>
  <si>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</si>
  <si>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</si>
  <si>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</si>
  <si>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</si>
  <si>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</si>
  <si>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</si>
  <si>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</si>
  <si>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</si>
  <si>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</si>
  <si>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</si>
  <si>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</si>
  <si>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</si>
  <si>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</si>
  <si>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</si>
  <si>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</si>
  <si>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</si>
  <si>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</si>
  <si>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</si>
  <si>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</si>
  <si>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</si>
  <si>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</si>
  <si>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</si>
  <si>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</si>
  <si>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</si>
  <si>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</si>
  <si>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</si>
  <si>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</si>
  <si>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</si>
  <si>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</si>
  <si>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</si>
  <si>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</si>
  <si>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</si>
  <si>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</si>
  <si>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</si>
  <si>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</si>
  <si>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</si>
  <si>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</si>
  <si>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</si>
  <si>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</si>
  <si>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</si>
  <si>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</si>
  <si>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</si>
  <si>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</si>
  <si>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</si>
  <si>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</si>
  <si>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</si>
  <si>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</si>
  <si>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</si>
  <si>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</si>
  <si>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</si>
  <si>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</si>
  <si>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</si>
  <si>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</si>
  <si>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</si>
  <si>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</si>
  <si>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</si>
  <si>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</si>
  <si>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</si>
  <si>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</si>
  <si>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</si>
  <si>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</si>
  <si>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</si>
  <si>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</si>
  <si>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</si>
  <si>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</si>
  <si>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</si>
  <si>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</si>
  <si>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</si>
  <si>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</si>
  <si>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</si>
  <si>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</si>
  <si>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</si>
  <si>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</si>
  <si>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</si>
  <si>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</si>
  <si>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</si>
  <si>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</si>
  <si>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</si>
  <si>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</si>
  <si>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</si>
  <si>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</si>
  <si>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</si>
  <si>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</si>
  <si>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</si>
  <si>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</si>
  <si>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</si>
  <si>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</si>
  <si>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</si>
  <si>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</si>
  <si>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</si>
  <si>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</si>
  <si>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</si>
  <si>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</si>
  <si>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</si>
  <si>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</si>
  <si>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</si>
  <si>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</si>
  <si>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</si>
  <si>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</si>
  <si>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</si>
  <si>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</si>
  <si>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</si>
  <si>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</si>
  <si>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</si>
  <si>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</si>
  <si>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</si>
  <si>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</si>
  <si>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</si>
  <si>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</si>
  <si>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</si>
  <si>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</si>
  <si>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</si>
  <si>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</si>
  <si>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</si>
  <si>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</si>
  <si>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</si>
  <si>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</si>
  <si>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</si>
  <si>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</si>
  <si>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</si>
  <si>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</si>
  <si>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</si>
  <si>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</si>
  <si>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</si>
  <si>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</si>
  <si>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</si>
  <si>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</si>
  <si>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</si>
  <si>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</si>
  <si>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</si>
  <si>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</si>
  <si>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</si>
  <si>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</si>
  <si>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</si>
  <si>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</si>
  <si>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</si>
  <si>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</si>
  <si>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</si>
  <si>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</si>
  <si>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</si>
  <si>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</si>
  <si>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</si>
  <si>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</si>
  <si>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</si>
  <si>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</si>
  <si>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</si>
  <si>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</si>
  <si>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</si>
  <si>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</si>
  <si>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</si>
  <si>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</si>
  <si>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</si>
  <si>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</si>
  <si>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</si>
  <si>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</si>
  <si>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</si>
  <si>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</si>
  <si>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</si>
  <si>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</si>
  <si>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</si>
  <si>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</si>
  <si>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</si>
  <si>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</si>
  <si>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</si>
  <si>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</si>
  <si>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</si>
  <si>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</si>
  <si>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</si>
  <si>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</si>
  <si>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</si>
  <si>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</si>
  <si>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</si>
  <si>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</si>
  <si>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</si>
  <si>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</si>
  <si>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</si>
  <si>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</si>
  <si>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</si>
  <si>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</si>
  <si>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</si>
  <si>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</si>
  <si>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</si>
  <si>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</si>
  <si>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</si>
  <si>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</si>
  <si>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</si>
  <si>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</si>
  <si>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</si>
  <si>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</si>
  <si>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</si>
  <si>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</si>
  <si>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</si>
  <si>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</si>
  <si>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</si>
  <si>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</si>
  <si>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</si>
  <si>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</si>
  <si>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</si>
  <si>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</si>
  <si>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</si>
  <si>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</si>
  <si>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</si>
  <si>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</si>
  <si>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</si>
  <si>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</si>
  <si>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</si>
  <si>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</si>
  <si>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</si>
  <si>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</si>
  <si>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</si>
  <si>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</si>
  <si>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</si>
  <si>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</si>
  <si>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</si>
  <si>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</si>
  <si>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</si>
  <si>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</si>
  <si>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</si>
  <si>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</si>
  <si>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</si>
  <si>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</si>
  <si>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</si>
  <si>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</si>
  <si>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</si>
  <si>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</si>
  <si>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</si>
  <si>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</si>
  <si>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</si>
  <si>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</si>
  <si>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</si>
  <si>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</si>
  <si>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</si>
  <si>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</si>
  <si>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</si>
  <si>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</si>
  <si>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</si>
  <si>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</si>
  <si>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</si>
  <si>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</si>
  <si>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</si>
  <si>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</si>
  <si>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</si>
  <si>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</si>
  <si>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</si>
  <si>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</si>
  <si>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</si>
  <si>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</si>
  <si>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</si>
  <si>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</si>
  <si>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</si>
  <si>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</si>
  <si>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</si>
  <si>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</si>
  <si>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</si>
  <si>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</si>
  <si>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</si>
  <si>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</si>
  <si>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</si>
  <si>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</si>
  <si>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</si>
  <si>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</si>
  <si>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</si>
  <si>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</si>
  <si>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</si>
  <si>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</si>
  <si>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</si>
  <si>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</si>
  <si>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</si>
  <si>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</si>
  <si>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</si>
  <si>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</si>
  <si>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</si>
  <si>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</si>
  <si>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</si>
  <si>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</si>
  <si>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</si>
  <si>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</si>
  <si>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</si>
  <si>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</si>
  <si>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</si>
  <si>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</si>
  <si>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</si>
  <si>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</si>
  <si>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</si>
  <si>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</si>
  <si>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</si>
  <si>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</si>
  <si>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</si>
  <si>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</si>
  <si>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</si>
  <si>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</si>
  <si>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</si>
  <si>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</si>
  <si>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</si>
  <si>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</si>
  <si>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</si>
  <si>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</si>
  <si>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</si>
  <si>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</si>
  <si>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</si>
  <si>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</si>
  <si>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</si>
  <si>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</si>
  <si>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</si>
  <si>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</si>
  <si>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</si>
  <si>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</si>
  <si>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</si>
  <si>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</si>
  <si>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</si>
  <si>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</si>
  <si>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</si>
  <si>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</si>
  <si>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</si>
  <si>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</si>
  <si>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</si>
  <si>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</si>
  <si>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</si>
  <si>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</si>
  <si>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</si>
  <si>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</si>
  <si>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</si>
  <si>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</si>
  <si>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</si>
  <si>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</si>
  <si>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</si>
  <si>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</si>
  <si>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</si>
  <si>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</si>
  <si>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</si>
  <si>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</si>
  <si>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</si>
  <si>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</si>
  <si>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</si>
  <si>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</si>
  <si>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</si>
  <si>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</si>
  <si>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</si>
  <si>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</si>
  <si>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</si>
  <si>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</si>
  <si>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</si>
  <si>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</si>
  <si>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</si>
  <si>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</si>
  <si>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</si>
  <si>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</si>
  <si>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</si>
  <si>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</si>
  <si>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</si>
  <si>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</si>
  <si>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</si>
  <si>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</si>
  <si>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</si>
  <si>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</si>
  <si>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</si>
  <si>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</si>
  <si>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</si>
  <si>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</si>
  <si>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</si>
  <si>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</si>
  <si>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</si>
  <si>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</si>
  <si>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</si>
  <si>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</si>
  <si>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</si>
  <si>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</si>
  <si>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</si>
  <si>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</si>
  <si>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</si>
  <si>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</si>
  <si>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</si>
  <si>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</si>
  <si>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</si>
  <si>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</si>
  <si>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</si>
  <si>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</si>
  <si>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</si>
  <si>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</si>
  <si>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</si>
  <si>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</si>
  <si>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</si>
  <si>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</si>
  <si>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</si>
  <si>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</si>
  <si>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</si>
  <si>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</si>
  <si>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</si>
  <si>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</si>
  <si>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</si>
  <si>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</si>
  <si>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</si>
  <si>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</si>
  <si>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</si>
  <si>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</si>
  <si>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</si>
  <si>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</si>
  <si>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</si>
  <si>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</si>
  <si>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</si>
  <si>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</si>
  <si>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</si>
  <si>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</si>
  <si>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</si>
  <si>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</si>
  <si>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</si>
  <si>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</si>
  <si>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</si>
  <si>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</si>
  <si>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</si>
  <si>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</si>
  <si>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</si>
  <si>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</si>
  <si>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</si>
  <si>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</si>
  <si>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</si>
  <si>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</si>
  <si>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</si>
  <si>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</si>
  <si>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</si>
  <si>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</si>
  <si>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</si>
  <si>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</si>
  <si>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</si>
  <si>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</si>
  <si>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</si>
  <si>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</si>
  <si>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</si>
  <si>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</si>
  <si>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</si>
  <si>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</si>
  <si>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</si>
  <si>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</si>
  <si>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</si>
  <si>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</si>
  <si>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</si>
  <si>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</si>
  <si>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</si>
  <si>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</si>
  <si>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</si>
  <si>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</si>
  <si>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</si>
  <si>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</si>
  <si>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</si>
  <si>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</si>
  <si>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</si>
  <si>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</si>
  <si>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</si>
  <si>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</si>
  <si>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</si>
  <si>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</si>
  <si>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</si>
  <si>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</si>
  <si>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</si>
  <si>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</si>
  <si>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</si>
  <si>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</si>
  <si>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</si>
  <si>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</si>
  <si>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</si>
  <si>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</si>
  <si>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</si>
  <si>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</si>
  <si>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</si>
  <si>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</si>
  <si>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</si>
  <si>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</si>
  <si>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</si>
  <si>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</si>
  <si>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</si>
  <si>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</si>
  <si>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</si>
  <si>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</si>
  <si>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</si>
  <si>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</si>
  <si>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</si>
  <si>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</si>
  <si>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</si>
  <si>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</si>
  <si>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</si>
  <si>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</si>
  <si>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</si>
  <si>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</si>
  <si>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</si>
  <si>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</si>
  <si>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</si>
  <si>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</si>
  <si>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</si>
  <si>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</si>
  <si>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</si>
  <si>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</si>
  <si>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</si>
  <si>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</si>
  <si>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</si>
  <si>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</si>
  <si>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</si>
  <si>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</si>
  <si>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</si>
  <si>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</si>
  <si>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</si>
  <si>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</si>
  <si>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</si>
  <si>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</si>
  <si>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</si>
  <si>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</si>
  <si>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</si>
  <si>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</si>
  <si>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</si>
  <si>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</si>
  <si>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</si>
  <si>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</si>
  <si>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</si>
  <si>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</si>
  <si>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</si>
  <si>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</si>
  <si>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</si>
  <si>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</si>
  <si>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</si>
  <si>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</si>
  <si>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</si>
  <si>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</si>
  <si>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</si>
  <si>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</si>
  <si>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</si>
  <si>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</si>
  <si>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</si>
  <si>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</si>
  <si>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</si>
  <si>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</si>
  <si>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</si>
  <si>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</si>
  <si>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</si>
  <si>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</si>
  <si>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</si>
  <si>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</si>
  <si>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</si>
  <si>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</si>
  <si>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</si>
  <si>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</si>
  <si>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</si>
  <si>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</si>
  <si>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</si>
  <si>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</si>
  <si>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</si>
  <si>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</si>
  <si>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</si>
  <si>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</si>
  <si>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</si>
  <si>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</si>
  <si>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</si>
  <si>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</si>
  <si>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</si>
  <si>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</si>
  <si>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</si>
  <si>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</si>
  <si>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</si>
  <si>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</si>
  <si>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</si>
  <si>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</si>
  <si>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</si>
  <si>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</si>
  <si>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</si>
  <si>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</si>
  <si>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</si>
  <si>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</si>
  <si>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</si>
  <si>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</si>
  <si>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</si>
  <si>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</si>
  <si>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</si>
  <si>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</si>
  <si>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</si>
  <si>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</si>
  <si>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</si>
  <si>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</si>
  <si>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</si>
  <si>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</si>
  <si>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</si>
  <si>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</si>
  <si>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</si>
  <si>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</si>
  <si>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</si>
  <si>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</si>
  <si>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</si>
  <si>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</si>
  <si>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</si>
  <si>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</si>
  <si>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</si>
  <si>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</si>
  <si>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</si>
  <si>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</si>
  <si>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</si>
  <si>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</si>
  <si>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</si>
  <si>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</si>
  <si>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</si>
  <si>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</si>
  <si>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</si>
  <si>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</si>
  <si>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</si>
  <si>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</si>
  <si>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</si>
  <si>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</si>
  <si>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</si>
  <si>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</si>
  <si>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</si>
  <si>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</si>
  <si>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</si>
  <si>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</si>
  <si>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</si>
  <si>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</si>
  <si>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</si>
  <si>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</si>
  <si>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</si>
  <si>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</si>
  <si>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</si>
  <si>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</si>
  <si>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</si>
  <si>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</si>
  <si>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</si>
  <si>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</si>
  <si>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</si>
  <si>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</si>
  <si>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</si>
  <si>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</si>
  <si>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</si>
  <si>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</si>
  <si>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</si>
  <si>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</si>
  <si>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</si>
  <si>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</si>
  <si>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</si>
  <si>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</si>
  <si>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</si>
  <si>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</si>
  <si>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</si>
  <si>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</si>
  <si>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</si>
  <si>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</si>
  <si>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</si>
  <si>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</si>
  <si>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</si>
  <si>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</si>
  <si>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</si>
  <si>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</si>
  <si>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</si>
  <si>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</si>
  <si>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</si>
  <si>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</si>
  <si>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</si>
  <si>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</si>
  <si>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</si>
  <si>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</si>
  <si>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</si>
  <si>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</si>
  <si>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</si>
  <si>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</si>
  <si>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</si>
  <si>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</si>
  <si>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</si>
  <si>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</si>
  <si>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</si>
  <si>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</si>
  <si>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</si>
  <si>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</si>
  <si>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</si>
  <si>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</si>
  <si>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</si>
  <si>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</si>
  <si>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</si>
  <si>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</si>
  <si>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</si>
  <si>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</si>
  <si>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</si>
  <si>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</si>
  <si>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</si>
  <si>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</si>
  <si>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</si>
  <si>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</si>
  <si>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</si>
  <si>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</si>
  <si>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</si>
  <si>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</si>
  <si>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</si>
  <si>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</si>
  <si>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</si>
  <si>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</si>
  <si>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</si>
  <si>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</si>
  <si>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</si>
  <si>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</si>
  <si>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</si>
  <si>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</si>
  <si>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</si>
  <si>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</si>
  <si>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</si>
  <si>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</si>
  <si>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</si>
  <si>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</si>
  <si>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</si>
  <si>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</si>
  <si>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</si>
  <si>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</si>
  <si>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</si>
  <si>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</si>
  <si>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</si>
  <si>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</si>
  <si>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</si>
  <si>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</si>
  <si>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</si>
  <si>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</si>
  <si>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</si>
  <si>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</si>
  <si>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</si>
  <si>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</si>
  <si>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</si>
  <si>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</si>
  <si>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</si>
  <si>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</si>
  <si>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</si>
  <si>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</si>
  <si>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</si>
  <si>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</si>
  <si>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</si>
  <si>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</si>
  <si>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</si>
  <si>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</si>
  <si>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</si>
  <si>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</si>
  <si>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</si>
  <si>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</si>
  <si>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</si>
  <si>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</si>
  <si>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</si>
  <si>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</si>
  <si>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</si>
  <si>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</si>
  <si>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</si>
  <si>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</si>
  <si>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</si>
  <si>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</si>
  <si>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</si>
  <si>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</si>
  <si>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</si>
  <si>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</si>
  <si>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</si>
  <si>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</si>
  <si>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</si>
  <si>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</si>
  <si>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</si>
  <si>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</si>
  <si>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</si>
  <si>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</si>
  <si>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</si>
  <si>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</si>
  <si>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</si>
  <si>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</si>
  <si>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</si>
  <si>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</si>
  <si>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</si>
  <si>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</si>
  <si>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</si>
  <si>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</si>
  <si>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</si>
  <si>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</si>
  <si>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</si>
  <si>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</si>
  <si>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</si>
  <si>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</si>
  <si>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</si>
  <si>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</si>
  <si>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</si>
  <si>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</si>
  <si>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</si>
  <si>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</si>
  <si>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</si>
  <si>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</si>
  <si>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</si>
  <si>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</si>
  <si>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</si>
  <si>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</si>
  <si>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</si>
  <si>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</si>
  <si>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</si>
  <si>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</si>
  <si>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</si>
  <si>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</si>
  <si>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</si>
  <si>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</si>
  <si>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</si>
  <si>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</si>
  <si>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</si>
  <si>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</si>
  <si>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</si>
  <si>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</si>
  <si>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</si>
  <si>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</si>
  <si>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</si>
  <si>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</si>
  <si>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</si>
  <si>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</si>
  <si>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</si>
  <si>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</si>
  <si>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</si>
  <si>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</si>
  <si>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</si>
  <si>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</si>
  <si>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</si>
  <si>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</si>
  <si>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</si>
  <si>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</si>
  <si>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</si>
  <si>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</si>
  <si>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</si>
  <si>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</si>
  <si>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</si>
  <si>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</si>
  <si>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</si>
  <si>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</si>
  <si>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</si>
  <si>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</si>
  <si>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</si>
  <si>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</si>
  <si>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</si>
  <si>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</si>
  <si>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</si>
  <si>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</si>
  <si>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</si>
  <si>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</si>
  <si>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</si>
  <si>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</si>
  <si>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</si>
  <si>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</si>
  <si>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</si>
  <si>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</si>
  <si>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</si>
  <si>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</si>
  <si>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</si>
  <si>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</si>
  <si>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</si>
  <si>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</si>
  <si>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</si>
  <si>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</si>
  <si>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</si>
  <si>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</si>
  <si>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</si>
  <si>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</si>
  <si>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</si>
  <si>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</si>
  <si>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</si>
  <si>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</si>
  <si>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</si>
  <si>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</si>
  <si>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</si>
  <si>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</si>
  <si>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</si>
  <si>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</si>
  <si>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</si>
  <si>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</si>
  <si>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</si>
  <si>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</si>
  <si>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</si>
  <si>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</si>
  <si>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</si>
  <si>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</si>
  <si>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</si>
  <si>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</si>
  <si>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</si>
  <si>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</si>
  <si>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</si>
  <si>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</si>
  <si>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</si>
  <si>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</si>
  <si>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</si>
  <si>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</si>
  <si>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</si>
  <si>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</si>
  <si>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</si>
  <si>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</si>
  <si>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</si>
  <si>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</si>
  <si>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</si>
  <si>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</si>
  <si>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</si>
  <si>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</si>
  <si>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</si>
  <si>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</si>
  <si>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</si>
  <si>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</si>
  <si>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</si>
  <si>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</si>
  <si>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</si>
  <si>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</si>
  <si>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</si>
  <si>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</si>
  <si>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</si>
  <si>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</si>
  <si>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</si>
  <si>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</si>
  <si>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</si>
  <si>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</si>
  <si>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</si>
  <si>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</si>
  <si>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</si>
  <si>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</si>
  <si>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</si>
  <si>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</si>
  <si>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</si>
  <si>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</si>
  <si>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</si>
  <si>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</si>
  <si>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</si>
  <si>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</si>
  <si>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</si>
  <si>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</si>
  <si>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</si>
  <si>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</si>
  <si>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</si>
  <si>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</si>
  <si>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</si>
  <si>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</si>
  <si>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</si>
  <si>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</si>
  <si>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</si>
  <si>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</si>
  <si>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</si>
  <si>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</si>
  <si>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</si>
  <si>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</si>
  <si>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</si>
  <si>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</si>
  <si>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</si>
  <si>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</si>
  <si>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</si>
  <si>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</si>
  <si>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</si>
  <si>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</si>
  <si>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</si>
  <si>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</si>
  <si>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</si>
  <si>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</si>
  <si>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</si>
  <si>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</si>
  <si>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</si>
  <si>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</si>
  <si>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</si>
  <si>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</si>
  <si>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</si>
  <si>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</si>
  <si>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</si>
  <si>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</si>
  <si>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</si>
  <si>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</si>
  <si>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</si>
  <si>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</si>
  <si>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</si>
  <si>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</si>
  <si>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</si>
  <si>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</si>
  <si>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</si>
  <si>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</si>
  <si>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</si>
  <si>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</si>
  <si>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</si>
  <si>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</si>
  <si>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</si>
  <si>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</si>
  <si>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</si>
  <si>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</si>
  <si>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</si>
  <si>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</si>
  <si>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</si>
  <si>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</si>
  <si>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</si>
  <si>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</si>
  <si>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</si>
  <si>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</si>
  <si>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</si>
  <si>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</si>
  <si>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</si>
  <si>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</si>
  <si>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</si>
  <si>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</si>
  <si>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</si>
  <si>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</si>
  <si>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</si>
  <si>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</si>
  <si>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</si>
  <si>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</si>
  <si>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</si>
  <si>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</si>
  <si>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</si>
  <si>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</si>
  <si>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</si>
  <si>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</si>
  <si>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</si>
  <si>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</si>
  <si>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</si>
  <si>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</si>
  <si>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</si>
  <si>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</si>
  <si>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</si>
  <si>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</si>
  <si>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</si>
  <si>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</si>
  <si>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</si>
  <si>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</si>
  <si>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</si>
  <si>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</si>
  <si>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</si>
  <si>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</si>
  <si>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</si>
  <si>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</si>
  <si>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</si>
  <si>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</si>
  <si>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</si>
  <si>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</si>
  <si>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</si>
  <si>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</si>
  <si>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</si>
  <si>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</si>
  <si>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</si>
  <si>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</si>
  <si>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</si>
  <si>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</si>
  <si>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</si>
  <si>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</si>
  <si>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</si>
  <si>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</si>
  <si>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</si>
  <si>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</si>
  <si>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</si>
  <si>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</si>
  <si>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</si>
  <si>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</si>
  <si>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</si>
  <si>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</si>
  <si>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</si>
  <si>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</si>
  <si>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</si>
  <si>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</si>
  <si>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</si>
  <si>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</si>
  <si>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</si>
  <si>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</si>
  <si>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</si>
  <si>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</si>
  <si>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</si>
  <si>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</si>
  <si>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</si>
  <si>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</si>
  <si>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</si>
  <si>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</si>
  <si>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</si>
  <si>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</si>
  <si>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</si>
  <si>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</si>
  <si>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</si>
  <si>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</si>
  <si>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</si>
  <si>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</si>
  <si>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</si>
  <si>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</si>
  <si>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</si>
  <si>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</si>
  <si>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</si>
  <si>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</si>
  <si>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</si>
  <si>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</si>
  <si>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</si>
  <si>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</si>
  <si>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</si>
  <si>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</si>
  <si>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</si>
  <si>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</si>
  <si>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</si>
  <si>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</si>
  <si>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</si>
  <si>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</si>
  <si>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</si>
  <si>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</si>
  <si>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</si>
  <si>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</si>
  <si>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</si>
  <si>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</si>
  <si>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</si>
  <si>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</si>
  <si>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</si>
  <si>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</si>
  <si>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</si>
  <si>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</si>
  <si>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</si>
  <si>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</si>
  <si>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</si>
  <si>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</si>
  <si>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</si>
  <si>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</si>
  <si>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</si>
  <si>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</si>
  <si>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</si>
  <si>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</si>
  <si>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</si>
  <si>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</si>
  <si>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</si>
  <si>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</si>
  <si>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</si>
  <si>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</si>
  <si>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</si>
  <si>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</si>
  <si>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</si>
  <si>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</si>
  <si>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</si>
  <si>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</si>
  <si>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</si>
  <si>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</si>
  <si>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</si>
  <si>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</si>
  <si>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</si>
  <si>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</si>
  <si>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</si>
  <si>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</si>
  <si>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</si>
  <si>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</si>
  <si>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</si>
  <si>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</si>
  <si>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</si>
  <si>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</si>
  <si>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</si>
  <si>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</si>
  <si>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</si>
  <si>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</si>
  <si>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</si>
  <si>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</si>
  <si>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</si>
  <si>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</si>
  <si>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</si>
  <si>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</si>
  <si>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</si>
  <si>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</si>
  <si>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</si>
  <si>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</si>
  <si>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</si>
  <si>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</si>
  <si>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</si>
  <si>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</si>
  <si>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</si>
  <si>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</si>
  <si>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</si>
  <si>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</si>
  <si>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</si>
  <si>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</si>
  <si>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</si>
  <si>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</si>
  <si>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</si>
  <si>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</si>
  <si>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</si>
  <si>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</si>
  <si>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</si>
  <si>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</si>
  <si>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</si>
  <si>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</si>
  <si>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</si>
  <si>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</si>
  <si>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</si>
  <si>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</si>
  <si>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</si>
  <si>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</si>
  <si>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</si>
  <si>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</si>
  <si>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</si>
  <si>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</si>
  <si>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</si>
  <si>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</si>
  <si>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</si>
  <si>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</si>
  <si>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</si>
  <si>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</si>
  <si>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</si>
  <si>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</si>
  <si>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</si>
  <si>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</si>
  <si>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</si>
  <si>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</si>
  <si>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</si>
  <si>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</si>
  <si>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</si>
  <si>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</si>
  <si>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</si>
  <si>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</si>
  <si>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</si>
  <si>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</si>
  <si>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</si>
  <si>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</si>
  <si>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</si>
  <si>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</si>
  <si>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</si>
  <si>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</si>
  <si>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</si>
  <si>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</si>
  <si>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</si>
  <si>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</si>
  <si>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</si>
  <si>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</si>
  <si>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</si>
  <si>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</si>
  <si>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</si>
  <si>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</si>
  <si>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</si>
  <si>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</si>
  <si>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</si>
  <si>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</si>
  <si>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</si>
  <si>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</si>
  <si>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</si>
  <si>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</si>
  <si>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</si>
  <si>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</si>
  <si>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</si>
  <si>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</si>
  <si>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</si>
  <si>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</si>
  <si>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</si>
  <si>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</si>
  <si>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</si>
  <si>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</si>
  <si>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</si>
  <si>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</si>
  <si>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</si>
  <si>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</si>
  <si>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</si>
  <si>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</si>
  <si>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</si>
  <si>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</si>
  <si>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</si>
  <si>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</si>
  <si>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</si>
  <si>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</si>
  <si>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</si>
  <si>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</si>
  <si>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</si>
  <si>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</si>
  <si>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</si>
  <si>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</si>
  <si>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</si>
  <si>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</si>
  <si>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</si>
  <si>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</si>
  <si>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</si>
  <si>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</si>
  <si>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</si>
  <si>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</si>
  <si>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</si>
  <si>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</si>
  <si>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</si>
  <si>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</si>
  <si>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</si>
  <si>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</si>
  <si>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</si>
  <si>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</si>
  <si>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</si>
  <si>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</si>
  <si>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</si>
  <si>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</si>
  <si>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</si>
  <si>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</si>
  <si>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</si>
  <si>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</si>
  <si>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</si>
  <si>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</si>
  <si>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</si>
  <si>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</si>
  <si>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</si>
  <si>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</si>
  <si>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</si>
  <si>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</si>
  <si>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</si>
  <si>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</si>
  <si>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</si>
  <si>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</si>
  <si>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</si>
  <si>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</si>
  <si>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</si>
  <si>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</si>
  <si>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</si>
  <si>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</si>
  <si>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</si>
  <si>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</si>
  <si>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</si>
  <si>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</si>
  <si>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</si>
  <si>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</si>
  <si>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</si>
  <si>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</si>
  <si>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</si>
  <si>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</si>
  <si>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</si>
  <si>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</si>
  <si>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</si>
  <si>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</si>
  <si>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</si>
  <si>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</si>
  <si>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</si>
  <si>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</si>
  <si>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</si>
  <si>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</si>
  <si>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</si>
  <si>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</si>
  <si>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</si>
  <si>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</si>
  <si>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</si>
  <si>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</si>
  <si>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</si>
  <si>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</si>
  <si>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</si>
  <si>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</si>
  <si>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</si>
  <si>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</si>
  <si>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</si>
  <si>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</si>
  <si>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</si>
  <si>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</si>
  <si>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</si>
  <si>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</si>
  <si>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</si>
  <si>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</si>
  <si>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</si>
  <si>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</si>
  <si>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</si>
  <si>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</si>
  <si>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</si>
  <si>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</si>
  <si>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</si>
  <si>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</si>
  <si>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</si>
  <si>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</si>
  <si>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</si>
  <si>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</si>
  <si>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</si>
  <si>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</si>
  <si>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</si>
  <si>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</si>
  <si>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</si>
  <si>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</si>
  <si>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</si>
  <si>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</si>
  <si>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</si>
  <si>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</si>
  <si>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</si>
  <si>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</si>
  <si>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</si>
  <si>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</si>
  <si>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</si>
  <si>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</si>
  <si>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</si>
  <si>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</si>
  <si>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</si>
  <si>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</si>
  <si>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</si>
  <si>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</si>
  <si>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</si>
  <si>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</si>
  <si>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</si>
  <si>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</si>
  <si>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</si>
  <si>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</si>
  <si>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</si>
  <si>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</si>
  <si>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</si>
  <si>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</si>
  <si>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</si>
  <si>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</si>
  <si>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</si>
  <si>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</si>
  <si>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</si>
  <si>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</si>
  <si>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</si>
  <si>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</si>
  <si>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</si>
  <si>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</si>
  <si>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</si>
  <si>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</si>
  <si>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</si>
  <si>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</si>
  <si>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</si>
  <si>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</si>
  <si>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</si>
  <si>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</si>
  <si>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</si>
  <si>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</si>
  <si>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</si>
  <si>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</si>
  <si>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</si>
  <si>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</si>
  <si>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</si>
  <si>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</si>
  <si>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</si>
  <si>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</si>
  <si>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</si>
  <si>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</si>
  <si>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</si>
  <si>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</si>
  <si>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</si>
  <si>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</si>
  <si>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</si>
  <si>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</si>
  <si>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</si>
  <si>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</si>
  <si>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</si>
  <si>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</si>
  <si>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</si>
  <si>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</si>
  <si>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</si>
  <si>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</si>
  <si>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</si>
  <si>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</si>
  <si>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</si>
  <si>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</si>
  <si>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</si>
  <si>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</si>
  <si>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</si>
  <si>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</si>
  <si>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</si>
  <si>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</si>
  <si>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</si>
  <si>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</si>
  <si>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</si>
  <si>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</si>
  <si>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</si>
  <si>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</si>
  <si>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</si>
  <si>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</si>
  <si>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</si>
  <si>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</si>
  <si>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</si>
  <si>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</si>
  <si>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</si>
  <si>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</si>
  <si>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</si>
  <si>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</si>
  <si>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</si>
  <si>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</si>
  <si>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</si>
  <si>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</si>
  <si>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</si>
  <si>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</si>
  <si>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</si>
  <si>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</si>
  <si>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</si>
  <si>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</si>
  <si>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</si>
  <si>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</si>
  <si>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</si>
  <si>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</si>
  <si>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</si>
  <si>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</si>
  <si>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</si>
  <si>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</si>
  <si>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</si>
  <si>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</si>
  <si>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</si>
  <si>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</si>
  <si>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</si>
  <si>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</si>
  <si>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</si>
  <si>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</si>
  <si>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</si>
  <si>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</si>
  <si>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</si>
  <si>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</si>
  <si>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</si>
  <si>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</si>
  <si>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</si>
  <si>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</si>
  <si>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</si>
  <si>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</si>
  <si>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</si>
  <si>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</si>
  <si>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</si>
  <si>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</si>
  <si>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</si>
  <si>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</si>
  <si>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</si>
  <si>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</si>
  <si>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</si>
  <si>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</si>
  <si>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</si>
  <si>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</si>
  <si>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</si>
  <si>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</si>
  <si>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</si>
  <si>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</si>
  <si>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</si>
  <si>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</si>
  <si>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</si>
  <si>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</si>
  <si>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</si>
  <si>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</si>
  <si>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</si>
  <si>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</si>
  <si>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</si>
  <si>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</si>
  <si>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</si>
  <si>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</si>
  <si>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</si>
  <si>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</si>
  <si>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</si>
  <si>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</si>
  <si>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</si>
  <si>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</si>
  <si>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</si>
  <si>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</si>
  <si>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</si>
  <si>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</si>
  <si>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</si>
  <si>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</si>
  <si>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</si>
  <si>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</si>
  <si>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</si>
  <si>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</si>
  <si>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</si>
  <si>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</si>
  <si>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</si>
  <si>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</si>
  <si>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</si>
  <si>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</si>
  <si>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</si>
  <si>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</si>
  <si>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</si>
  <si>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</si>
  <si>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</si>
  <si>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</si>
  <si>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</si>
  <si>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</si>
  <si>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</si>
  <si>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</si>
  <si>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</si>
  <si>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</si>
  <si>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</si>
  <si>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</si>
  <si>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</si>
  <si>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</si>
  <si>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</si>
  <si>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</si>
  <si>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</si>
  <si>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</si>
  <si>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</si>
  <si>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</si>
  <si>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</si>
  <si>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</si>
  <si>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</si>
  <si>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</si>
  <si>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</si>
  <si>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</si>
  <si>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</si>
  <si>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</si>
  <si>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</si>
  <si>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</si>
  <si>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</si>
  <si>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</si>
  <si>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</si>
  <si>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</si>
  <si>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</si>
  <si>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</si>
  <si>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</si>
  <si>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</si>
  <si>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</si>
  <si>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</si>
  <si>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</si>
  <si>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</si>
  <si>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</si>
  <si>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</si>
  <si>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</si>
  <si>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</si>
  <si>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</si>
  <si>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</si>
  <si>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</si>
  <si>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</si>
  <si>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</si>
  <si>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</si>
  <si>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</si>
  <si>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</si>
  <si>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</si>
  <si>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</si>
  <si>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</si>
  <si>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</si>
  <si>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</si>
  <si>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</si>
  <si>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</si>
  <si>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</si>
  <si>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</si>
  <si>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</si>
  <si>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</si>
  <si>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</si>
  <si>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</si>
  <si>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</si>
  <si>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</si>
  <si>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</si>
  <si>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</si>
  <si>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</si>
  <si>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</si>
  <si>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</si>
  <si>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</si>
  <si>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</si>
  <si>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</si>
  <si>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</si>
  <si>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</si>
  <si>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</si>
  <si>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</si>
  <si>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</si>
  <si>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</si>
  <si>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</si>
  <si>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</si>
  <si>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</si>
  <si>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</si>
  <si>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</si>
  <si>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</si>
  <si>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</si>
  <si>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</si>
  <si>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</si>
  <si>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</si>
  <si>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</si>
  <si>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</si>
  <si>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</si>
  <si>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</si>
  <si>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</si>
  <si>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</si>
  <si>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</si>
  <si>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</si>
  <si>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</si>
  <si>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</si>
  <si>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</si>
  <si>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</si>
  <si>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</si>
  <si>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</si>
  <si>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</si>
  <si>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</si>
  <si>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</si>
  <si>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</si>
  <si>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</si>
  <si>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</si>
  <si>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</si>
  <si>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</si>
  <si>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</si>
  <si>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</si>
  <si>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</si>
  <si>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</si>
  <si>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</si>
  <si>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</si>
  <si>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</si>
  <si>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</si>
  <si>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</si>
  <si>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</si>
  <si>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</si>
  <si>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</si>
  <si>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</si>
  <si>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</si>
  <si>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</si>
  <si>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</si>
  <si>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</si>
  <si>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</si>
  <si>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</si>
  <si>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</si>
  <si>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</si>
  <si>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</si>
  <si>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</si>
  <si>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</si>
  <si>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</si>
  <si>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</si>
  <si>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</si>
  <si>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</si>
  <si>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</si>
  <si>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</si>
  <si>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</si>
  <si>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</si>
  <si>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</si>
  <si>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</si>
  <si>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</si>
  <si>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</si>
  <si>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</si>
  <si>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</si>
  <si>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</si>
  <si>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</si>
  <si>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</si>
  <si>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</si>
  <si>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</si>
  <si>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</si>
  <si>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</si>
  <si>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</si>
  <si>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</si>
  <si>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</si>
  <si>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</si>
  <si>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</si>
  <si>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</si>
  <si>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</si>
  <si>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</si>
  <si>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</si>
  <si>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</si>
  <si>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</si>
  <si>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</si>
  <si>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</si>
  <si>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</si>
  <si>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</si>
  <si>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</si>
  <si>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</si>
  <si>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</si>
  <si>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</si>
  <si>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</si>
  <si>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</si>
  <si>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</si>
  <si>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</si>
  <si>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</si>
  <si>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</si>
  <si>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</si>
  <si>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</si>
  <si>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</si>
  <si>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</si>
  <si>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</si>
  <si>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</si>
  <si>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</si>
  <si>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</si>
  <si>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</si>
  <si>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</si>
  <si>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</si>
  <si>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</si>
  <si>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</si>
  <si>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</si>
  <si>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</si>
  <si>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</si>
  <si>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</si>
  <si>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</si>
  <si>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</si>
  <si>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</si>
  <si>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</si>
  <si>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</si>
  <si>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</si>
  <si>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</si>
  <si>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</si>
  <si>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</si>
  <si>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</si>
  <si>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</si>
  <si>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</si>
  <si>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</si>
  <si>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</si>
  <si>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</si>
  <si>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</si>
  <si>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</si>
  <si>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</si>
  <si>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</si>
  <si>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</si>
  <si>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</si>
  <si>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</si>
  <si>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</si>
  <si>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</si>
  <si>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</si>
  <si>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</si>
  <si>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</si>
  <si>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</si>
  <si>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</si>
  <si>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</si>
  <si>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</si>
  <si>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</si>
  <si>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</si>
  <si>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</si>
  <si>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</si>
  <si>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</si>
  <si>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</si>
  <si>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</si>
  <si>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</si>
  <si>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</si>
  <si>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</si>
  <si>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</si>
  <si>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</si>
  <si>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</si>
  <si>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</si>
  <si>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</si>
  <si>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</si>
  <si>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</si>
  <si>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</si>
  <si>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</si>
  <si>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</si>
  <si>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</si>
  <si>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</si>
  <si>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</si>
  <si>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</si>
  <si>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</si>
  <si>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</si>
  <si>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</si>
  <si>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</si>
  <si>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</si>
  <si>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</si>
  <si>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</si>
  <si>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</si>
  <si>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</si>
  <si>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</si>
  <si>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</si>
  <si>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</si>
  <si>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</si>
  <si>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</si>
  <si>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</si>
  <si>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</si>
  <si>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</si>
  <si>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</si>
  <si>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</si>
  <si>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</si>
  <si>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</si>
  <si>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</si>
  <si>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</si>
  <si>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</si>
  <si>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</si>
  <si>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</si>
  <si>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</si>
  <si>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</si>
  <si>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</si>
  <si>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</si>
  <si>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</si>
  <si>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</si>
  <si>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</si>
  <si>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</si>
  <si>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</si>
  <si>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</si>
  <si>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</si>
  <si>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</si>
  <si>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</si>
  <si>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</si>
  <si>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</si>
  <si>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</si>
  <si>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</si>
  <si>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</si>
  <si>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</si>
  <si>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</si>
  <si>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</si>
  <si>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</si>
  <si>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</si>
  <si>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</si>
  <si>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</si>
  <si>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</si>
  <si>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</si>
  <si>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</si>
  <si>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</si>
  <si>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</si>
  <si>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</si>
  <si>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</si>
  <si>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</si>
  <si>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</si>
  <si>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</si>
  <si>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</si>
  <si>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</si>
  <si>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</si>
  <si>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</si>
  <si>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</si>
  <si>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</si>
  <si>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</si>
  <si>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</si>
  <si>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</si>
  <si>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</si>
  <si>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</si>
  <si>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</si>
  <si>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</si>
  <si>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</si>
  <si>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</si>
  <si>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</si>
  <si>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</si>
  <si>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</si>
  <si>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</si>
  <si>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</si>
  <si>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</si>
  <si>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</si>
  <si>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</si>
  <si>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</si>
  <si>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</si>
  <si>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</si>
  <si>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</si>
  <si>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</si>
  <si>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</si>
  <si>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</si>
  <si>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</si>
  <si>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</si>
  <si>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</si>
  <si>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</si>
  <si>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</si>
  <si>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</si>
  <si>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</si>
  <si>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</si>
  <si>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</si>
  <si>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</si>
  <si>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</si>
  <si>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</si>
  <si>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</si>
  <si>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</si>
  <si>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</si>
  <si>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</si>
  <si>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</si>
  <si>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</si>
  <si>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</si>
  <si>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</si>
  <si>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</si>
  <si>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</si>
  <si>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</si>
  <si>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</si>
  <si>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</si>
  <si>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</si>
  <si>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</si>
  <si>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</si>
  <si>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</si>
  <si>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</si>
  <si>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</si>
  <si>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</si>
  <si>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</si>
  <si>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</si>
  <si>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</si>
  <si>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</si>
  <si>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</si>
  <si>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</si>
  <si>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</si>
  <si>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</si>
  <si>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</si>
  <si>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</si>
  <si>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</si>
  <si>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</si>
  <si>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</si>
  <si>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</si>
  <si>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</si>
  <si>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</si>
  <si>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</si>
  <si>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</si>
  <si>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</si>
  <si>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</si>
  <si>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</si>
  <si>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</si>
  <si>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</si>
  <si>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</si>
  <si>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</si>
  <si>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</si>
  <si>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</si>
  <si>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</si>
  <si>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</si>
  <si>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</si>
  <si>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</si>
  <si>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</si>
  <si>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</si>
  <si>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</si>
  <si>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</si>
  <si>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</si>
  <si>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</si>
  <si>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</si>
  <si>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</si>
  <si>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</si>
  <si>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</si>
  <si>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</si>
  <si>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</si>
  <si>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</si>
  <si>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</si>
  <si>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</si>
  <si>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</si>
  <si>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</si>
  <si>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</si>
  <si>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</si>
  <si>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</si>
  <si>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</si>
  <si>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</si>
  <si>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</si>
  <si>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</si>
  <si>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</si>
  <si>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</si>
  <si>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</si>
  <si>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</si>
  <si>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</si>
  <si>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</si>
  <si>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</si>
  <si>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</si>
  <si>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</si>
  <si>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</si>
  <si>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</si>
  <si>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</si>
  <si>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</si>
  <si>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</si>
  <si>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</si>
  <si>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</si>
  <si>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</si>
  <si>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</si>
  <si>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</si>
  <si>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</si>
  <si>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</si>
  <si>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</si>
  <si>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</si>
  <si>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</si>
  <si>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</si>
  <si>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</si>
  <si>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</si>
  <si>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</si>
  <si>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</si>
  <si>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</si>
  <si>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</si>
  <si>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</si>
  <si>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</si>
  <si>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</si>
  <si>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</si>
  <si>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</si>
  <si>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</si>
  <si>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</si>
  <si>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</si>
  <si>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</si>
  <si>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</si>
  <si>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</si>
  <si>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</si>
  <si>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</si>
  <si>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</si>
  <si>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</si>
  <si>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</si>
  <si>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</si>
  <si>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</si>
  <si>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</si>
  <si>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</si>
  <si>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</si>
  <si>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</si>
  <si>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</si>
  <si>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</si>
  <si>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</si>
  <si>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</si>
  <si>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</si>
  <si>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</si>
  <si>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</si>
  <si>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</si>
  <si>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</si>
  <si>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</si>
  <si>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</si>
  <si>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</si>
  <si>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</si>
  <si>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</si>
  <si>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</si>
  <si>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</si>
  <si>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</si>
  <si>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</si>
  <si>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</si>
  <si>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</si>
  <si>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</si>
  <si>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</si>
  <si>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</si>
  <si>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</si>
  <si>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</si>
  <si>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</si>
  <si>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</si>
  <si>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</si>
  <si>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</si>
  <si>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</si>
  <si>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</si>
  <si>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</si>
  <si>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</si>
  <si>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</si>
  <si>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</si>
  <si>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</si>
  <si>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</si>
  <si>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</si>
  <si>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</si>
  <si>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</si>
  <si>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</si>
  <si>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</si>
  <si>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</si>
  <si>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</si>
  <si>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</si>
  <si>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</si>
  <si>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</si>
  <si>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</si>
  <si>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</si>
  <si>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</si>
  <si>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</si>
  <si>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</si>
  <si>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</si>
  <si>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</si>
  <si>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</si>
  <si>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</si>
  <si>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</si>
  <si>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</si>
  <si>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</si>
  <si>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</si>
  <si>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</si>
  <si>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</si>
  <si>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</si>
  <si>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</si>
  <si>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</si>
  <si>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</si>
  <si>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</si>
  <si>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</si>
  <si>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</si>
  <si>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</si>
  <si>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</si>
  <si>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</si>
  <si>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</si>
  <si>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</si>
  <si>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</si>
  <si>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</si>
  <si>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</si>
  <si>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</si>
  <si>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</si>
  <si>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</si>
  <si>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</si>
  <si>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</si>
  <si>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</si>
  <si>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</si>
  <si>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</si>
  <si>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</si>
  <si>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</si>
  <si>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</si>
  <si>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</si>
  <si>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</si>
  <si>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</si>
  <si>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</si>
  <si>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</si>
  <si>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</si>
  <si>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</si>
  <si>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</si>
  <si>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</si>
  <si>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</si>
  <si>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</si>
  <si>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</si>
  <si>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</si>
  <si>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</si>
  <si>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</si>
  <si>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</si>
  <si>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</si>
  <si>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</si>
  <si>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</si>
  <si>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</si>
  <si>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</si>
  <si>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</si>
  <si>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</si>
  <si>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</si>
  <si>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</si>
  <si>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</si>
  <si>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</si>
  <si>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</si>
  <si>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</si>
  <si>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</si>
  <si>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</si>
  <si>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</si>
  <si>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</si>
  <si>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</si>
  <si>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</si>
  <si>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</si>
  <si>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</si>
  <si>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</si>
  <si>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</si>
  <si>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</si>
  <si>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</si>
  <si>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</si>
  <si>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</si>
  <si>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</si>
  <si>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</si>
  <si>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</si>
  <si>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</si>
  <si>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</si>
  <si>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</si>
  <si>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</si>
  <si>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</si>
  <si>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</si>
  <si>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</si>
  <si>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</si>
  <si>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</si>
  <si>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</si>
  <si>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</si>
  <si>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</si>
  <si>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</si>
  <si>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</si>
  <si>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</si>
  <si>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</si>
  <si>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</si>
  <si>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</si>
  <si>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</si>
  <si>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</si>
  <si>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</si>
  <si>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</si>
  <si>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</si>
  <si>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</si>
  <si>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</si>
  <si>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</si>
  <si>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</si>
  <si>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</si>
  <si>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</si>
  <si>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</si>
  <si>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</si>
  <si>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</si>
  <si>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</si>
  <si>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</si>
  <si>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</si>
  <si>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</si>
  <si>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</si>
  <si>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</si>
  <si>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</si>
  <si>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</si>
  <si>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</si>
  <si>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</si>
  <si>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</si>
  <si>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</si>
  <si>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</si>
  <si>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</si>
  <si>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</si>
  <si>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</si>
  <si>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</si>
  <si>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</si>
  <si>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</si>
  <si>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</si>
  <si>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</si>
  <si>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</si>
  <si>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</si>
  <si>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</si>
  <si>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</si>
  <si>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</si>
  <si>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</si>
  <si>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</si>
  <si>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</si>
  <si>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</si>
  <si>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</si>
  <si>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</si>
  <si>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</si>
  <si>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</si>
  <si>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</si>
  <si>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</si>
  <si>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</si>
  <si>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</si>
  <si>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</si>
  <si>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</si>
  <si>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</si>
  <si>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</si>
  <si>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</si>
  <si>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</si>
  <si>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</si>
  <si>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</si>
  <si>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</si>
  <si>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</si>
  <si>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</si>
  <si>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</si>
  <si>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</si>
  <si>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</si>
  <si>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</si>
  <si>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</si>
  <si>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</si>
  <si>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</si>
  <si>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</si>
  <si>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</si>
  <si>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</si>
  <si>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</si>
  <si>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</si>
  <si>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</si>
  <si>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</si>
  <si>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</si>
  <si>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</si>
  <si>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</si>
  <si>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</si>
  <si>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</si>
  <si>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</si>
  <si>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</si>
  <si>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</si>
  <si>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</si>
  <si>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</si>
  <si>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</si>
  <si>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</si>
  <si>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</si>
  <si>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</si>
  <si>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</si>
  <si>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</si>
  <si>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</si>
  <si>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</si>
  <si>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</si>
  <si>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</si>
  <si>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</si>
  <si>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</si>
  <si>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</si>
  <si>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</si>
  <si>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</si>
  <si>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</si>
  <si>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</si>
  <si>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</si>
  <si>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</si>
  <si>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</si>
  <si>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</si>
  <si>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</si>
  <si>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</si>
  <si>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</si>
  <si>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</si>
  <si>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</si>
  <si>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</si>
  <si>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</si>
  <si>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</si>
  <si>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</si>
  <si>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</si>
  <si>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</si>
  <si>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</si>
  <si>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</si>
  <si>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</si>
  <si>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</si>
  <si>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</si>
  <si>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</si>
  <si>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</si>
  <si>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</si>
  <si>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</si>
  <si>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</si>
  <si>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</si>
  <si>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</si>
  <si>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</si>
  <si>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</si>
  <si>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</si>
  <si>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</si>
  <si>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</si>
  <si>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</si>
  <si>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</si>
  <si>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</si>
  <si>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</si>
  <si>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</si>
  <si>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</si>
  <si>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</si>
  <si>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</si>
  <si>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</si>
  <si>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</si>
  <si>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</si>
  <si>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</si>
  <si>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</si>
  <si>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</si>
  <si>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</si>
  <si>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</si>
  <si>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</si>
  <si>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</si>
  <si>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</si>
  <si>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</si>
  <si>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</si>
  <si>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</si>
  <si>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</si>
  <si>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</si>
  <si>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</si>
  <si>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</si>
  <si>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</si>
  <si>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</si>
  <si>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</si>
  <si>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</si>
  <si>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</si>
  <si>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</si>
  <si>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</si>
  <si>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</si>
  <si>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</si>
  <si>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</si>
  <si>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</si>
  <si>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</si>
  <si>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</si>
  <si>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</si>
  <si>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</si>
  <si>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</si>
  <si>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</si>
  <si>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</si>
  <si>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</si>
  <si>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</si>
  <si>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</si>
  <si>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</si>
  <si>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</si>
  <si>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</si>
  <si>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</si>
  <si>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</si>
  <si>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</si>
  <si>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</si>
  <si>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</si>
  <si>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</si>
  <si>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</si>
  <si>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</si>
  <si>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</si>
  <si>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</si>
  <si>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</si>
  <si>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</si>
  <si>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</si>
  <si>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</si>
  <si>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</si>
  <si>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</si>
  <si>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</si>
  <si>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</si>
  <si>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</si>
  <si>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</si>
  <si>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</si>
  <si>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</si>
  <si>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</si>
  <si>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</si>
  <si>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</si>
  <si>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</si>
  <si>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</si>
  <si>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</si>
  <si>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</si>
  <si>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</si>
  <si>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</si>
  <si>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</si>
  <si>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</si>
  <si>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</si>
  <si>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</si>
  <si>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</si>
  <si>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</si>
  <si>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</si>
  <si>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</si>
  <si>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</si>
  <si>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</si>
  <si>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</si>
  <si>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</si>
  <si>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</si>
  <si>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</si>
  <si>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</si>
  <si>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</si>
  <si>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</si>
  <si>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</si>
  <si>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</si>
  <si>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</si>
  <si>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</si>
  <si>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</si>
  <si>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</si>
  <si>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</si>
  <si>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</si>
  <si>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</si>
  <si>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</si>
  <si>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</si>
  <si>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</si>
  <si>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</si>
  <si>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</si>
  <si>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</si>
  <si>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</si>
  <si>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</si>
  <si>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</si>
  <si>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</si>
  <si>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</si>
  <si>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</si>
  <si>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</si>
  <si>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</si>
  <si>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</si>
  <si>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</si>
  <si>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</si>
  <si>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</si>
  <si>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</si>
  <si>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</si>
  <si>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</si>
  <si>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</si>
  <si>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</si>
  <si>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</si>
  <si>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</si>
  <si>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</si>
  <si>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</si>
  <si>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</si>
  <si>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</si>
  <si>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</si>
  <si>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</si>
  <si>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</si>
  <si>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</si>
  <si>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</si>
  <si>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</si>
  <si>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</si>
  <si>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</si>
  <si>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</si>
  <si>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</si>
  <si>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</si>
  <si>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</si>
  <si>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</si>
  <si>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</si>
  <si>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</si>
  <si>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</si>
  <si>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</si>
  <si>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</si>
  <si>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</si>
  <si>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</si>
  <si>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</si>
  <si>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</si>
  <si>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</si>
  <si>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</si>
  <si>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</si>
  <si>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</si>
  <si>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</si>
  <si>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</si>
  <si>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</si>
  <si>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</si>
  <si>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</si>
  <si>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</si>
  <si>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</si>
  <si>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</si>
  <si>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</si>
  <si>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</si>
  <si>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</si>
  <si>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</si>
  <si>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</si>
  <si>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</si>
  <si>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</si>
  <si>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</si>
  <si>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</si>
  <si>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</si>
  <si>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</si>
  <si>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</si>
  <si>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</si>
  <si>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</si>
  <si>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</si>
  <si>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</si>
  <si>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</si>
  <si>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</si>
  <si>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</si>
  <si>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</si>
  <si>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</si>
  <si>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</si>
  <si>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</si>
  <si>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</si>
  <si>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</si>
  <si>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</si>
  <si>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</si>
  <si>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</si>
  <si>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</si>
  <si>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</si>
  <si>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</si>
  <si>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</si>
  <si>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</si>
  <si>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</si>
  <si>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</si>
  <si>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</si>
  <si>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</si>
  <si>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</si>
  <si>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</si>
  <si>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</si>
  <si>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</si>
  <si>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</si>
  <si>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</si>
  <si>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</si>
  <si>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</si>
  <si>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</si>
  <si>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</si>
  <si>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</si>
  <si>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</si>
  <si>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</si>
  <si>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</si>
  <si>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</si>
  <si>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</si>
  <si>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</si>
  <si>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</si>
  <si>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</si>
  <si>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</si>
  <si>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</si>
  <si>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</si>
  <si>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</si>
  <si>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</si>
  <si>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</si>
  <si>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</si>
  <si>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</si>
  <si>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</si>
  <si>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</si>
  <si>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</si>
  <si>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</si>
  <si>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</si>
  <si>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</si>
  <si>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</si>
  <si>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</si>
  <si>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</si>
  <si>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</si>
  <si>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</si>
  <si>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</si>
  <si>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</si>
  <si>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</si>
  <si>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</si>
  <si>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</si>
  <si>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</si>
  <si>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</si>
  <si>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</si>
  <si>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</si>
  <si>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</si>
  <si>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</si>
  <si>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</si>
  <si>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</si>
  <si>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</si>
  <si>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</si>
  <si>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</si>
  <si>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</si>
  <si>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</si>
  <si>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</si>
  <si>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</si>
  <si>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</si>
  <si>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</si>
  <si>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</si>
  <si>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</si>
  <si>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</si>
  <si>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</si>
  <si>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</si>
  <si>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</si>
  <si>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</si>
  <si>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</si>
  <si>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</si>
  <si>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</si>
  <si>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</si>
  <si>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</si>
  <si>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</si>
  <si>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</si>
  <si>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</si>
  <si>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</si>
  <si>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</si>
  <si>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</si>
  <si>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</si>
  <si>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</si>
  <si>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</si>
  <si>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</si>
  <si>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</si>
  <si>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</si>
  <si>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</si>
  <si>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</si>
  <si>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</si>
  <si>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</si>
  <si>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</si>
  <si>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</si>
  <si>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</si>
  <si>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</si>
  <si>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</si>
  <si>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</si>
  <si>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</si>
  <si>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</si>
  <si>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</si>
  <si>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</si>
  <si>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</si>
  <si>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</si>
  <si>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</si>
  <si>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</si>
  <si>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</si>
  <si>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</si>
  <si>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</si>
  <si>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</si>
  <si>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</si>
  <si>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</si>
  <si>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</si>
  <si>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</si>
  <si>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</si>
  <si>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</si>
  <si>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</si>
  <si>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</si>
  <si>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</si>
  <si>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</si>
  <si>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</si>
  <si>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</si>
  <si>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</si>
  <si>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</si>
  <si>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</si>
  <si>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</si>
  <si>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</si>
  <si>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</si>
  <si>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</si>
  <si>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</si>
  <si>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</si>
  <si>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</si>
  <si>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</si>
  <si>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</si>
  <si>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</si>
  <si>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</si>
  <si>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</si>
  <si>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</si>
  <si>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</si>
  <si>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</si>
  <si>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</si>
  <si>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</si>
  <si>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</si>
  <si>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</si>
  <si>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</si>
  <si>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</si>
  <si>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</si>
  <si>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</si>
  <si>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</si>
  <si>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</si>
  <si>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</si>
  <si>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</si>
  <si>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</si>
  <si>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</si>
  <si>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</si>
  <si>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</si>
  <si>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</si>
  <si>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</si>
  <si>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</si>
  <si>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</si>
  <si>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</si>
  <si>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</si>
  <si>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</si>
  <si>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</si>
  <si>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</si>
  <si>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</si>
  <si>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</si>
  <si>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</si>
  <si>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</si>
  <si>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</si>
  <si>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</si>
  <si>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</si>
  <si>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</si>
  <si>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</si>
  <si>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</si>
  <si>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</si>
  <si>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</si>
  <si>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</si>
  <si>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</si>
  <si>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</si>
  <si>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</si>
  <si>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</si>
  <si>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</si>
  <si>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</si>
  <si>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</si>
  <si>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</si>
  <si>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</si>
  <si>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</si>
  <si>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</si>
  <si>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</si>
  <si>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</si>
  <si>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</si>
  <si>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</si>
  <si>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</si>
  <si>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</si>
  <si>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</si>
  <si>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</si>
  <si>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</si>
  <si>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</si>
  <si>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</si>
  <si>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</si>
  <si>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</si>
  <si>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</si>
  <si>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</si>
  <si>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</si>
  <si>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</si>
  <si>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</si>
  <si>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</si>
  <si>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</si>
  <si>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</si>
  <si>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</si>
  <si>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</si>
  <si>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</si>
  <si>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</si>
  <si>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</si>
  <si>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</si>
  <si>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</si>
  <si>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</si>
  <si>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</si>
  <si>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</si>
  <si>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</si>
  <si>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</si>
  <si>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</si>
  <si>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</si>
  <si>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</si>
  <si>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</si>
  <si>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</si>
  <si>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</si>
  <si>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</si>
  <si>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</si>
  <si>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</si>
  <si>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</si>
  <si>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</si>
  <si>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</si>
  <si>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</si>
  <si>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</si>
  <si>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</si>
  <si>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</si>
  <si>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</si>
  <si>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</si>
  <si>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</si>
  <si>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</si>
  <si>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</si>
  <si>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</si>
  <si>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</si>
  <si>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</si>
  <si>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</si>
  <si>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</si>
  <si>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</si>
  <si>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</si>
  <si>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</si>
  <si>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</si>
  <si>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</si>
  <si>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</si>
  <si>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</si>
  <si>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</si>
  <si>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</si>
  <si>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</si>
  <si>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</si>
  <si>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</si>
  <si>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</si>
  <si>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</si>
  <si>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</si>
  <si>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</si>
  <si>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</si>
  <si>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</si>
  <si>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</si>
  <si>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</si>
  <si>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</si>
  <si>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</si>
  <si>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</si>
  <si>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</si>
  <si>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</si>
  <si>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</si>
  <si>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</si>
  <si>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</si>
  <si>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</si>
  <si>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</si>
  <si>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</si>
  <si>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</si>
  <si>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</si>
  <si>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</si>
  <si>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</si>
  <si>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</si>
  <si>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</si>
  <si>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</si>
  <si>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</si>
  <si>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</si>
  <si>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</si>
  <si>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</si>
  <si>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</si>
  <si>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</si>
  <si>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</si>
  <si>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</si>
  <si>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</si>
  <si>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</si>
  <si>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</si>
  <si>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</si>
  <si>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</si>
  <si>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</si>
  <si>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</si>
  <si>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</si>
  <si>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</si>
  <si>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</si>
  <si>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</si>
  <si>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</si>
  <si>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</si>
  <si>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</si>
  <si>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</si>
  <si>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</si>
  <si>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</si>
  <si>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</si>
  <si>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</si>
  <si>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</si>
  <si>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</si>
  <si>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</si>
  <si>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</si>
  <si>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</si>
  <si>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</si>
  <si>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</si>
  <si>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</si>
  <si>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</si>
  <si>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</si>
  <si>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</si>
  <si>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</si>
  <si>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</si>
  <si>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</si>
  <si>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</si>
  <si>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</si>
  <si>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</si>
  <si>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</si>
  <si>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</si>
  <si>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</si>
  <si>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</si>
  <si>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</si>
  <si>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</si>
  <si>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</si>
  <si>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</si>
  <si>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</si>
  <si>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</si>
  <si>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</si>
  <si>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</si>
  <si>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</si>
  <si>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</si>
  <si>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</si>
  <si>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</si>
  <si>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</si>
  <si>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</si>
  <si>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</si>
  <si>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</si>
  <si>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</si>
  <si>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</si>
  <si>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</si>
  <si>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</si>
  <si>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</si>
  <si>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</si>
  <si>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</si>
  <si>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</si>
  <si>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</si>
  <si>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</si>
  <si>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</si>
  <si>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</si>
  <si>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</si>
  <si>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</si>
  <si>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</si>
  <si>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</si>
  <si>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</si>
  <si>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</si>
  <si>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</si>
  <si>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</si>
  <si>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</si>
  <si>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</si>
  <si>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</si>
  <si>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</si>
  <si>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</si>
  <si>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</si>
  <si>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</si>
  <si>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</si>
  <si>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</si>
  <si>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</si>
  <si>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</si>
  <si>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</si>
  <si>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</si>
  <si>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</si>
  <si>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</si>
  <si>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</si>
  <si>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</si>
  <si>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</si>
  <si>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</si>
  <si>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</si>
  <si>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</si>
  <si>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</si>
  <si>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</si>
  <si>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</si>
  <si>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</si>
  <si>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</si>
  <si>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</si>
  <si>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</si>
  <si>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</si>
  <si>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</si>
  <si>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</si>
  <si>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</si>
  <si>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</si>
  <si>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</si>
  <si>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</si>
  <si>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</si>
  <si>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</si>
  <si>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</si>
  <si>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</si>
  <si>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</si>
  <si>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</si>
  <si>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</si>
  <si>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</si>
  <si>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</si>
  <si>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</si>
  <si>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</si>
  <si>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</si>
  <si>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</si>
  <si>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</si>
  <si>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</si>
  <si>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</si>
  <si>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</si>
  <si>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</si>
  <si>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</si>
  <si>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</si>
  <si>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</si>
  <si>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</si>
  <si>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</si>
  <si>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</si>
  <si>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</si>
  <si>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</si>
  <si>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</si>
  <si>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</si>
  <si>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</si>
  <si>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</si>
  <si>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</si>
  <si>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</si>
  <si>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</si>
  <si>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</si>
  <si>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</si>
  <si>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</si>
  <si>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</si>
  <si>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</si>
  <si>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</si>
  <si>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</si>
  <si>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</si>
  <si>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</si>
  <si>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</si>
  <si>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</si>
  <si>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</si>
  <si>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</si>
  <si>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</si>
  <si>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</si>
  <si>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</si>
  <si>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</si>
  <si>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</si>
  <si>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</si>
  <si>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</si>
  <si>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</si>
  <si>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</si>
  <si>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</si>
  <si>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</si>
  <si>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</si>
  <si>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</si>
  <si>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</si>
  <si>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</si>
  <si>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</si>
  <si>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</si>
  <si>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</si>
  <si>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</si>
  <si>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</si>
  <si>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</si>
  <si>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</si>
  <si>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</si>
  <si>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</si>
  <si>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</si>
  <si>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</si>
  <si>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</si>
  <si>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</si>
  <si>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</si>
  <si>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</si>
  <si>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</si>
  <si>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</si>
  <si>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</si>
  <si>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</si>
  <si>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</si>
  <si>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</si>
  <si>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</si>
  <si>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</si>
  <si>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</si>
  <si>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</si>
  <si>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</si>
  <si>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</si>
  <si>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</si>
  <si>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</si>
  <si>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</si>
  <si>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</si>
  <si>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</si>
  <si>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</si>
  <si>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</si>
  <si>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</si>
  <si>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</si>
  <si>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</si>
  <si>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</si>
  <si>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</si>
  <si>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</si>
  <si>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</si>
  <si>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</si>
  <si>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</si>
  <si>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</si>
  <si>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</si>
  <si>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</si>
  <si>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</si>
  <si>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</si>
  <si>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</si>
  <si>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</si>
  <si>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</si>
  <si>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</si>
  <si>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</si>
  <si>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</si>
  <si>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</si>
  <si>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</si>
  <si>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</si>
  <si>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</si>
  <si>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</si>
  <si>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</si>
  <si>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</si>
  <si>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</si>
  <si>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</si>
  <si>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</si>
  <si>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</si>
  <si>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</si>
  <si>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</si>
  <si>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</si>
  <si>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</si>
  <si>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</si>
  <si>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</si>
  <si>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</si>
  <si>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</si>
  <si>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</si>
  <si>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</si>
  <si>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</si>
  <si>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</si>
  <si>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</si>
  <si>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</si>
  <si>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</si>
  <si>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</si>
  <si>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</si>
  <si>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</si>
  <si>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</si>
  <si>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</si>
  <si>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</si>
  <si>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</si>
  <si>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</si>
  <si>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</si>
  <si>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</si>
  <si>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</si>
  <si>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</si>
  <si>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</si>
  <si>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</si>
  <si>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</si>
  <si>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</si>
  <si>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</si>
  <si>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</si>
  <si>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</si>
  <si>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</si>
  <si>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</si>
  <si>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</si>
  <si>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</si>
  <si>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</si>
  <si>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</si>
  <si>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</si>
  <si>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</si>
  <si>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</si>
  <si>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</si>
  <si>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</si>
  <si>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</si>
  <si>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</si>
  <si>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</si>
  <si>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</si>
  <si>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</si>
  <si>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</si>
  <si>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</si>
  <si>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</si>
  <si>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</si>
  <si>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</si>
  <si>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</si>
  <si>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</si>
  <si>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</si>
  <si>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</si>
  <si>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</si>
  <si>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</si>
  <si>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</si>
  <si>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</si>
  <si>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</si>
  <si>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</si>
  <si>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</si>
  <si>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</si>
  <si>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</si>
  <si>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</si>
  <si>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</si>
  <si>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</si>
  <si>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</si>
  <si>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</si>
  <si>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</si>
  <si>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</si>
  <si>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</si>
  <si>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</si>
  <si>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</si>
  <si>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</si>
  <si>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</si>
  <si>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</si>
  <si>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</si>
  <si>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</si>
  <si>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</si>
  <si>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</si>
  <si>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</si>
  <si>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</si>
  <si>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</si>
  <si>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</si>
  <si>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</si>
  <si>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</si>
  <si>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</si>
  <si>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</si>
  <si>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</si>
  <si>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</si>
  <si>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</si>
  <si>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</si>
  <si>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</si>
  <si>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</si>
  <si>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</si>
  <si>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</si>
  <si>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</si>
  <si>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</si>
  <si>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</si>
  <si>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</si>
  <si>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</si>
  <si>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</si>
  <si>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</si>
  <si>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</si>
  <si>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</si>
  <si>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</si>
  <si>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</si>
  <si>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</si>
  <si>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</si>
  <si>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</si>
  <si>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</si>
  <si>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</si>
  <si>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</si>
  <si>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</si>
  <si>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</si>
  <si>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</si>
  <si>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</si>
  <si>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</si>
  <si>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</si>
  <si>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</si>
  <si>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</si>
  <si>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</si>
  <si>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</si>
  <si>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</si>
  <si>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</si>
  <si>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</si>
  <si>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</si>
  <si>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</si>
  <si>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</si>
  <si>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</si>
  <si>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</si>
  <si>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</si>
  <si>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</si>
  <si>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</si>
  <si>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</si>
  <si>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</si>
  <si>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</si>
  <si>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</si>
  <si>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</si>
  <si>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</si>
  <si>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</si>
  <si>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</si>
  <si>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</si>
  <si>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</si>
  <si>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</si>
  <si>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</si>
  <si>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</si>
  <si>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</si>
  <si>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</si>
  <si>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</si>
  <si>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</si>
  <si>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</si>
  <si>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</si>
  <si>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</si>
  <si>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</si>
  <si>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</si>
  <si>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</si>
  <si>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</si>
  <si>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</si>
  <si>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</si>
  <si>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</si>
  <si>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</si>
  <si>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</si>
  <si>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</si>
  <si>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</si>
  <si>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</si>
  <si>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</si>
  <si>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</si>
  <si>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</si>
  <si>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</si>
  <si>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</si>
  <si>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</si>
  <si>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</si>
  <si>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</si>
  <si>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</si>
  <si>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</si>
  <si>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</si>
  <si>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</si>
  <si>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</si>
  <si>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</si>
  <si>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</si>
  <si>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</si>
  <si>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</si>
  <si>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</si>
  <si>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</si>
  <si>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</si>
  <si>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</si>
  <si>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</si>
  <si>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</si>
  <si>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</si>
  <si>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</si>
  <si>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</si>
  <si>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</si>
  <si>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</si>
  <si>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</si>
  <si>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</si>
  <si>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</si>
  <si>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</si>
  <si>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</si>
  <si>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</si>
  <si>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</si>
  <si>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</si>
  <si>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</si>
  <si>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</si>
  <si>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</si>
  <si>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</si>
  <si>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</si>
  <si>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</si>
  <si>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</si>
  <si>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</si>
  <si>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</si>
  <si>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</si>
  <si>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</si>
  <si>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</si>
  <si>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</si>
  <si>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</si>
  <si>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</si>
  <si>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</si>
  <si>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</si>
  <si>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</si>
  <si>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</si>
  <si>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</si>
  <si>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</si>
  <si>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</si>
  <si>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</si>
  <si>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</si>
  <si>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</si>
  <si>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</si>
  <si>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</si>
  <si>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</si>
  <si>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</si>
  <si>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</si>
  <si>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</si>
  <si>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</si>
  <si>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</si>
  <si>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</si>
  <si>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</si>
  <si>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</si>
  <si>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</si>
  <si>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</si>
  <si>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</si>
  <si>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</si>
  <si>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</si>
  <si>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</si>
  <si>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</si>
  <si>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</si>
  <si>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</si>
  <si>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</si>
  <si>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</si>
  <si>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</si>
  <si>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</si>
  <si>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</si>
  <si>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</si>
  <si>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</si>
  <si>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</si>
  <si>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</si>
  <si>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</si>
  <si>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</si>
  <si>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</si>
  <si>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</si>
  <si>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</si>
  <si>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</si>
  <si>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</si>
  <si>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</si>
  <si>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</si>
  <si>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</si>
  <si>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</si>
  <si>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</si>
  <si>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</si>
  <si>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</si>
  <si>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</si>
  <si>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</si>
  <si>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</si>
  <si>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</si>
  <si>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</si>
  <si>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</si>
  <si>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</si>
  <si>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</si>
  <si>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</si>
  <si>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</si>
  <si>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</si>
  <si>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</si>
  <si>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</si>
  <si>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</si>
  <si>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</si>
  <si>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</si>
  <si>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</si>
  <si>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</si>
  <si>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</si>
  <si>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</si>
  <si>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</si>
  <si>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</si>
  <si>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</si>
  <si>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</si>
  <si>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</si>
  <si>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</si>
  <si>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</si>
  <si>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</si>
  <si>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</si>
  <si>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</si>
  <si>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</si>
  <si>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</si>
  <si>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</si>
  <si>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</si>
  <si>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</si>
  <si>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</si>
  <si>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</si>
  <si>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</si>
  <si>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</si>
  <si>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</si>
  <si>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</si>
  <si>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</si>
  <si>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</si>
  <si>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</si>
  <si>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</si>
  <si>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</si>
  <si>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</si>
  <si>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</si>
  <si>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</si>
  <si>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</si>
  <si>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</si>
  <si>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</si>
  <si>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</si>
  <si>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</si>
  <si>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</si>
  <si>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</si>
  <si>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</si>
  <si>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</si>
  <si>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</si>
  <si>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</si>
  <si>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</si>
  <si>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</si>
  <si>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</si>
  <si>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</si>
  <si>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</si>
  <si>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</si>
  <si>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</si>
  <si>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</si>
  <si>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</si>
  <si>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</si>
  <si>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</si>
  <si>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</si>
  <si>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</si>
  <si>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</si>
  <si>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</si>
  <si>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</si>
  <si>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</si>
  <si>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</si>
  <si>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</si>
  <si>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</si>
  <si>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</si>
  <si>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</si>
  <si>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</si>
  <si>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</si>
  <si>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</si>
  <si>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</si>
  <si>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</si>
  <si>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</si>
  <si>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</si>
  <si>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</si>
  <si>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</si>
  <si>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</si>
  <si>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</si>
  <si>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</si>
  <si>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</si>
  <si>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</si>
  <si>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</si>
  <si>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</si>
  <si>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</si>
  <si>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</si>
  <si>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</si>
  <si>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</si>
  <si>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</si>
  <si>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</si>
  <si>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</si>
  <si>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</si>
  <si>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</si>
  <si>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</si>
  <si>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</si>
  <si>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</si>
  <si>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</si>
  <si>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</si>
  <si>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</si>
  <si>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</si>
  <si>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</si>
  <si>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</si>
  <si>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</si>
  <si>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</si>
  <si>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</si>
  <si>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</si>
  <si>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</si>
  <si>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</si>
  <si>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</si>
  <si>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</si>
  <si>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</si>
  <si>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</si>
  <si>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</si>
  <si>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</si>
  <si>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</si>
  <si>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</si>
  <si>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</si>
  <si>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</si>
  <si>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</si>
  <si>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</si>
  <si>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</si>
  <si>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</si>
  <si>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</si>
  <si>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</si>
  <si>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</si>
  <si>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</si>
  <si>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</si>
  <si>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</si>
  <si>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</si>
  <si>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</si>
  <si>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</si>
  <si>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</si>
  <si>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</si>
  <si>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</si>
  <si>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</si>
  <si>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</si>
  <si>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</si>
  <si>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</si>
  <si>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</si>
  <si>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</si>
  <si>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</si>
  <si>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</si>
  <si>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</si>
  <si>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</si>
  <si>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</si>
  <si>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</si>
  <si>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</si>
  <si>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</si>
  <si>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</si>
  <si>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</si>
  <si>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</si>
  <si>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</si>
  <si>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</si>
  <si>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</si>
  <si>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</si>
  <si>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</si>
  <si>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</si>
  <si>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</si>
  <si>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</si>
  <si>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</si>
  <si>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</si>
  <si>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</si>
  <si>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</si>
  <si>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</si>
  <si>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</si>
  <si>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</si>
  <si>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</si>
  <si>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</si>
  <si>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</si>
  <si>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</si>
  <si>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</si>
  <si>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</si>
  <si>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</si>
  <si>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</si>
  <si>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</si>
  <si>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</si>
  <si>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</si>
  <si>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</si>
  <si>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</si>
  <si>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</si>
  <si>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</si>
  <si>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</si>
  <si>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</si>
  <si>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</si>
  <si>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</si>
  <si>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</si>
  <si>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</si>
  <si>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</si>
  <si>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</si>
  <si>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</si>
  <si>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</si>
  <si>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</si>
  <si>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</si>
  <si>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</si>
  <si>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</si>
  <si>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</si>
  <si>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</si>
  <si>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</si>
  <si>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</si>
  <si>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</si>
  <si>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</si>
  <si>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</si>
  <si>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</si>
  <si>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</si>
  <si>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</si>
  <si>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</si>
  <si>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</si>
  <si>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</si>
  <si>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</si>
  <si>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</si>
  <si>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</si>
  <si>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</si>
  <si>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</si>
  <si>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</si>
  <si>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</si>
  <si>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</si>
  <si>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</si>
  <si>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</si>
  <si>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</si>
  <si>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</si>
  <si>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</si>
  <si>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</si>
  <si>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</si>
  <si>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</si>
  <si>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</si>
  <si>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</si>
  <si>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</si>
  <si>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</si>
  <si>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</si>
  <si>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</si>
  <si>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</si>
  <si>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</si>
  <si>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</si>
  <si>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</si>
  <si>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</si>
  <si>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</si>
  <si>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</si>
  <si>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</si>
  <si>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</si>
  <si>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</si>
  <si>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</si>
  <si>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</si>
  <si>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</si>
  <si>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</si>
  <si>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</si>
  <si>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</si>
  <si>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</si>
  <si>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</si>
  <si>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</si>
  <si>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</si>
  <si>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</si>
  <si>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</si>
  <si>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</si>
  <si>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</si>
  <si>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</si>
  <si>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</si>
  <si>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</si>
  <si>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</si>
  <si>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</si>
  <si>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</si>
  <si>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</si>
  <si>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</si>
  <si>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</si>
  <si>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</si>
  <si>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</si>
  <si>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</si>
  <si>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</si>
  <si>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</si>
  <si>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</si>
  <si>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</si>
  <si>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</si>
  <si>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</si>
  <si>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</si>
  <si>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</si>
  <si>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</si>
  <si>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</si>
  <si>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</si>
  <si>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</si>
  <si>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</si>
  <si>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</si>
  <si>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</si>
  <si>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</si>
  <si>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</si>
  <si>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</si>
  <si>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</si>
  <si>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</si>
  <si>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</si>
  <si>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</si>
  <si>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</si>
  <si>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</si>
  <si>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</si>
  <si>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</si>
  <si>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</si>
  <si>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</si>
  <si>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</si>
  <si>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</si>
  <si>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</si>
  <si>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</si>
  <si>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</si>
  <si>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</si>
  <si>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</si>
  <si>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</si>
  <si>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</si>
  <si>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</si>
  <si>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</si>
  <si>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</si>
  <si>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</si>
  <si>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</si>
  <si>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</si>
  <si>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</si>
  <si>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</si>
  <si>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</si>
  <si>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</si>
  <si>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</si>
  <si>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</si>
  <si>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</si>
  <si>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</si>
  <si>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</si>
  <si>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</si>
  <si>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</si>
  <si>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</si>
  <si>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</si>
  <si>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</si>
  <si>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</si>
  <si>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</si>
  <si>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</si>
  <si>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</si>
  <si>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</si>
  <si>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</si>
  <si>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</si>
  <si>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</si>
  <si>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</si>
  <si>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</si>
  <si>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</si>
  <si>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</si>
  <si>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</si>
  <si>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</si>
  <si>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</si>
  <si>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</si>
  <si>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</si>
  <si>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</si>
  <si>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</si>
  <si>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</si>
  <si>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</si>
  <si>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</si>
  <si>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</si>
  <si>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</si>
  <si>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</si>
  <si>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</si>
  <si>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</si>
  <si>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</si>
  <si>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</si>
  <si>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</si>
  <si>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</si>
  <si>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</si>
  <si>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</si>
  <si>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</si>
  <si>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</si>
  <si>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</si>
  <si>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</si>
  <si>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</si>
  <si>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</si>
  <si>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</si>
  <si>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</si>
  <si>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</si>
  <si>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</si>
  <si>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</si>
  <si>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</si>
  <si>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</si>
  <si>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</si>
  <si>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</si>
  <si>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</si>
  <si>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</si>
  <si>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</si>
  <si>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</si>
  <si>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</si>
  <si>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</si>
  <si>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</si>
  <si>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</si>
  <si>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</si>
  <si>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</si>
  <si>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</si>
  <si>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</si>
  <si>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</si>
  <si>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</si>
  <si>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</si>
  <si>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</si>
  <si>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</si>
  <si>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</si>
  <si>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</si>
  <si>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</si>
  <si>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</si>
  <si>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</si>
  <si>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</si>
  <si>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</si>
  <si>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</si>
  <si>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</si>
  <si>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</si>
  <si>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</si>
  <si>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</si>
  <si>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</si>
  <si>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</si>
  <si>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</si>
  <si>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</si>
  <si>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</si>
  <si>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</si>
  <si>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</si>
  <si>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</si>
  <si>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</si>
  <si>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</si>
  <si>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</si>
  <si>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</si>
  <si>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</si>
  <si>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</si>
  <si>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</si>
  <si>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</si>
  <si>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</si>
  <si>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</si>
  <si>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</si>
  <si>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</si>
  <si>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</si>
  <si>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</si>
  <si>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</si>
  <si>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</si>
  <si>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</si>
  <si>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</si>
  <si>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</si>
  <si>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</si>
  <si>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</si>
  <si>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</si>
  <si>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</si>
  <si>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</si>
  <si>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</si>
  <si>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</si>
  <si>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</si>
  <si>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</si>
  <si>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</si>
  <si>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</si>
  <si>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</si>
  <si>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</si>
  <si>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</si>
  <si>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</si>
  <si>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</si>
  <si>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</si>
  <si>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</si>
  <si>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</si>
  <si>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</si>
  <si>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</si>
  <si>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</si>
  <si>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</si>
  <si>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</si>
  <si>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</si>
  <si>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</si>
  <si>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</si>
  <si>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</si>
  <si>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</si>
  <si>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</si>
  <si>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</si>
  <si>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</si>
  <si>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</si>
  <si>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</si>
  <si>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</si>
  <si>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</si>
  <si>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</si>
  <si>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</si>
  <si>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</si>
  <si>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</si>
  <si>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</si>
  <si>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</si>
  <si>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</si>
  <si>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</si>
  <si>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</si>
  <si>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</si>
  <si>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</si>
  <si>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</si>
  <si>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</si>
  <si>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</si>
  <si>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</si>
  <si>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</si>
  <si>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</si>
  <si>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</si>
  <si>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</si>
  <si>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</si>
  <si>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</si>
  <si>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</si>
  <si>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</si>
  <si>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</si>
  <si>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</si>
  <si>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</si>
  <si>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</si>
  <si>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</si>
  <si>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</si>
  <si>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</si>
  <si>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</si>
  <si>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</si>
  <si>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</si>
  <si>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</si>
  <si>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</si>
  <si>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</si>
  <si>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</si>
  <si>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</si>
  <si>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</si>
  <si>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</si>
  <si>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</si>
  <si>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</si>
  <si>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</si>
  <si>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</si>
  <si>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</si>
  <si>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</si>
  <si>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</si>
  <si>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</si>
  <si>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</si>
  <si>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</si>
  <si>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</si>
  <si>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</si>
  <si>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</si>
  <si>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</si>
  <si>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</si>
  <si>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</si>
  <si>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</si>
  <si>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</si>
  <si>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</si>
  <si>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</si>
  <si>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</si>
  <si>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</si>
  <si>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</si>
  <si>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</si>
  <si>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</si>
  <si>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</si>
  <si>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</si>
  <si>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</si>
  <si>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</si>
  <si>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</si>
  <si>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</si>
  <si>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</si>
  <si>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</si>
  <si>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</si>
  <si>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</si>
  <si>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</si>
  <si>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</si>
  <si>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</si>
  <si>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</si>
  <si>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</si>
  <si>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</si>
  <si>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</si>
  <si>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</si>
  <si>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</si>
  <si>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</si>
  <si>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</si>
  <si>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</si>
  <si>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</si>
  <si>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</si>
  <si>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</si>
  <si>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</si>
  <si>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</si>
  <si>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</si>
  <si>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</si>
  <si>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</si>
  <si>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</si>
  <si>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</si>
  <si>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</si>
  <si>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</si>
  <si>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</si>
  <si>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</si>
  <si>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</si>
  <si>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</si>
  <si>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</si>
  <si>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</si>
  <si>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</si>
  <si>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</si>
  <si>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</si>
  <si>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</si>
  <si>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</si>
  <si>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</si>
  <si>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</si>
  <si>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</si>
  <si>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</si>
  <si>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</si>
  <si>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</si>
  <si>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</si>
  <si>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</si>
  <si>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</si>
  <si>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</si>
  <si>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</si>
  <si>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</si>
  <si>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</si>
  <si>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</si>
  <si>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</si>
  <si>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</si>
  <si>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</si>
  <si>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</si>
  <si>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</si>
  <si>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</si>
  <si>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</si>
  <si>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</si>
  <si>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</si>
  <si>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</si>
  <si>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</si>
  <si>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</si>
  <si>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</si>
  <si>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</si>
  <si>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</si>
  <si>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</si>
  <si>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</si>
  <si>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</si>
  <si>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</si>
  <si>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</si>
  <si>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</si>
  <si>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</si>
  <si>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</si>
  <si>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</si>
  <si>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</si>
  <si>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</si>
  <si>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</si>
  <si>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</si>
  <si>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</si>
  <si>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</si>
  <si>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</si>
  <si>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</si>
  <si>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</si>
  <si>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</si>
  <si>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</si>
  <si>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</si>
  <si>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</si>
  <si>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</si>
  <si>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</si>
  <si>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</si>
  <si>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</si>
  <si>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</si>
  <si>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</si>
  <si>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</si>
  <si>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</si>
  <si>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</si>
  <si>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</si>
  <si>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</si>
  <si>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</si>
  <si>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</si>
  <si>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</si>
  <si>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</si>
  <si>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</si>
  <si>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</si>
  <si>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</si>
  <si>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</si>
  <si>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</si>
  <si>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</si>
  <si>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</si>
  <si>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</si>
  <si>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</si>
  <si>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</si>
  <si>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</si>
  <si>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</si>
  <si>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</si>
  <si>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</si>
  <si>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</si>
  <si>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</si>
  <si>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</si>
  <si>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</si>
  <si>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</si>
  <si>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</si>
  <si>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</si>
  <si>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</si>
  <si>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</si>
  <si>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</si>
  <si>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</si>
  <si>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</si>
  <si>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</si>
  <si>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</si>
  <si>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</si>
  <si>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</si>
  <si>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</si>
  <si>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</si>
  <si>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</si>
  <si>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</si>
  <si>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</si>
  <si>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</si>
  <si>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</si>
  <si>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</si>
  <si>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</si>
  <si>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</si>
  <si>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</si>
  <si>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</si>
  <si>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</si>
  <si>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</si>
  <si>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</si>
  <si>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</si>
  <si>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</si>
  <si>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</si>
  <si>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</si>
  <si>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</si>
  <si>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</si>
  <si>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</si>
  <si>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</si>
  <si>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</si>
  <si>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</si>
  <si>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</si>
  <si>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</si>
  <si>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</si>
  <si>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</si>
  <si>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</si>
  <si>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</si>
  <si>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</si>
  <si>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</si>
  <si>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</si>
  <si>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</si>
  <si>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</si>
  <si>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</si>
  <si>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</si>
  <si>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</si>
  <si>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</si>
  <si>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</si>
  <si>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</si>
  <si>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</si>
  <si>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</si>
  <si>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</si>
  <si>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</si>
  <si>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</si>
  <si>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</si>
  <si>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</si>
  <si>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</si>
  <si>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</si>
  <si>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</si>
  <si>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</si>
  <si>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</si>
  <si>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</si>
  <si>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</si>
  <si>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</si>
  <si>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</si>
  <si>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</si>
  <si>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</si>
  <si>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</si>
  <si>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</si>
  <si>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</si>
  <si>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</si>
  <si>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</si>
  <si>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</si>
  <si>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</si>
  <si>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</si>
  <si>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</si>
  <si>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</si>
  <si>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</si>
  <si>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</si>
  <si>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</si>
  <si>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</si>
  <si>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</si>
  <si>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</si>
  <si>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</si>
  <si>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</si>
  <si>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</si>
  <si>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</si>
  <si>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</si>
  <si>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</si>
  <si>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</si>
  <si>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</si>
  <si>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</si>
  <si>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</si>
  <si>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</si>
  <si>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</si>
  <si>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</si>
  <si>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</si>
  <si>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</si>
  <si>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</si>
  <si>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</si>
  <si>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</si>
  <si>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</si>
  <si>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</si>
  <si>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</si>
  <si>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</si>
  <si>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</si>
  <si>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</si>
  <si>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</si>
  <si>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</si>
  <si>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</si>
  <si>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</si>
  <si>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</si>
  <si>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</si>
  <si>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</si>
  <si>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</si>
  <si>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</si>
  <si>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</si>
  <si>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</si>
  <si>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</si>
  <si>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</si>
  <si>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</si>
  <si>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</si>
  <si>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</si>
  <si>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</si>
  <si>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</si>
  <si>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</si>
  <si>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</si>
  <si>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</si>
  <si>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</si>
  <si>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</si>
  <si>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</si>
  <si>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</si>
  <si>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</si>
  <si>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</si>
  <si>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</si>
  <si>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</si>
  <si>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</si>
  <si>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</si>
  <si>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</si>
  <si>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</si>
  <si>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</si>
  <si>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</si>
  <si>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</si>
  <si>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</si>
  <si>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</si>
  <si>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</si>
  <si>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</si>
  <si>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</si>
  <si>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</si>
  <si>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</si>
  <si>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</si>
  <si>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</si>
  <si>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</si>
  <si>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</si>
  <si>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</si>
  <si>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</si>
  <si>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</si>
  <si>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</si>
  <si>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</si>
  <si>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</si>
  <si>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</si>
  <si>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</si>
  <si>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</si>
  <si>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</si>
  <si>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</si>
  <si>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</si>
  <si>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</si>
  <si>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</si>
  <si>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</si>
  <si>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</si>
  <si>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</si>
  <si>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</si>
  <si>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</si>
  <si>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</si>
  <si>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</si>
  <si>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</si>
  <si>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</si>
  <si>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</si>
  <si>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</si>
  <si>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</si>
  <si>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</si>
  <si>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</si>
  <si>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</si>
  <si>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</si>
  <si>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</si>
  <si>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</si>
  <si>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</si>
  <si>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</si>
  <si>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</si>
  <si>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</si>
  <si>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</si>
  <si>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</si>
  <si>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</si>
  <si>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</si>
  <si>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</si>
  <si>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</si>
  <si>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</si>
  <si>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</si>
  <si>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</si>
  <si>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</si>
  <si>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</si>
  <si>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</si>
  <si>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</si>
  <si>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</si>
  <si>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</si>
  <si>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</si>
  <si>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</si>
  <si>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</si>
  <si>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</si>
  <si>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</si>
  <si>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</si>
  <si>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</si>
  <si>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</si>
  <si>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</si>
  <si>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</si>
  <si>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</si>
  <si>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</si>
  <si>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</si>
  <si>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</si>
  <si>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</si>
  <si>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</si>
  <si>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</si>
  <si>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</si>
  <si>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</si>
  <si>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</si>
  <si>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</si>
  <si>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</si>
  <si>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</si>
  <si>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</si>
  <si>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</si>
  <si>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</si>
  <si>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</si>
  <si>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</si>
  <si>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</si>
  <si>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</si>
  <si>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</si>
  <si>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</si>
  <si>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</si>
  <si>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</si>
  <si>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</si>
  <si>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</si>
  <si>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</si>
  <si>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</si>
  <si>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</si>
  <si>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</si>
  <si>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</si>
  <si>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</si>
  <si>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</si>
  <si>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</si>
  <si>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</si>
  <si>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</si>
  <si>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</si>
  <si>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</si>
  <si>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</si>
  <si>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</si>
  <si>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</si>
  <si>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</si>
  <si>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</si>
  <si>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</si>
  <si>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</si>
  <si>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</si>
  <si>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</si>
  <si>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</si>
  <si>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</si>
  <si>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</si>
  <si>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</si>
  <si>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</si>
  <si>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</si>
  <si>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</si>
  <si>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</si>
  <si>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</si>
  <si>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</si>
  <si>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</si>
  <si>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</si>
  <si>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</si>
  <si>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</si>
  <si>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</si>
  <si>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</si>
  <si>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</si>
  <si>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</si>
  <si>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</si>
  <si>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</si>
  <si>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</si>
  <si>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</si>
  <si>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</si>
  <si>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</si>
  <si>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</si>
  <si>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</si>
  <si>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</si>
  <si>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</si>
  <si>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</si>
  <si>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</si>
  <si>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</si>
  <si>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</si>
  <si>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</si>
  <si>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</si>
  <si>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</si>
  <si>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</si>
  <si>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</si>
  <si>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</si>
  <si>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</si>
  <si>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</si>
  <si>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</si>
  <si>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</si>
  <si>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</si>
  <si>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</si>
  <si>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</si>
  <si>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</si>
  <si>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</si>
  <si>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</si>
  <si>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</si>
  <si>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</si>
  <si>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</si>
  <si>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</si>
  <si>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</si>
  <si>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</si>
  <si>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</si>
  <si>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</si>
  <si>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</si>
  <si>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</si>
  <si>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</si>
  <si>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</si>
  <si>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</si>
  <si>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</si>
  <si>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</si>
  <si>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</si>
  <si>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</si>
  <si>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</si>
  <si>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</si>
  <si>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</si>
  <si>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</si>
  <si>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</si>
  <si>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</si>
  <si>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</si>
  <si>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</si>
  <si>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</si>
  <si>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</si>
  <si>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</si>
  <si>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</si>
  <si>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</si>
  <si>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</si>
  <si>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</si>
  <si>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</si>
  <si>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</si>
  <si>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</si>
  <si>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</si>
  <si>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</si>
  <si>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</si>
  <si>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</si>
  <si>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</si>
  <si>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</si>
  <si>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</si>
  <si>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</si>
  <si>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</si>
  <si>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</si>
  <si>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</si>
  <si>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</si>
  <si>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</si>
  <si>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</si>
  <si>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</si>
  <si>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</si>
  <si>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</si>
  <si>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</si>
  <si>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</si>
  <si>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</si>
  <si>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</si>
  <si>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</si>
  <si>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</si>
  <si>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</si>
  <si>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</si>
  <si>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</si>
  <si>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</si>
  <si>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</si>
  <si>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</si>
  <si>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</si>
  <si>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</si>
  <si>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</si>
  <si>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</si>
  <si>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</si>
  <si>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</si>
  <si>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</si>
  <si>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</si>
  <si>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</si>
  <si>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</si>
  <si>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</si>
  <si>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</si>
  <si>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</si>
  <si>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</si>
  <si>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</si>
  <si>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</si>
  <si>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</si>
  <si>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</si>
  <si>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</si>
  <si>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</si>
  <si>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</si>
  <si>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</si>
  <si>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</si>
  <si>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</si>
  <si>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</si>
  <si>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</si>
  <si>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</si>
  <si>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</si>
  <si>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</si>
  <si>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</si>
  <si>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</si>
  <si>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</si>
  <si>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</si>
  <si>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</si>
  <si>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</si>
  <si>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</si>
  <si>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</si>
  <si>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</si>
  <si>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</si>
  <si>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</si>
  <si>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</si>
  <si>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</si>
  <si>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</si>
  <si>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</si>
  <si>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</si>
  <si>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</si>
  <si>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</si>
  <si>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</si>
  <si>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</si>
  <si>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</si>
  <si>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</si>
  <si>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</si>
  <si>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</si>
  <si>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</si>
  <si>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</si>
  <si>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</si>
  <si>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</si>
  <si>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</si>
  <si>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</si>
  <si>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</si>
  <si>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</si>
  <si>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</si>
  <si>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</si>
  <si>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</si>
  <si>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</si>
  <si>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</si>
  <si>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</si>
  <si>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</si>
  <si>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</si>
  <si>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</si>
  <si>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</si>
  <si>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</si>
  <si>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</si>
  <si>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</si>
  <si>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</si>
  <si>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</si>
  <si>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</si>
  <si>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</si>
  <si>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</si>
  <si>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</si>
  <si>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</si>
  <si>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</si>
  <si>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</si>
  <si>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</si>
  <si>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</si>
  <si>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</si>
  <si>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</si>
  <si>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</si>
  <si>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</si>
  <si>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</si>
  <si>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</si>
  <si>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</si>
  <si>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</si>
  <si>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</si>
  <si>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</si>
  <si>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</si>
  <si>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</si>
  <si>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</si>
  <si>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</si>
  <si>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</si>
  <si>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</si>
  <si>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</si>
  <si>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</si>
  <si>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</si>
  <si>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</si>
  <si>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</si>
  <si>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</si>
  <si>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</si>
  <si>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</si>
  <si>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</si>
  <si>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</si>
  <si>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</si>
  <si>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</si>
  <si>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</si>
  <si>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</si>
  <si>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</si>
  <si>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</si>
  <si>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</si>
  <si>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</si>
  <si>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</si>
  <si>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</si>
  <si>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</si>
  <si>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</si>
  <si>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</si>
  <si>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</si>
  <si>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</si>
  <si>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</si>
  <si>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</si>
  <si>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</si>
  <si>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</si>
  <si>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</si>
  <si>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</si>
  <si>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</si>
  <si>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</si>
  <si>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</si>
  <si>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</si>
  <si>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</si>
  <si>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</si>
  <si>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</si>
  <si>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</si>
  <si>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</si>
  <si>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</si>
  <si>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</si>
  <si>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</si>
  <si>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</si>
  <si>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</si>
  <si>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</si>
  <si>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</si>
  <si>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</si>
  <si>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</si>
  <si>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</si>
  <si>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</si>
  <si>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</si>
  <si>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</si>
  <si>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</si>
  <si>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</si>
  <si>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</si>
  <si>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</si>
  <si>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</si>
  <si>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</si>
  <si>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</si>
  <si>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</si>
  <si>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</si>
  <si>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</si>
  <si>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</si>
  <si>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</si>
  <si>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</si>
  <si>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</si>
  <si>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</si>
  <si>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</si>
  <si>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</si>
  <si>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</si>
  <si>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</si>
  <si>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</si>
  <si>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</si>
  <si>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</si>
  <si>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</si>
  <si>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</si>
  <si>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</si>
  <si>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</si>
  <si>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</si>
  <si>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</si>
  <si>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</si>
  <si>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</si>
  <si>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</si>
  <si>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</si>
  <si>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</si>
  <si>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</si>
  <si>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</si>
  <si>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</si>
  <si>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</si>
  <si>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</si>
  <si>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</si>
  <si>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</si>
  <si>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</si>
  <si>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</si>
  <si>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</si>
  <si>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</si>
  <si>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</si>
  <si>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</si>
  <si>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</si>
  <si>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</si>
  <si>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</si>
  <si>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</si>
  <si>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</si>
  <si>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</si>
  <si>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</si>
  <si>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</si>
  <si>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</si>
  <si>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</si>
  <si>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</si>
  <si>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</si>
  <si>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</si>
  <si>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</si>
  <si>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</si>
  <si>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</si>
  <si>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</si>
  <si>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</si>
  <si>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</si>
  <si>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</si>
  <si>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</si>
  <si>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</si>
  <si>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</si>
  <si>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</si>
  <si>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</si>
  <si>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</si>
  <si>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</si>
  <si>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</si>
  <si>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</si>
  <si>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</si>
  <si>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</si>
  <si>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</si>
  <si>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</si>
  <si>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</si>
  <si>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</si>
  <si>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</si>
  <si>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</si>
  <si>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</si>
  <si>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</si>
  <si>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</si>
  <si>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</si>
  <si>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</si>
  <si>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</si>
  <si>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</si>
  <si>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</si>
  <si>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</si>
  <si>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</si>
  <si>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</si>
  <si>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</si>
  <si>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</si>
  <si>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</si>
  <si>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</si>
  <si>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</si>
  <si>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</si>
  <si>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</si>
  <si>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</si>
  <si>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</si>
  <si>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</si>
  <si>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</si>
  <si>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</si>
  <si>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</si>
  <si>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</si>
  <si>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</si>
  <si>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</si>
  <si>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</si>
  <si>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</si>
  <si>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</si>
  <si>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</si>
  <si>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</si>
  <si>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</si>
  <si>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</si>
  <si>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</si>
  <si>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</si>
  <si>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</si>
  <si>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</si>
  <si>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</si>
  <si>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</si>
  <si>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</si>
  <si>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</si>
  <si>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</si>
  <si>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</si>
  <si>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</si>
  <si>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</si>
  <si>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</si>
  <si>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</si>
  <si>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</si>
  <si>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</si>
  <si>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</si>
  <si>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</si>
  <si>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</si>
  <si>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</si>
  <si>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</si>
  <si>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</si>
  <si>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</si>
  <si>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</si>
  <si>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</si>
  <si>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</si>
  <si>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</si>
  <si>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</si>
  <si>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</si>
  <si>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</si>
  <si>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</si>
  <si>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</si>
  <si>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</si>
  <si>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</si>
  <si>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</si>
  <si>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</si>
  <si>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</si>
  <si>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</si>
  <si>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</si>
  <si>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</si>
  <si>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</si>
  <si>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</si>
  <si>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</si>
  <si>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</si>
  <si>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</si>
  <si>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</si>
  <si>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</si>
  <si>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</si>
  <si>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</si>
  <si>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</si>
  <si>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</si>
  <si>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</si>
  <si>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</si>
  <si>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</si>
  <si>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</si>
  <si>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</si>
  <si>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</si>
  <si>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</si>
  <si>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</si>
  <si>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</si>
  <si>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</si>
  <si>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</si>
  <si>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</si>
  <si>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</si>
  <si>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</si>
  <si>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</si>
  <si>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</si>
  <si>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</si>
  <si>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</si>
  <si>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</si>
  <si>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</si>
  <si>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</si>
  <si>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</si>
  <si>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</si>
  <si>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</si>
  <si>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</si>
  <si>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</si>
  <si>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</si>
  <si>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</si>
  <si>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</si>
  <si>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</si>
  <si>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</si>
  <si>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</si>
  <si>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</si>
  <si>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</si>
  <si>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</si>
  <si>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</si>
  <si>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</si>
  <si>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</si>
  <si>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</si>
  <si>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</si>
  <si>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</si>
  <si>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</si>
  <si>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</si>
  <si>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</si>
  <si>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</si>
  <si>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</si>
  <si>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</si>
  <si>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</si>
  <si>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</si>
  <si>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</si>
  <si>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</si>
  <si>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</si>
  <si>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</si>
  <si>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</si>
  <si>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</si>
  <si>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</si>
  <si>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</si>
  <si>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</si>
  <si>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</si>
  <si>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</si>
  <si>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</si>
  <si>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</si>
  <si>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</si>
  <si>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</si>
  <si>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</si>
  <si>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</si>
  <si>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</si>
  <si>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</si>
  <si>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</si>
  <si>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</si>
  <si>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</si>
  <si>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</si>
  <si>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</si>
  <si>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</si>
  <si>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</si>
  <si>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</si>
  <si>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</si>
  <si>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</si>
  <si>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</si>
  <si>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</si>
  <si>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</si>
  <si>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</si>
  <si>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</si>
  <si>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</si>
  <si>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</si>
  <si>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</si>
  <si>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</si>
  <si>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</si>
  <si>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</si>
  <si>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</si>
  <si>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</si>
  <si>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</si>
  <si>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</si>
  <si>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</si>
  <si>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</si>
  <si>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</si>
  <si>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</si>
  <si>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</si>
  <si>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</si>
  <si>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</si>
  <si>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</si>
  <si>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</si>
  <si>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</si>
  <si>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</si>
  <si>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</si>
  <si>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</si>
  <si>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</si>
  <si>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</si>
  <si>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</si>
  <si>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</si>
  <si>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</si>
  <si>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</si>
  <si>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</si>
  <si>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</si>
  <si>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</si>
  <si>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</si>
  <si>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</si>
  <si>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</si>
  <si>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</si>
  <si>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</si>
  <si>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</si>
  <si>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</si>
  <si>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</si>
  <si>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</si>
  <si>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</si>
  <si>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</si>
  <si>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</si>
  <si>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</si>
  <si>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</si>
  <si>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</si>
  <si>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</si>
  <si>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</si>
  <si>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</si>
  <si>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</si>
  <si>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</si>
  <si>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</si>
  <si>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</si>
  <si>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</si>
  <si>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</si>
  <si>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</si>
  <si>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</si>
  <si>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</si>
  <si>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</si>
  <si>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</si>
  <si>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</si>
  <si>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</si>
  <si>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</si>
  <si>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</si>
  <si>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</si>
  <si>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</si>
  <si>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</si>
  <si>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</si>
  <si>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</si>
  <si>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</si>
  <si>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</si>
  <si>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</si>
  <si>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</si>
  <si>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</si>
  <si>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</si>
  <si>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</si>
  <si>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</si>
  <si>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</si>
  <si>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</si>
  <si>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</si>
  <si>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</si>
  <si>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</si>
  <si>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</si>
  <si>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</si>
  <si>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</si>
  <si>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</si>
  <si>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</si>
  <si>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</si>
  <si>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</si>
  <si>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</si>
  <si>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</si>
  <si>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</si>
  <si>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</si>
  <si>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</si>
  <si>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</si>
  <si>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</si>
  <si>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</si>
  <si>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</si>
  <si>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</si>
  <si>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</si>
  <si>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</si>
  <si>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</si>
  <si>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</si>
  <si>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</si>
  <si>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</si>
  <si>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</si>
  <si>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</si>
  <si>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</si>
  <si>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</si>
  <si>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</si>
  <si>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</si>
  <si>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</si>
  <si>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</si>
  <si>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</si>
  <si>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</si>
  <si>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</si>
  <si>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</si>
  <si>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</si>
  <si>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</si>
  <si>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</si>
  <si>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</si>
  <si>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</si>
  <si>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</si>
  <si>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</si>
  <si>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</si>
  <si>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</si>
  <si>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</si>
  <si>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</si>
  <si>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</si>
  <si>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</si>
  <si>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</si>
  <si>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</si>
  <si>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</si>
  <si>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</si>
  <si>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</si>
  <si>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</si>
  <si>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</si>
  <si>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</si>
  <si>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</si>
  <si>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</si>
  <si>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</si>
  <si>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</si>
  <si>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</si>
  <si>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</si>
  <si>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</si>
  <si>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</si>
  <si>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</si>
  <si>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</si>
  <si>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</si>
  <si>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</si>
  <si>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</si>
  <si>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</si>
  <si>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</si>
  <si>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</si>
  <si>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</si>
  <si>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</si>
  <si>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</si>
  <si>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</si>
  <si>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</si>
  <si>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</si>
  <si>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</si>
  <si>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</si>
  <si>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</si>
  <si>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</si>
  <si>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</si>
  <si>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</si>
  <si>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</si>
  <si>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</si>
  <si>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</si>
  <si>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</si>
  <si>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</si>
  <si>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</si>
  <si>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</si>
  <si>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</si>
  <si>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</si>
  <si>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</si>
  <si>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</si>
  <si>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</si>
  <si>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</si>
  <si>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</si>
  <si>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</si>
  <si>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</si>
  <si>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</si>
  <si>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</si>
  <si>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</si>
  <si>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</si>
  <si>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</si>
  <si>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</si>
  <si>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</si>
  <si>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</si>
  <si>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</si>
  <si>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</si>
  <si>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</si>
  <si>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</si>
  <si>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</si>
  <si>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</si>
  <si>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</si>
  <si>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</si>
  <si>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</si>
  <si>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</si>
  <si>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</si>
  <si>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</si>
  <si>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</si>
  <si>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</si>
  <si>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</si>
  <si>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</si>
  <si>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</si>
  <si>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</si>
  <si>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</si>
  <si>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</si>
  <si>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</si>
  <si>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</si>
  <si>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</si>
  <si>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</si>
  <si>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</si>
  <si>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</si>
  <si>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</si>
  <si>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</si>
  <si>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</si>
  <si>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</si>
  <si>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</si>
  <si>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</si>
  <si>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</si>
  <si>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</si>
  <si>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</si>
  <si>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</si>
  <si>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</si>
  <si>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</si>
  <si>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</si>
  <si>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</si>
  <si>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</si>
  <si>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</si>
  <si>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</si>
  <si>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</si>
  <si>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</si>
  <si>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</si>
  <si>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</si>
  <si>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</si>
  <si>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</si>
  <si>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</si>
  <si>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</si>
  <si>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</si>
  <si>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</si>
  <si>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</si>
  <si>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</si>
  <si>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</si>
  <si>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</si>
  <si>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</si>
  <si>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</si>
  <si>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</si>
  <si>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</si>
  <si>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</si>
  <si>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</si>
  <si>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</si>
  <si>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</si>
  <si>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</si>
  <si>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</si>
  <si>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</si>
  <si>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</si>
  <si>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</si>
  <si>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</si>
  <si>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</si>
  <si>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</si>
  <si>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</si>
  <si>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</si>
  <si>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</si>
  <si>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</si>
  <si>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</si>
  <si>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</si>
  <si>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</si>
  <si>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</si>
  <si>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</si>
  <si>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</si>
  <si>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</si>
  <si>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</si>
  <si>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</si>
  <si>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</si>
  <si>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</si>
  <si>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</si>
  <si>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</si>
  <si>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</si>
  <si>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</si>
  <si>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</si>
  <si>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</si>
  <si>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</si>
  <si>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</si>
  <si>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</si>
  <si>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</si>
  <si>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</si>
  <si>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</si>
  <si>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</si>
  <si>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</si>
  <si>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</si>
  <si>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</si>
  <si>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</si>
  <si>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</si>
  <si>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</si>
  <si>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</si>
  <si>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</si>
  <si>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</si>
  <si>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</si>
  <si>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</si>
  <si>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</si>
  <si>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</si>
  <si>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</si>
  <si>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</si>
  <si>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</si>
  <si>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</si>
  <si>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</si>
  <si>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</si>
  <si>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</si>
  <si>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</si>
  <si>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</si>
  <si>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</si>
  <si>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</si>
  <si>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</si>
  <si>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</si>
  <si>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</si>
  <si>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</si>
  <si>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</si>
  <si>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</si>
  <si>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</si>
  <si>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</si>
  <si>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</si>
  <si>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</si>
  <si>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</si>
  <si>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</si>
  <si>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</si>
  <si>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</si>
  <si>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</si>
  <si>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</si>
  <si>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</si>
  <si>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</si>
  <si>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</si>
  <si>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</si>
  <si>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</si>
  <si>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</si>
  <si>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</si>
  <si>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</si>
  <si>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</si>
  <si>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</si>
  <si>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</si>
  <si>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</si>
  <si>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</si>
  <si>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</si>
  <si>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</si>
  <si>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</si>
  <si>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</si>
  <si>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</si>
  <si>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</si>
  <si>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</si>
  <si>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</si>
  <si>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</si>
  <si>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</si>
  <si>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</si>
  <si>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</si>
  <si>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</si>
  <si>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</si>
  <si>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</si>
  <si>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</si>
  <si>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</si>
  <si>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</si>
  <si>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</si>
  <si>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</si>
  <si>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</si>
  <si>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</si>
  <si>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</si>
  <si>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</si>
  <si>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</si>
  <si>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</si>
  <si>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</si>
  <si>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</si>
  <si>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</si>
  <si>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</si>
  <si>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</si>
  <si>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</si>
  <si>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</si>
  <si>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</si>
  <si>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</si>
  <si>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</si>
  <si>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</si>
  <si>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</si>
  <si>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</si>
  <si>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</si>
  <si>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</si>
  <si>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</si>
  <si>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</si>
  <si>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</si>
  <si>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</si>
  <si>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</si>
  <si>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</si>
  <si>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</si>
  <si>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</si>
  <si>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</si>
  <si>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</si>
  <si>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</si>
  <si>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</si>
  <si>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</si>
  <si>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</si>
  <si>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</si>
  <si>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</si>
  <si>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</si>
  <si>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</si>
  <si>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</si>
  <si>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</si>
  <si>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</si>
  <si>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</si>
  <si>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</si>
  <si>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</si>
  <si>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</si>
  <si>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</si>
  <si>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</si>
  <si>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</si>
  <si>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</si>
  <si>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</si>
  <si>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</si>
  <si>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</si>
  <si>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</si>
  <si>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</si>
  <si>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</si>
  <si>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</si>
  <si>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</si>
  <si>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</si>
  <si>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</si>
  <si>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</si>
  <si>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</si>
  <si>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</si>
  <si>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</si>
  <si>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</si>
  <si>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</si>
  <si>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</si>
  <si>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</si>
  <si>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</si>
  <si>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</si>
  <si>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</si>
  <si>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</si>
  <si>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</si>
  <si>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</si>
  <si>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</si>
  <si>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</si>
  <si>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</si>
  <si>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</si>
  <si>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</si>
  <si>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</si>
  <si>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</si>
  <si>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</si>
  <si>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</si>
  <si>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</si>
  <si>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</si>
  <si>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</si>
  <si>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</si>
  <si>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</si>
  <si>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</si>
  <si>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</si>
  <si>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</si>
  <si>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</si>
  <si>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</si>
  <si>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</si>
  <si>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</si>
  <si>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</si>
  <si>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</si>
  <si>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</si>
  <si>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</si>
  <si>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</si>
  <si>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</si>
  <si>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</si>
  <si>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</si>
  <si>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</si>
  <si>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</si>
  <si>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</si>
  <si>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</si>
  <si>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</si>
  <si>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</si>
  <si>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</si>
  <si>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</si>
  <si>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</si>
  <si>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</si>
  <si>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</si>
  <si>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</si>
  <si>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</si>
  <si>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</si>
  <si>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</si>
  <si>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</si>
  <si>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</si>
  <si>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</si>
  <si>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</si>
  <si>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</si>
  <si>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</si>
  <si>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</si>
  <si>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</si>
  <si>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</si>
  <si>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</si>
  <si>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</si>
  <si>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</si>
  <si>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</si>
  <si>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</si>
  <si>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</si>
  <si>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</si>
  <si>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</si>
  <si>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</si>
  <si>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</si>
  <si>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</si>
  <si>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</si>
  <si>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</si>
  <si>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</si>
  <si>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</si>
  <si>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</si>
  <si>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</si>
  <si>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</si>
  <si>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</si>
  <si>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</si>
  <si>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</si>
  <si>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</si>
  <si>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</si>
  <si>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</si>
  <si>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</si>
  <si>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</si>
  <si>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</si>
  <si>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</si>
  <si>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</si>
  <si>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</si>
  <si>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</si>
  <si>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</si>
  <si>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</si>
  <si>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</si>
  <si>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</si>
  <si>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</si>
  <si>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</si>
  <si>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</si>
  <si>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</si>
  <si>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</si>
  <si>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</si>
  <si>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</si>
  <si>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</si>
  <si>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</si>
  <si>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</si>
  <si>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</si>
  <si>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</si>
  <si>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</si>
  <si>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</si>
  <si>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</si>
  <si>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</si>
  <si>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</si>
  <si>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</si>
  <si>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</si>
  <si>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</si>
  <si>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</si>
  <si>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</si>
  <si>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</si>
  <si>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</si>
  <si>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</si>
  <si>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</si>
  <si>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</si>
  <si>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</si>
  <si>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</si>
  <si>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</si>
  <si>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</si>
  <si>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</si>
  <si>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</si>
  <si>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</si>
  <si>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</si>
  <si>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</si>
  <si>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</si>
  <si>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</si>
  <si>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</si>
  <si>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</si>
  <si>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</si>
  <si>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</si>
  <si>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</si>
  <si>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</si>
  <si>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</si>
  <si>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</si>
  <si>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</si>
  <si>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</si>
  <si>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</si>
  <si>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</si>
  <si>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</si>
  <si>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</si>
  <si>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</si>
  <si>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</si>
  <si>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</si>
  <si>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</si>
  <si>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</si>
  <si>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</si>
  <si>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</si>
  <si>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</si>
  <si>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</si>
  <si>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</si>
  <si>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</si>
  <si>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</si>
  <si>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</si>
  <si>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</si>
  <si>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</si>
  <si>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</si>
  <si>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</si>
  <si>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</si>
  <si>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</si>
  <si>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</si>
  <si>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</si>
  <si>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</si>
  <si>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</si>
  <si>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</si>
  <si>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</si>
  <si>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</si>
  <si>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</si>
  <si>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</si>
  <si>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</si>
  <si>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</si>
  <si>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</si>
  <si>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</si>
  <si>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</si>
  <si>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</si>
  <si>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</si>
  <si>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</si>
  <si>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</si>
  <si>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</si>
  <si>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</si>
  <si>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</si>
  <si>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</si>
  <si>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</si>
  <si>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</si>
  <si>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</si>
  <si>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</si>
  <si>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</si>
  <si>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</si>
  <si>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</si>
  <si>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</si>
  <si>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</si>
  <si>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</si>
  <si>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</si>
  <si>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</si>
  <si>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</si>
  <si>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</si>
  <si>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</si>
  <si>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</si>
  <si>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</si>
  <si>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</si>
  <si>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</si>
  <si>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</si>
  <si>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</si>
  <si>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</si>
  <si>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</si>
  <si>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</si>
  <si>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</si>
  <si>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</si>
  <si>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</si>
  <si>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</si>
  <si>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</si>
  <si>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</si>
  <si>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</si>
  <si>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</si>
  <si>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</si>
  <si>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</si>
  <si>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</si>
  <si>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</si>
  <si>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</si>
  <si>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</si>
  <si>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</si>
  <si>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</si>
  <si>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</si>
  <si>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</si>
  <si>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</si>
  <si>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</si>
  <si>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</si>
  <si>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</si>
  <si>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</si>
  <si>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</si>
  <si>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</si>
  <si>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</si>
  <si>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</si>
  <si>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</si>
  <si>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</si>
  <si>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</si>
  <si>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</si>
  <si>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</si>
  <si>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</si>
  <si>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</si>
  <si>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</si>
  <si>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</si>
  <si>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</si>
  <si>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</si>
  <si>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</si>
  <si>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</si>
  <si>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</si>
  <si>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</si>
  <si>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</si>
  <si>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</si>
  <si>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</si>
  <si>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</si>
  <si>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</si>
  <si>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</si>
  <si>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</si>
  <si>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</si>
  <si>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</si>
  <si>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</si>
  <si>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</si>
  <si>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</si>
  <si>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</si>
  <si>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</si>
  <si>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</si>
  <si>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</si>
  <si>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</si>
  <si>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</si>
  <si>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</si>
  <si>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</si>
  <si>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</si>
  <si>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</si>
  <si>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</si>
  <si>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</si>
  <si>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</si>
  <si>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</si>
  <si>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</si>
  <si>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</si>
  <si>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</si>
  <si>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</si>
  <si>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</si>
  <si>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</si>
  <si>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</si>
  <si>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</si>
  <si>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</si>
  <si>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</si>
  <si>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</si>
  <si>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</si>
  <si>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</si>
  <si>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</si>
  <si>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</si>
  <si>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</si>
  <si>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</si>
  <si>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</si>
  <si>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</si>
  <si>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</si>
  <si>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</si>
  <si>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</si>
  <si>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</si>
  <si>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</si>
  <si>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</si>
  <si>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</si>
  <si>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</si>
  <si>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</si>
  <si>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</si>
  <si>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</si>
  <si>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</si>
  <si>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</si>
  <si>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</si>
  <si>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</si>
  <si>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</si>
  <si>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</si>
  <si>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</si>
  <si>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</si>
  <si>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</si>
  <si>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</si>
  <si>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</si>
  <si>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</si>
  <si>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</si>
  <si>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</si>
  <si>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</si>
  <si>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</si>
  <si>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</si>
  <si>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</si>
  <si>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</si>
  <si>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</si>
  <si>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</si>
  <si>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</si>
  <si>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</si>
  <si>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</si>
  <si>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</si>
  <si>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</si>
  <si>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</si>
  <si>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</si>
  <si>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</si>
  <si>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</si>
  <si>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</si>
  <si>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</si>
  <si>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</si>
  <si>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</si>
  <si>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</si>
  <si>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</si>
  <si>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</si>
  <si>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</si>
  <si>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</si>
  <si>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</si>
  <si>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</si>
  <si>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</si>
  <si>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</si>
  <si>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</si>
  <si>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</si>
  <si>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</si>
  <si>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</si>
  <si>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</si>
  <si>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</si>
  <si>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</si>
  <si>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</si>
  <si>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</si>
  <si>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</si>
  <si>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</si>
  <si>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</si>
  <si>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</si>
  <si>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</si>
  <si>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</si>
  <si>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</si>
  <si>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</si>
  <si>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</si>
  <si>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</si>
  <si>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</si>
  <si>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</si>
  <si>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</si>
  <si>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</si>
  <si>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</si>
  <si>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</si>
  <si>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</si>
  <si>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</si>
  <si>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</si>
  <si>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</si>
  <si>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</si>
  <si>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</si>
  <si>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</si>
  <si>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</si>
  <si>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</si>
  <si>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</si>
  <si>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</si>
  <si>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</si>
  <si>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</si>
  <si>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</si>
  <si>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</si>
  <si>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</si>
  <si>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</si>
  <si>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</si>
  <si>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</si>
  <si>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</si>
  <si>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</si>
  <si>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</si>
  <si>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</si>
  <si>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</si>
  <si>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</si>
  <si>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</si>
  <si>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</si>
  <si>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</si>
  <si>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</si>
  <si>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</si>
  <si>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</si>
  <si>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</si>
  <si>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</si>
  <si>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</si>
  <si>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</si>
  <si>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</si>
  <si>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</si>
  <si>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</si>
  <si>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</si>
  <si>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</si>
  <si>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</si>
  <si>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</si>
  <si>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</si>
  <si>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</si>
  <si>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</si>
  <si>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</si>
  <si>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</si>
  <si>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</si>
  <si>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</si>
  <si>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</si>
  <si>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</si>
  <si>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</si>
  <si>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</si>
  <si>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</si>
  <si>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</si>
  <si>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</si>
  <si>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</si>
  <si>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</si>
  <si>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</si>
  <si>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</si>
  <si>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</si>
  <si>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</si>
  <si>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</si>
  <si>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</si>
  <si>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</si>
  <si>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</si>
  <si>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</si>
  <si>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</si>
  <si>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</si>
  <si>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</si>
  <si>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</si>
  <si>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</si>
  <si>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</si>
  <si>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</si>
  <si>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</si>
  <si>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</si>
  <si>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</si>
  <si>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</si>
  <si>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</si>
  <si>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</si>
  <si>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</si>
  <si>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</si>
  <si>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</si>
  <si>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</si>
  <si>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</si>
  <si>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</si>
  <si>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</si>
  <si>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</si>
  <si>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</si>
  <si>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</si>
  <si>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</si>
  <si>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</si>
  <si>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</si>
  <si>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</si>
  <si>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</si>
  <si>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</si>
  <si>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</si>
  <si>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</si>
  <si>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</si>
  <si>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</si>
  <si>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</si>
  <si>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</si>
  <si>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</si>
  <si>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</si>
  <si>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</si>
  <si>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</si>
  <si>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</si>
  <si>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</si>
  <si>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</si>
  <si>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</si>
  <si>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</si>
  <si>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</si>
  <si>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</si>
  <si>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</si>
  <si>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</si>
  <si>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</si>
  <si>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</si>
  <si>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</si>
  <si>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</si>
  <si>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</si>
  <si>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</si>
  <si>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</si>
  <si>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</si>
  <si>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</si>
  <si>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</si>
  <si>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</si>
  <si>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</si>
  <si>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</si>
  <si>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</si>
  <si>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</si>
  <si>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</si>
  <si>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</si>
  <si>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</si>
  <si>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</si>
  <si>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</si>
  <si>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</si>
  <si>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</si>
  <si>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</si>
  <si>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</si>
  <si>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</si>
  <si>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</si>
  <si>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</si>
  <si>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</si>
  <si>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</si>
  <si>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</si>
  <si>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</si>
  <si>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</si>
  <si>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</si>
  <si>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</si>
  <si>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</si>
  <si>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</si>
  <si>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</si>
  <si>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</si>
  <si>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</si>
  <si>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</si>
  <si>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</si>
  <si>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</si>
  <si>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</si>
  <si>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</si>
  <si>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</si>
  <si>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</si>
  <si>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</si>
  <si>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</si>
  <si>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</si>
  <si>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</si>
  <si>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</si>
  <si>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</si>
  <si>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</si>
  <si>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</si>
  <si>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</si>
  <si>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</si>
  <si>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</si>
  <si>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</si>
  <si>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</si>
  <si>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</si>
  <si>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</si>
  <si>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</si>
  <si>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</si>
  <si>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</si>
  <si>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</si>
  <si>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</si>
  <si>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</si>
  <si>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</si>
  <si>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</si>
  <si>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</si>
  <si>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</si>
  <si>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</si>
  <si>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</si>
  <si>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</si>
  <si>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</si>
  <si>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</si>
  <si>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</si>
  <si>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</si>
  <si>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</si>
  <si>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</si>
  <si>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</si>
  <si>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</si>
  <si>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</si>
  <si>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</si>
  <si>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</si>
  <si>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</si>
  <si>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</si>
  <si>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</si>
  <si>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</si>
  <si>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</si>
  <si>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</si>
  <si>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</si>
  <si>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</si>
  <si>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</si>
  <si>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</si>
  <si>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</si>
  <si>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</si>
  <si>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</si>
  <si>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</si>
  <si>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</si>
  <si>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</si>
  <si>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</si>
  <si>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</si>
  <si>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</si>
  <si>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</si>
  <si>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</si>
  <si>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</si>
  <si>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</si>
  <si>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</si>
  <si>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</si>
  <si>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</si>
  <si>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</si>
  <si>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</si>
  <si>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</si>
  <si>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</si>
  <si>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</si>
  <si>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</si>
  <si>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</si>
  <si>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</si>
  <si>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</si>
  <si>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</si>
  <si>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</si>
  <si>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</si>
  <si>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</si>
  <si>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</si>
  <si>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</si>
  <si>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</si>
  <si>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</si>
  <si>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</si>
  <si>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</si>
  <si>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</si>
  <si>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</si>
  <si>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</si>
  <si>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</si>
  <si>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</si>
  <si>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</si>
  <si>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</si>
  <si>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</si>
  <si>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</si>
  <si>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</si>
  <si>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</si>
  <si>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</si>
  <si>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</si>
  <si>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</si>
  <si>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</si>
  <si>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</si>
  <si>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</si>
  <si>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</si>
  <si>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</si>
  <si>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</si>
  <si>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</si>
  <si>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</si>
  <si>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</si>
  <si>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</si>
  <si>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</si>
  <si>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</si>
  <si>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</si>
  <si>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</si>
  <si>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</si>
  <si>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</si>
  <si>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</si>
  <si>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</si>
  <si>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</si>
  <si>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</si>
  <si>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</si>
  <si>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</si>
  <si>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</si>
  <si>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</si>
  <si>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</si>
  <si>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</si>
  <si>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</si>
  <si>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</si>
  <si>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</si>
  <si>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</si>
  <si>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</si>
  <si>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</si>
  <si>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</si>
  <si>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</si>
  <si>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</si>
  <si>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</si>
  <si>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</si>
  <si>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</si>
  <si>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</si>
  <si>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</si>
  <si>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</si>
  <si>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</si>
  <si>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</si>
  <si>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</si>
  <si>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</si>
  <si>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</si>
  <si>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</si>
  <si>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</si>
  <si>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</si>
  <si>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</si>
  <si>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</si>
  <si>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</si>
  <si>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</si>
  <si>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</si>
  <si>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</si>
  <si>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</si>
  <si>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</si>
  <si>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</si>
  <si>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</si>
  <si>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</si>
  <si>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</si>
  <si>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</si>
  <si>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</si>
  <si>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</si>
  <si>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</si>
  <si>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</si>
  <si>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</si>
  <si>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</si>
  <si>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</si>
  <si>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</si>
  <si>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</si>
  <si>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</si>
  <si>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</si>
  <si>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</si>
  <si>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</si>
  <si>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</si>
  <si>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</si>
  <si>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</si>
  <si>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</si>
  <si>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</si>
  <si>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</si>
  <si>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</si>
  <si>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</si>
  <si>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</si>
  <si>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</si>
  <si>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</si>
  <si>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</si>
  <si>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</si>
  <si>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</si>
  <si>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</si>
  <si>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</si>
  <si>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</si>
  <si>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</si>
  <si>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</si>
  <si>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</si>
  <si>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</si>
  <si>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</si>
  <si>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</si>
  <si>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</si>
  <si>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</si>
  <si>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</si>
  <si>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</si>
  <si>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</si>
  <si>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</si>
  <si>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</si>
  <si>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</si>
  <si>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</si>
  <si>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</si>
  <si>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</si>
  <si>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</si>
  <si>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</si>
  <si>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</si>
  <si>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</si>
  <si>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</si>
  <si>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</si>
  <si>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</si>
  <si>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</si>
  <si>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</si>
  <si>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</si>
  <si>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</si>
  <si>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</si>
  <si>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</si>
  <si>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</si>
  <si>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</si>
  <si>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</si>
  <si>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</si>
  <si>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</si>
  <si>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</si>
  <si>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</si>
  <si>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</si>
  <si>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</si>
  <si>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</si>
  <si>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</si>
  <si>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</si>
  <si>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</si>
  <si>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</si>
  <si>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</si>
  <si>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</si>
  <si>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</si>
  <si>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</si>
  <si>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</si>
  <si>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</si>
  <si>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</si>
  <si>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</si>
  <si>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</si>
  <si>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</si>
  <si>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</si>
  <si>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</si>
  <si>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</si>
  <si>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</si>
  <si>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</si>
  <si>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</si>
  <si>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</si>
  <si>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</si>
  <si>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</si>
  <si>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</si>
  <si>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</si>
  <si>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</si>
  <si>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</si>
  <si>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</si>
  <si>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</si>
  <si>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</si>
  <si>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</si>
  <si>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</si>
  <si>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</si>
  <si>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</si>
  <si>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</si>
  <si>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</si>
  <si>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</si>
  <si>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</si>
  <si>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</si>
  <si>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</si>
  <si>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</si>
  <si>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</si>
  <si>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</si>
  <si>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</si>
  <si>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</si>
  <si>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</si>
  <si>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</si>
  <si>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</si>
  <si>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</si>
  <si>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</si>
  <si>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</si>
  <si>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</si>
  <si>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</si>
  <si>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</si>
  <si>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</si>
  <si>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</si>
  <si>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</si>
  <si>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</si>
  <si>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</si>
  <si>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</si>
  <si>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</si>
  <si>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</si>
  <si>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</si>
  <si>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</si>
  <si>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</si>
  <si>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</si>
  <si>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</si>
  <si>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</si>
  <si>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</si>
  <si>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</si>
  <si>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</si>
  <si>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</si>
  <si>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</si>
  <si>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</si>
  <si>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</si>
  <si>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</si>
  <si>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</si>
  <si>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</si>
  <si>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</si>
  <si>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</si>
  <si>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</si>
  <si>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</si>
  <si>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</si>
  <si>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</si>
  <si>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</si>
  <si>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</si>
  <si>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</si>
  <si>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</si>
  <si>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</si>
  <si>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</si>
  <si>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</si>
  <si>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</si>
  <si>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</si>
  <si>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</si>
  <si>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</si>
  <si>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</si>
  <si>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</si>
  <si>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</si>
  <si>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</si>
  <si>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</si>
  <si>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</si>
  <si>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</si>
  <si>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</si>
  <si>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</si>
  <si>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</si>
  <si>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</si>
  <si>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</si>
  <si>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</si>
  <si>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</si>
  <si>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</si>
  <si>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</si>
  <si>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</si>
  <si>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</si>
  <si>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</si>
  <si>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</si>
  <si>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</si>
  <si>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</si>
  <si>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</si>
  <si>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</si>
  <si>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</si>
  <si>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</si>
  <si>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</si>
  <si>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</si>
  <si>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</si>
  <si>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</si>
  <si>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</si>
  <si>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</si>
  <si>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</si>
  <si>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</si>
  <si>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</si>
  <si>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</si>
  <si>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</si>
  <si>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</si>
  <si>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</si>
  <si>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</si>
  <si>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</si>
  <si>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</si>
  <si>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</si>
  <si>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</si>
  <si>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</si>
  <si>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</si>
  <si>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</si>
  <si>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</si>
  <si>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</si>
  <si>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</si>
  <si>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</si>
  <si>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</si>
  <si>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</si>
  <si>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</si>
  <si>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</si>
  <si>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</si>
  <si>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</si>
  <si>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</si>
  <si>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</si>
  <si>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</si>
  <si>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</si>
  <si>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</si>
  <si>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</si>
  <si>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</si>
  <si>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</si>
  <si>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</si>
  <si>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</si>
  <si>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</si>
  <si>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</si>
  <si>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</si>
  <si>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</si>
  <si>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</si>
  <si>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</si>
  <si>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</si>
  <si>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</si>
  <si>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</si>
  <si>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</si>
  <si>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</si>
  <si>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</si>
  <si>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</si>
  <si>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</si>
  <si>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</si>
  <si>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</si>
  <si>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</si>
  <si>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</si>
  <si>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</si>
  <si>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</si>
  <si>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</si>
  <si>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</si>
  <si>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</si>
  <si>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</si>
  <si>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</si>
  <si>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</si>
  <si>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</si>
  <si>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</si>
  <si>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</si>
  <si>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</si>
  <si>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</si>
  <si>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</si>
  <si>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</si>
  <si>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</si>
  <si>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</si>
  <si>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</si>
  <si>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</si>
  <si>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</si>
  <si>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</si>
  <si>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</si>
  <si>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</si>
  <si>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</si>
  <si>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</si>
  <si>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</si>
  <si>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</si>
  <si>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</si>
  <si>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</si>
  <si>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</si>
  <si>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</si>
  <si>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</si>
  <si>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</si>
  <si>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</si>
  <si>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</si>
  <si>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</si>
  <si>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</si>
  <si>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</si>
  <si>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</si>
  <si>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</si>
  <si>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</si>
  <si>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</si>
  <si>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</si>
  <si>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</si>
  <si>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</si>
  <si>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</si>
  <si>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</si>
  <si>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</si>
  <si>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</si>
  <si>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</si>
  <si>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</si>
  <si>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</si>
  <si>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</si>
  <si>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</si>
  <si>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</si>
  <si>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</si>
  <si>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</si>
  <si>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</si>
  <si>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</si>
  <si>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</si>
  <si>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</si>
  <si>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</si>
  <si>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</si>
  <si>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</si>
  <si>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</si>
  <si>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</si>
  <si>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</si>
  <si>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</si>
  <si>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</si>
  <si>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</si>
  <si>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</si>
  <si>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</si>
  <si>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</si>
  <si>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</si>
  <si>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</si>
  <si>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</si>
  <si>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</si>
  <si>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</si>
  <si>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</si>
  <si>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</si>
  <si>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</si>
  <si>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</si>
  <si>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</si>
  <si>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</si>
  <si>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</si>
  <si>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</si>
  <si>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</si>
  <si>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</si>
  <si>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</si>
  <si>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</si>
  <si>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</si>
  <si>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</si>
  <si>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</si>
  <si>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</si>
  <si>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</si>
  <si>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</si>
  <si>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</si>
  <si>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</si>
  <si>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</si>
  <si>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</si>
  <si>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</si>
  <si>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</si>
  <si>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</si>
  <si>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</si>
  <si>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</si>
  <si>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</si>
  <si>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</si>
  <si>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</si>
  <si>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</si>
  <si>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</si>
  <si>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</si>
  <si>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</si>
  <si>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</si>
  <si>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</si>
  <si>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</si>
  <si>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</si>
  <si>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</si>
  <si>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</si>
  <si>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</si>
  <si>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</si>
  <si>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</si>
  <si>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</si>
  <si>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</si>
  <si>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</si>
  <si>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</si>
  <si>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</si>
  <si>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</si>
  <si>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</si>
  <si>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</si>
  <si>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</si>
  <si>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</si>
  <si>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</si>
  <si>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</si>
  <si>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</si>
  <si>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</si>
  <si>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</si>
  <si>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</si>
  <si>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</si>
  <si>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</si>
  <si>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</si>
  <si>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</si>
  <si>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</si>
  <si>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</si>
  <si>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</si>
  <si>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</si>
  <si>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</si>
  <si>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</si>
  <si>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</si>
  <si>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</si>
  <si>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</si>
  <si>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</si>
  <si>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</si>
  <si>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</si>
  <si>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</si>
  <si>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</si>
  <si>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</si>
  <si>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</si>
  <si>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</si>
  <si>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</si>
  <si>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</si>
  <si>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</si>
  <si>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</si>
  <si>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</si>
  <si>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</si>
  <si>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</si>
  <si>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</si>
  <si>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</si>
  <si>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</si>
  <si>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</si>
  <si>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</si>
  <si>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</si>
  <si>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</si>
  <si>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</si>
  <si>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</si>
  <si>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</si>
  <si>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</si>
  <si>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</si>
  <si>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</si>
  <si>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</si>
  <si>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</si>
  <si>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</si>
  <si>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</si>
  <si>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</si>
  <si>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</si>
  <si>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</si>
  <si>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</si>
  <si>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</si>
  <si>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</si>
  <si>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</si>
  <si>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</si>
  <si>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</si>
  <si>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</si>
  <si>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</si>
  <si>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</si>
  <si>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</si>
  <si>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</si>
  <si>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</si>
  <si>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</si>
  <si>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</si>
  <si>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</si>
  <si>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</si>
  <si>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</si>
  <si>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</si>
  <si>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</si>
  <si>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</si>
  <si>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</si>
  <si>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</si>
  <si>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</si>
  <si>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</si>
  <si>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</si>
  <si>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</si>
  <si>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</si>
  <si>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</si>
  <si>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</si>
  <si>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</si>
  <si>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</si>
  <si>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</si>
  <si>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</si>
  <si>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</si>
  <si>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</si>
  <si>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</si>
  <si>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</si>
  <si>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</si>
  <si>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</si>
  <si>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</si>
  <si>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</si>
  <si>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</si>
  <si>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</si>
  <si>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</si>
  <si>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</si>
  <si>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</si>
  <si>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</si>
  <si>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</si>
  <si>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</si>
  <si>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</si>
  <si>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</si>
  <si>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</si>
  <si>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</si>
  <si>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</si>
  <si>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</si>
  <si>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</si>
  <si>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</si>
  <si>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</si>
  <si>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</si>
  <si>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</si>
  <si>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</si>
  <si>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</si>
  <si>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</si>
  <si>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</si>
  <si>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</si>
  <si>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</si>
  <si>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</si>
  <si>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</si>
  <si>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</si>
  <si>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</si>
  <si>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</si>
  <si>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</si>
  <si>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</si>
  <si>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</si>
  <si>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</si>
  <si>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</si>
  <si>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</si>
  <si>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</si>
  <si>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</si>
  <si>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</si>
  <si>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</si>
  <si>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</si>
  <si>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</si>
  <si>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</si>
  <si>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</si>
  <si>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</si>
  <si>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</si>
  <si>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</si>
  <si>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</si>
  <si>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</si>
  <si>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</si>
  <si>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</si>
  <si>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</si>
  <si>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</si>
  <si>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</si>
  <si>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</si>
  <si>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</si>
  <si>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</si>
  <si>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</si>
  <si>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</si>
  <si>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</si>
  <si>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</si>
  <si>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</si>
  <si>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</si>
  <si>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</si>
  <si>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</si>
  <si>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</si>
  <si>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</si>
  <si>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</si>
  <si>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</si>
  <si>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</si>
  <si>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</si>
  <si>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</si>
  <si>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</si>
  <si>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</si>
  <si>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</si>
  <si>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</si>
  <si>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</si>
  <si>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</si>
  <si>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</si>
  <si>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</si>
  <si>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</si>
  <si>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</si>
  <si>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</si>
  <si>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</si>
  <si>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</si>
  <si>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</si>
  <si>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</si>
  <si>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</si>
  <si>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</si>
  <si>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</si>
  <si>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</si>
  <si>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</si>
  <si>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</si>
  <si>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</si>
  <si>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</si>
  <si>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</si>
  <si>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</si>
  <si>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</si>
  <si>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</si>
  <si>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</si>
  <si>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</si>
  <si>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</si>
  <si>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</si>
  <si>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</si>
  <si>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</si>
  <si>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</si>
  <si>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</si>
  <si>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</si>
  <si>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</si>
  <si>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</si>
  <si>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</si>
  <si>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</si>
  <si>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</si>
  <si>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</si>
  <si>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</si>
  <si>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</si>
  <si>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</si>
  <si>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</si>
  <si>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</si>
  <si>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</si>
  <si>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</si>
  <si>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</si>
  <si>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</si>
  <si>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</si>
  <si>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</si>
  <si>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</si>
  <si>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</si>
  <si>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</si>
  <si>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</si>
  <si>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</si>
  <si>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</si>
  <si>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</si>
  <si>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</si>
  <si>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</si>
  <si>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</si>
  <si>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</si>
  <si>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</si>
  <si>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</si>
  <si>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</si>
  <si>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</si>
  <si>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</si>
  <si>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</si>
  <si>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</si>
  <si>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</si>
  <si>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</si>
  <si>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</si>
  <si>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</si>
  <si>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</si>
  <si>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</si>
  <si>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</si>
  <si>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</si>
  <si>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</si>
  <si>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</si>
  <si>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</si>
  <si>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</si>
  <si>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</si>
  <si>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</si>
  <si>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</si>
  <si>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</si>
  <si>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</si>
  <si>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</si>
  <si>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</si>
  <si>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</si>
  <si>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</si>
  <si>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</si>
  <si>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</si>
  <si>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</si>
  <si>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</si>
  <si>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</si>
  <si>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</si>
  <si>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</si>
  <si>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</si>
  <si>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</si>
  <si>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</si>
  <si>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</si>
  <si>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</si>
  <si>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</si>
  <si>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</si>
  <si>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</si>
  <si>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</si>
  <si>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</si>
  <si>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</si>
  <si>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</si>
  <si>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</si>
  <si>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</si>
  <si>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</si>
  <si>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</si>
  <si>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</si>
  <si>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</si>
  <si>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</si>
  <si>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</si>
  <si>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</si>
  <si>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</si>
  <si>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</si>
  <si>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</si>
  <si>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</si>
  <si>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</si>
  <si>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</si>
  <si>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</si>
  <si>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</si>
  <si>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</si>
  <si>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</si>
  <si>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</si>
  <si>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</si>
  <si>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</si>
  <si>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</si>
  <si>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</si>
  <si>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</si>
  <si>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</si>
  <si>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</si>
  <si>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</si>
  <si>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</si>
  <si>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</si>
  <si>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</si>
  <si>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</si>
  <si>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</si>
  <si>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</si>
  <si>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</si>
  <si>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</si>
  <si>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</si>
  <si>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</si>
  <si>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</si>
  <si>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</si>
  <si>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</si>
  <si>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</si>
  <si>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</si>
  <si>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</si>
  <si>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</si>
  <si>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</si>
  <si>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</si>
  <si>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</si>
  <si>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</si>
  <si>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</si>
  <si>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</si>
  <si>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</si>
  <si>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</si>
  <si>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</si>
  <si>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</si>
  <si>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</si>
  <si>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</si>
  <si>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</si>
  <si>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</si>
  <si>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</si>
  <si>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</si>
  <si>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</si>
  <si>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</si>
  <si>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</si>
  <si>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</si>
  <si>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</si>
  <si>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</si>
  <si>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</si>
  <si>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</si>
  <si>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</si>
  <si>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</si>
  <si>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</si>
  <si>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</si>
  <si>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</si>
  <si>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</si>
  <si>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</si>
  <si>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</si>
  <si>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</si>
  <si>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</si>
  <si>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</si>
  <si>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</si>
  <si>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</si>
  <si>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</si>
  <si>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</si>
  <si>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</si>
  <si>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</si>
  <si>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</si>
  <si>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</si>
  <si>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</si>
  <si>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</si>
  <si>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</si>
  <si>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</si>
  <si>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</si>
  <si>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</si>
  <si>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</si>
  <si>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</si>
  <si>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</si>
  <si>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</si>
  <si>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</si>
  <si>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</si>
  <si>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</si>
  <si>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</si>
  <si>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</si>
  <si>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</si>
  <si>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</si>
  <si>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</si>
  <si>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</si>
  <si>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</si>
  <si>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</si>
  <si>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</si>
  <si>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</si>
  <si>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</si>
  <si>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</si>
  <si>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</si>
  <si>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</si>
  <si>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</si>
  <si>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</si>
  <si>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</si>
  <si>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</si>
  <si>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</si>
  <si>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</si>
  <si>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</si>
  <si>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</si>
  <si>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</si>
  <si>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</si>
  <si>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</si>
  <si>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</si>
  <si>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</si>
  <si>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</si>
  <si>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</si>
  <si>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</si>
  <si>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</si>
  <si>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</si>
  <si>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</si>
  <si>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</si>
  <si>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</si>
  <si>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</si>
  <si>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</si>
  <si>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</si>
  <si>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</si>
  <si>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</si>
  <si>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</si>
  <si>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</si>
  <si>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</si>
  <si>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</si>
  <si>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</si>
  <si>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</si>
  <si>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</si>
  <si>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</si>
  <si>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</si>
  <si>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</si>
  <si>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</si>
  <si>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</si>
  <si>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</si>
  <si>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</si>
  <si>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</si>
  <si>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</si>
  <si>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</si>
  <si>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</si>
  <si>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</si>
  <si>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</si>
  <si>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</si>
  <si>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</si>
  <si>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</si>
  <si>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</si>
  <si>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</si>
  <si>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</si>
  <si>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</si>
  <si>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</si>
  <si>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</si>
  <si>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</si>
  <si>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</si>
  <si>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</si>
  <si>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</si>
  <si>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</si>
  <si>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</si>
  <si>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</si>
  <si>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</si>
  <si>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</si>
  <si>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</si>
  <si>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</si>
  <si>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</si>
  <si>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</si>
  <si>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</si>
  <si>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</si>
  <si>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</si>
  <si>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</si>
  <si>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</si>
  <si>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</si>
  <si>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</si>
  <si>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</si>
  <si>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</si>
  <si>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</si>
  <si>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</si>
  <si>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</si>
  <si>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</si>
  <si>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</si>
  <si>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</si>
  <si>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</si>
  <si>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</si>
  <si>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</si>
  <si>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</si>
  <si>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</si>
  <si>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</si>
  <si>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</si>
  <si>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</si>
  <si>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</si>
  <si>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</si>
  <si>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</si>
  <si>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</si>
  <si>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</si>
  <si>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</si>
  <si>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</si>
  <si>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</si>
  <si>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</si>
  <si>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</si>
  <si>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</si>
  <si>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</si>
  <si>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</si>
  <si>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</si>
  <si>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</si>
  <si>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</si>
  <si>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</si>
  <si>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</si>
  <si>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</si>
  <si>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</si>
  <si>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</si>
  <si>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</si>
  <si>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</si>
  <si>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</si>
  <si>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</si>
  <si>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</si>
  <si>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</si>
  <si>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</si>
  <si>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</si>
  <si>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</si>
  <si>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</si>
  <si>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</si>
  <si>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</si>
  <si>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</si>
  <si>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</si>
  <si>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</si>
  <si>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</si>
  <si>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</si>
  <si>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</si>
  <si>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</si>
  <si>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</si>
  <si>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</si>
  <si>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</si>
  <si>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</si>
  <si>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</si>
  <si>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</si>
  <si>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</si>
  <si>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</si>
  <si>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</si>
  <si>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</si>
  <si>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</si>
  <si>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</si>
  <si>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</si>
  <si>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</si>
  <si>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</si>
  <si>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</si>
  <si>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</si>
  <si>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</si>
  <si>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</si>
  <si>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</si>
  <si>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</si>
  <si>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</si>
  <si>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</si>
  <si>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</si>
  <si>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</si>
  <si>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</si>
  <si>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</si>
  <si>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</si>
  <si>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</si>
  <si>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</si>
  <si>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</si>
  <si>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</si>
  <si>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</si>
  <si>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</si>
  <si>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</si>
  <si>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</si>
  <si>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</si>
  <si>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</si>
  <si>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</si>
  <si>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</si>
  <si>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</si>
  <si>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</si>
  <si>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</si>
  <si>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</si>
  <si>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</si>
  <si>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</si>
  <si>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</si>
  <si>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</si>
  <si>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</si>
  <si>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</si>
  <si>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</si>
  <si>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</si>
  <si>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</si>
  <si>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</si>
  <si>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</si>
  <si>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</si>
  <si>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</si>
  <si>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</si>
  <si>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</si>
  <si>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</si>
  <si>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</si>
  <si>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</si>
  <si>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</si>
  <si>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</si>
  <si>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</si>
  <si>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</si>
  <si>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</si>
  <si>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</si>
  <si>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</si>
  <si>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</si>
  <si>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</si>
  <si>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</si>
  <si>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</si>
  <si>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</si>
  <si>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</si>
  <si>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</si>
  <si>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</si>
  <si>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</si>
  <si>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</si>
  <si>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</si>
  <si>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</si>
  <si>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</si>
  <si>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</si>
  <si>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</si>
  <si>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</si>
  <si>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</si>
  <si>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</si>
  <si>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</si>
  <si>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</si>
  <si>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</si>
  <si>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</si>
  <si>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</si>
  <si>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</si>
  <si>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</si>
  <si>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</si>
  <si>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</si>
  <si>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</si>
  <si>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</si>
  <si>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</si>
  <si>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</si>
  <si>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</si>
  <si>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</si>
  <si>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</si>
  <si>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</si>
  <si>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</si>
  <si>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</si>
  <si>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</si>
  <si>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</si>
  <si>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</si>
  <si>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</si>
  <si>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</si>
  <si>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</si>
  <si>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</si>
  <si>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</si>
  <si>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</si>
  <si>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</si>
  <si>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</si>
  <si>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</si>
  <si>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</si>
  <si>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</si>
  <si>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</si>
  <si>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</si>
  <si>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</si>
  <si>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</si>
  <si>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</si>
  <si>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</si>
  <si>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</si>
  <si>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</si>
  <si>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</si>
  <si>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</si>
  <si>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</si>
  <si>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</si>
  <si>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</si>
  <si>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</si>
  <si>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</si>
  <si>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</si>
  <si>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</si>
  <si>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</si>
  <si>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</si>
  <si>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</si>
  <si>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</si>
  <si>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</si>
  <si>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</si>
  <si>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</si>
  <si>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</si>
  <si>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</si>
  <si>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</si>
  <si>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</si>
  <si>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</si>
  <si>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</si>
  <si>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</si>
  <si>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</si>
  <si>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</si>
  <si>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</si>
  <si>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</si>
  <si>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</si>
  <si>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</si>
  <si>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</si>
  <si>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</si>
  <si>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</si>
  <si>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</si>
  <si>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</si>
  <si>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</si>
  <si>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</si>
  <si>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</si>
  <si>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</si>
  <si>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</si>
  <si>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</si>
  <si>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</si>
  <si>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</si>
  <si>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</si>
  <si>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</si>
  <si>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</si>
  <si>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</si>
  <si>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</si>
  <si>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</si>
  <si>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</si>
  <si>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</si>
  <si>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</si>
  <si>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</si>
  <si>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</si>
  <si>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</si>
  <si>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</si>
  <si>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</si>
  <si>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</si>
  <si>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</si>
  <si>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</si>
  <si>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</si>
  <si>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</si>
  <si>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</si>
  <si>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</si>
  <si>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</si>
  <si>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</si>
  <si>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</si>
  <si>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</si>
  <si>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</si>
  <si>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</si>
  <si>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</si>
  <si>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</si>
  <si>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</si>
  <si>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</si>
  <si>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</si>
  <si>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</si>
  <si>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</si>
  <si>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</si>
  <si>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</si>
  <si>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</si>
  <si>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</si>
  <si>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</si>
  <si>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</si>
  <si>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</si>
  <si>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</si>
  <si>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</si>
  <si>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</si>
  <si>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</si>
  <si>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</si>
  <si>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</si>
  <si>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</si>
  <si>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</si>
  <si>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</si>
  <si>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</si>
  <si>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</si>
  <si>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</si>
  <si>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</si>
  <si>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</si>
  <si>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</si>
  <si>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</si>
  <si>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</si>
  <si>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</si>
  <si>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</si>
  <si>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</si>
  <si>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</si>
  <si>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</si>
  <si>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</si>
  <si>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</si>
  <si>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</si>
  <si>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</si>
  <si>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</si>
  <si>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</si>
  <si>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</si>
  <si>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</si>
  <si>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</si>
  <si>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</si>
  <si>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</si>
  <si>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</si>
  <si>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</si>
  <si>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</si>
  <si>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</si>
  <si>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</si>
  <si>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</si>
  <si>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</si>
  <si>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</si>
  <si>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</si>
  <si>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</si>
  <si>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</si>
  <si>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</si>
  <si>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</si>
  <si>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</si>
  <si>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</si>
  <si>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</si>
  <si>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</si>
  <si>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</si>
  <si>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</si>
  <si>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</si>
  <si>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</si>
  <si>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</si>
  <si>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</si>
  <si>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</si>
  <si>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</si>
  <si>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</si>
  <si>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</si>
  <si>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</si>
  <si>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</si>
  <si>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</si>
  <si>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</si>
  <si>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</si>
  <si>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</si>
  <si>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</si>
  <si>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</si>
  <si>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</si>
  <si>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</si>
  <si>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</si>
  <si>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</si>
  <si>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</si>
  <si>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</si>
  <si>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</si>
  <si>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</si>
  <si>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</si>
  <si>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</si>
  <si>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</si>
  <si>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</si>
  <si>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</si>
  <si>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</si>
  <si>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</si>
  <si>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</si>
  <si>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</si>
  <si>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</si>
  <si>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</si>
  <si>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</si>
  <si>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</si>
  <si>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</si>
  <si>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</si>
  <si>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</si>
  <si>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</si>
  <si>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</si>
  <si>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</si>
  <si>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</si>
  <si>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</si>
  <si>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</si>
  <si>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</si>
  <si>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</si>
  <si>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</si>
  <si>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</si>
  <si>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</si>
  <si>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</si>
  <si>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</si>
  <si>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</si>
  <si>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</si>
  <si>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</si>
  <si>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</si>
  <si>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</si>
  <si>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</si>
  <si>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</si>
  <si>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</si>
  <si>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</si>
  <si>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</si>
  <si>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</si>
  <si>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</si>
  <si>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</si>
  <si>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</si>
  <si>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</si>
  <si>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</si>
  <si>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</si>
  <si>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</si>
  <si>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</si>
  <si>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</si>
  <si>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</si>
  <si>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</si>
  <si>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</si>
  <si>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</si>
  <si>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</si>
  <si>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</si>
  <si>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</si>
  <si>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</si>
  <si>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</si>
  <si>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</si>
  <si>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</si>
  <si>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</si>
  <si>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</si>
  <si>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</si>
  <si>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</si>
  <si>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</si>
  <si>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</si>
  <si>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</si>
  <si>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</si>
  <si>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</si>
  <si>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</si>
  <si>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</si>
  <si>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</si>
  <si>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</si>
  <si>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</si>
  <si>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</si>
  <si>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</si>
  <si>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</si>
  <si>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</si>
  <si>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</si>
  <si>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</si>
  <si>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</si>
  <si>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</si>
  <si>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</si>
  <si>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</si>
  <si>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</si>
  <si>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</si>
  <si>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</si>
  <si>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</si>
  <si>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</si>
  <si>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</si>
  <si>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</si>
  <si>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</si>
  <si>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</si>
  <si>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</si>
  <si>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</si>
  <si>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</si>
  <si>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</si>
  <si>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</si>
  <si>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</si>
  <si>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</si>
  <si>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</si>
  <si>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</si>
  <si>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</si>
  <si>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</si>
  <si>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</si>
  <si>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</si>
  <si>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</si>
  <si>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</si>
  <si>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</si>
  <si>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</si>
  <si>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</si>
  <si>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</si>
  <si>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</si>
  <si>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</si>
  <si>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</si>
  <si>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</si>
  <si>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</si>
  <si>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</si>
  <si>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</si>
  <si>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</si>
  <si>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</si>
  <si>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</si>
  <si>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</si>
  <si>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</si>
  <si>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</si>
  <si>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</si>
  <si>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</si>
  <si>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</si>
  <si>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</si>
  <si>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</si>
  <si>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</si>
  <si>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</si>
  <si>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</si>
  <si>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</si>
  <si>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</si>
  <si>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</si>
  <si>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</si>
  <si>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</si>
  <si>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</si>
  <si>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</si>
  <si>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</si>
  <si>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</si>
  <si>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</si>
  <si>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</si>
  <si>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</si>
  <si>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</si>
  <si>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</si>
  <si>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</si>
  <si>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</si>
  <si>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</si>
  <si>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</si>
  <si>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</si>
  <si>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</si>
  <si>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</si>
  <si>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</si>
  <si>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</si>
  <si>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</si>
  <si>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</si>
  <si>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</si>
  <si>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</si>
  <si>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</si>
  <si>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</si>
  <si>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</si>
  <si>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</si>
  <si>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</si>
  <si>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</si>
  <si>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</si>
  <si>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</si>
  <si>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</si>
  <si>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</si>
  <si>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</si>
  <si>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</si>
  <si>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</si>
  <si>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</si>
  <si>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</si>
  <si>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</si>
  <si>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</si>
  <si>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</si>
  <si>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</si>
  <si>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</si>
  <si>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</si>
  <si>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</si>
  <si>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</si>
  <si>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</si>
  <si>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</si>
  <si>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</si>
  <si>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</si>
  <si>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</si>
  <si>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</si>
  <si>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</si>
  <si>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</si>
  <si>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</si>
  <si>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</si>
  <si>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</si>
  <si>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</si>
  <si>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</si>
  <si>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</si>
  <si>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</si>
  <si>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</si>
  <si>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</si>
  <si>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</si>
  <si>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</si>
  <si>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</si>
  <si>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</si>
  <si>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</si>
  <si>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</si>
  <si>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</si>
  <si>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</si>
  <si>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</si>
  <si>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</si>
  <si>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</si>
  <si>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</si>
  <si>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</si>
  <si>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</si>
  <si>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</si>
  <si>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</si>
  <si>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</si>
  <si>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</si>
  <si>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</si>
  <si>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</si>
  <si>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</si>
  <si>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</si>
  <si>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</si>
  <si>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</si>
  <si>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</si>
  <si>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</si>
  <si>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</si>
  <si>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</si>
  <si>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</si>
  <si>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</si>
  <si>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</si>
  <si>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</si>
  <si>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</si>
  <si>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</si>
  <si>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</si>
  <si>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</si>
  <si>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</si>
  <si>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</si>
  <si>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</si>
  <si>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</si>
  <si>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</si>
  <si>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</si>
  <si>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</si>
  <si>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</si>
  <si>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</si>
  <si>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</si>
  <si>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</si>
  <si>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</si>
  <si>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</si>
  <si>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</si>
  <si>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</si>
  <si>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</si>
  <si>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</si>
  <si>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</si>
  <si>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</si>
  <si>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</si>
  <si>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</si>
  <si>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</si>
  <si>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</si>
  <si>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</si>
  <si>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</si>
  <si>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</si>
  <si>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</si>
  <si>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</si>
  <si>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</si>
  <si>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</si>
  <si>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</si>
  <si>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</si>
  <si>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</si>
  <si>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</si>
  <si>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</si>
  <si>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</si>
  <si>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</si>
  <si>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</si>
  <si>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</si>
  <si>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</si>
  <si>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</si>
  <si>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</si>
  <si>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</si>
  <si>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</si>
  <si>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</si>
  <si>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</si>
  <si>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</si>
  <si>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</si>
  <si>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</si>
  <si>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</si>
  <si>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</si>
  <si>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</si>
  <si>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</si>
  <si>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</si>
  <si>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</si>
  <si>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</si>
  <si>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</si>
  <si>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</si>
  <si>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</si>
  <si>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</si>
  <si>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</si>
  <si>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</si>
  <si>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</si>
  <si>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</si>
  <si>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</si>
  <si>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</si>
  <si>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</si>
  <si>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</si>
  <si>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</si>
  <si>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</si>
  <si>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</si>
  <si>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</si>
  <si>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</si>
  <si>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</si>
  <si>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</si>
  <si>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</si>
  <si>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</si>
  <si>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</si>
  <si>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</si>
  <si>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</si>
  <si>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</si>
  <si>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</si>
  <si>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</si>
  <si>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</si>
  <si>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</si>
  <si>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</si>
  <si>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</si>
  <si>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</si>
  <si>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</si>
  <si>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</si>
  <si>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</si>
  <si>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</si>
  <si>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</si>
  <si>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</si>
  <si>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</si>
  <si>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</si>
  <si>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</si>
  <si>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</si>
  <si>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</si>
  <si>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</si>
  <si>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</si>
  <si>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</si>
  <si>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</si>
  <si>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</si>
  <si>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</si>
  <si>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</si>
  <si>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</si>
  <si>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</si>
  <si>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</si>
  <si>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</si>
  <si>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</si>
  <si>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</si>
  <si>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</si>
  <si>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</si>
  <si>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</si>
  <si>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</si>
  <si>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</si>
  <si>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</si>
  <si>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</si>
  <si>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</si>
  <si>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</si>
  <si>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</si>
  <si>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</si>
  <si>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</si>
  <si>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</si>
  <si>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</si>
  <si>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</si>
  <si>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</si>
  <si>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</si>
  <si>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</si>
  <si>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</si>
  <si>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</si>
  <si>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</si>
  <si>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</si>
  <si>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</si>
  <si>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</si>
  <si>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</si>
  <si>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</si>
  <si>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</si>
  <si>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</si>
  <si>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</si>
  <si>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</si>
  <si>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</si>
  <si>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</si>
  <si>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</si>
  <si>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</si>
  <si>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</si>
  <si>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</si>
  <si>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</si>
  <si>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</si>
  <si>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</si>
  <si>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</si>
  <si>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</si>
  <si>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</si>
  <si>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</si>
  <si>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</si>
  <si>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</si>
  <si>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</si>
  <si>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</si>
  <si>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</si>
  <si>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</si>
  <si>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</si>
  <si>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</si>
  <si>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</si>
  <si>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</si>
  <si>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</si>
  <si>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</si>
  <si>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</si>
  <si>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</si>
  <si>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</si>
  <si>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</si>
  <si>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</si>
  <si>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</si>
  <si>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</si>
  <si>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</si>
  <si>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</si>
  <si>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</si>
  <si>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</si>
  <si>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</si>
  <si>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</si>
  <si>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</si>
  <si>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</si>
  <si>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</si>
  <si>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</si>
  <si>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</si>
  <si>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</si>
  <si>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</si>
  <si>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</si>
  <si>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</si>
  <si>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</si>
  <si>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</si>
  <si>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</si>
  <si>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</si>
  <si>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</si>
  <si>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</si>
  <si>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</si>
  <si>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</si>
  <si>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</si>
  <si>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</si>
  <si>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</si>
  <si>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</si>
  <si>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</si>
  <si>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</si>
  <si>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</si>
  <si>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</si>
  <si>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</si>
  <si>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</si>
  <si>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</si>
  <si>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</si>
  <si>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</si>
  <si>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</si>
  <si>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</si>
  <si>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</si>
  <si>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</si>
  <si>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</si>
  <si>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</si>
  <si>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</si>
  <si>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</si>
  <si>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</si>
  <si>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</si>
  <si>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</si>
  <si>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</si>
  <si>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</si>
  <si>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</si>
  <si>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</si>
  <si>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</si>
  <si>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</si>
  <si>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</si>
  <si>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</si>
  <si>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</si>
  <si>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</si>
  <si>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</si>
  <si>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</si>
  <si>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</si>
  <si>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</si>
  <si>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</si>
  <si>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</si>
  <si>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</si>
  <si>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</si>
  <si>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</si>
  <si>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</si>
  <si>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</si>
  <si>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</si>
  <si>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</si>
  <si>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</si>
  <si>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</si>
  <si>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</si>
  <si>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</si>
  <si>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</si>
  <si>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</si>
  <si>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</si>
  <si>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</si>
  <si>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</si>
  <si>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</si>
  <si>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</si>
  <si>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</si>
  <si>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</si>
  <si>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</si>
  <si>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</si>
  <si>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</si>
  <si>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</si>
  <si>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</si>
  <si>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</si>
  <si>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</si>
  <si>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</si>
  <si>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</si>
  <si>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</si>
  <si>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</si>
  <si>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</si>
  <si>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</si>
  <si>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</si>
  <si>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</si>
  <si>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</si>
  <si>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</si>
  <si>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</si>
  <si>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</si>
  <si>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</si>
  <si>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</si>
  <si>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</si>
  <si>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</si>
  <si>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</si>
  <si>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</si>
  <si>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</si>
  <si>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</si>
  <si>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</si>
  <si>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</si>
  <si>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</si>
  <si>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</si>
  <si>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</si>
  <si>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</si>
  <si>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</si>
  <si>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</si>
  <si>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</si>
  <si>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</si>
  <si>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</si>
  <si>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</si>
  <si>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</si>
  <si>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</si>
  <si>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</si>
  <si>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</si>
  <si>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</si>
  <si>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</si>
  <si>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</si>
  <si>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</si>
  <si>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</si>
  <si>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</si>
  <si>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</si>
  <si>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</si>
  <si>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</si>
  <si>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</si>
  <si>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</si>
  <si>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</si>
  <si>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</si>
  <si>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</si>
  <si>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</si>
  <si>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</si>
  <si>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</si>
  <si>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</si>
  <si>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</si>
  <si>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</si>
  <si>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</si>
  <si>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</si>
  <si>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</si>
  <si>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</si>
  <si>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</si>
  <si>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</si>
  <si>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</si>
  <si>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</si>
  <si>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</si>
  <si>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</si>
  <si>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</si>
  <si>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</si>
  <si>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</si>
  <si>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</si>
  <si>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</si>
  <si>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</si>
  <si>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</si>
  <si>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</si>
  <si>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</si>
  <si>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</si>
  <si>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</si>
  <si>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</si>
  <si>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</si>
  <si>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</si>
  <si>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</si>
  <si>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</si>
  <si>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</si>
  <si>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</si>
  <si>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</si>
  <si>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</si>
  <si>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</si>
  <si>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</si>
  <si>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</si>
  <si>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</si>
  <si>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</si>
  <si>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</si>
  <si>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</si>
  <si>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</si>
  <si>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</si>
  <si>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</si>
  <si>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</si>
  <si>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</si>
  <si>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</si>
  <si>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</si>
  <si>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</si>
  <si>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</si>
  <si>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</si>
  <si>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</si>
  <si>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</si>
  <si>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</si>
  <si>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</si>
  <si>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</si>
  <si>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</si>
  <si>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</si>
  <si>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</si>
  <si>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</si>
  <si>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</si>
  <si>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</si>
  <si>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</si>
  <si>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</si>
  <si>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</si>
  <si>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</si>
  <si>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</si>
  <si>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</si>
  <si>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</si>
  <si>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</si>
  <si>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</si>
  <si>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</si>
  <si>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</si>
  <si>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</si>
  <si>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</si>
  <si>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</si>
  <si>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</si>
  <si>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</si>
  <si>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</si>
  <si>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</si>
  <si>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</si>
  <si>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</si>
  <si>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</si>
  <si>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</si>
  <si>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</si>
  <si>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</si>
  <si>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</si>
  <si>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</si>
  <si>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</si>
  <si>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</si>
  <si>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</si>
  <si>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</si>
  <si>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</si>
  <si>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</si>
  <si>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</si>
  <si>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</si>
  <si>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</si>
  <si>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</si>
  <si>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</si>
  <si>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</si>
  <si>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</si>
  <si>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</si>
  <si>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</si>
  <si>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</si>
  <si>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</si>
  <si>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</si>
  <si>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</si>
  <si>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</si>
  <si>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</si>
  <si>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</si>
  <si>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</si>
  <si>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</si>
  <si>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</si>
  <si>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</si>
  <si>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</si>
  <si>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</si>
  <si>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</si>
  <si>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</si>
  <si>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</si>
  <si>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</si>
  <si>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</si>
  <si>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</si>
  <si>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</si>
  <si>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</si>
  <si>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</si>
  <si>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</si>
  <si>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</si>
  <si>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</si>
  <si>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</si>
  <si>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</si>
  <si>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</si>
  <si>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</si>
  <si>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</si>
  <si>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</si>
  <si>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</si>
  <si>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</si>
  <si>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</si>
  <si>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</si>
  <si>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</si>
  <si>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</si>
  <si>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</si>
  <si>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</si>
  <si>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</si>
  <si>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</si>
  <si>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</si>
  <si>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</si>
  <si>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</si>
  <si>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</si>
  <si>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</si>
  <si>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</si>
  <si>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</si>
  <si>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</si>
  <si>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</si>
  <si>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</si>
  <si>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</si>
  <si>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</si>
  <si>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</si>
  <si>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</si>
  <si>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</si>
  <si>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</si>
  <si>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</si>
  <si>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</si>
  <si>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</si>
  <si>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</si>
  <si>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</si>
  <si>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</si>
  <si>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</si>
  <si>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</si>
  <si>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</si>
  <si>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</si>
  <si>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</si>
  <si>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</si>
  <si>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</si>
  <si>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</si>
  <si>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</si>
  <si>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</si>
  <si>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</si>
  <si>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</si>
  <si>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</si>
  <si>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</si>
  <si>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</si>
  <si>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</si>
  <si>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</si>
  <si>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</si>
  <si>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</si>
  <si>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</si>
  <si>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</si>
  <si>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</si>
  <si>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</si>
  <si>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</si>
  <si>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</si>
  <si>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</si>
  <si>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</si>
  <si>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</si>
  <si>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</si>
  <si>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</si>
  <si>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</si>
  <si>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</si>
  <si>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</si>
  <si>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</si>
  <si>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</si>
  <si>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</si>
  <si>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</si>
  <si>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</si>
  <si>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</si>
  <si>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</si>
  <si>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</si>
  <si>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</si>
  <si>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</si>
  <si>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</si>
  <si>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</si>
  <si>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</si>
  <si>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</si>
  <si>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</si>
  <si>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</si>
  <si>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</si>
  <si>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</si>
  <si>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</si>
  <si>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</si>
  <si>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</si>
  <si>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</si>
  <si>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</si>
  <si>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</si>
  <si>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</si>
  <si>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</si>
  <si>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</si>
  <si>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</si>
  <si>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</si>
  <si>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</si>
  <si>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</si>
  <si>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</si>
  <si>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</si>
  <si>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</si>
  <si>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</si>
  <si>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</si>
  <si>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</si>
  <si>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</si>
  <si>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</si>
  <si>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</si>
  <si>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</si>
  <si>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</si>
  <si>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</si>
  <si>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</si>
  <si>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</si>
  <si>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</si>
  <si>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</si>
  <si>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</si>
  <si>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</si>
  <si>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</si>
  <si>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</si>
  <si>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</si>
  <si>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</si>
  <si>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</si>
  <si>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</si>
  <si>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</si>
  <si>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</si>
  <si>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</si>
  <si>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</si>
  <si>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</si>
  <si>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</si>
  <si>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</si>
  <si>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</si>
  <si>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</si>
  <si>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</si>
  <si>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</si>
  <si>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</si>
  <si>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</si>
  <si>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</si>
  <si>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</si>
  <si>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</si>
  <si>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</si>
  <si>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</si>
  <si>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</si>
  <si>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</si>
  <si>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</si>
  <si>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</si>
  <si>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</si>
  <si>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</si>
  <si>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</si>
  <si>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</si>
  <si>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</si>
  <si>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</si>
  <si>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</si>
  <si>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</si>
  <si>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</si>
  <si>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</si>
  <si>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</si>
  <si>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</si>
  <si>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</si>
  <si>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</si>
  <si>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</si>
  <si>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</si>
  <si>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</si>
  <si>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</si>
  <si>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</si>
  <si>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</si>
  <si>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</si>
  <si>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</si>
  <si>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</si>
  <si>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</si>
  <si>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</si>
  <si>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</si>
  <si>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</si>
  <si>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</si>
  <si>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</si>
  <si>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</si>
  <si>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</si>
  <si>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</si>
  <si>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</si>
  <si>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</si>
  <si>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</si>
  <si>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</si>
  <si>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</si>
  <si>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</si>
  <si>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</si>
  <si>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</si>
  <si>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</si>
  <si>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</si>
  <si>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</si>
  <si>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</si>
  <si>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</si>
  <si>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</si>
  <si>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</si>
  <si>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</si>
  <si>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</si>
  <si>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</si>
  <si>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</si>
  <si>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</si>
  <si>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</si>
  <si>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</si>
  <si>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</si>
  <si>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</si>
  <si>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</si>
  <si>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</si>
  <si>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</si>
  <si>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</si>
  <si>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</si>
  <si>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</si>
  <si>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</si>
  <si>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</si>
  <si>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</si>
  <si>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</si>
  <si>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</si>
  <si>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</si>
  <si>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</si>
  <si>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</si>
  <si>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</si>
  <si>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</si>
  <si>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</si>
  <si>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</si>
  <si>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</si>
  <si>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</si>
  <si>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</si>
  <si>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</si>
  <si>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</si>
  <si>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</si>
  <si>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</si>
  <si>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</si>
  <si>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</si>
  <si>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</si>
  <si>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</si>
  <si>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</si>
  <si>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</si>
  <si>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</si>
  <si>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</si>
  <si>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</si>
  <si>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</si>
  <si>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</si>
  <si>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</si>
  <si>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</si>
  <si>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</si>
  <si>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</si>
  <si>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</si>
  <si>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</si>
  <si>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</si>
  <si>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</si>
  <si>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</si>
  <si>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</si>
  <si>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</si>
  <si>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</si>
  <si>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</si>
  <si>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</si>
  <si>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</si>
  <si>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</si>
  <si>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</si>
  <si>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</si>
  <si>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</si>
  <si>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</si>
  <si>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</si>
  <si>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</si>
  <si>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</si>
  <si>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</si>
  <si>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</si>
  <si>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</si>
  <si>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</si>
  <si>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</si>
  <si>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</si>
  <si>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</si>
  <si>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</si>
  <si>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</si>
  <si>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</si>
  <si>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</si>
  <si>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</si>
  <si>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</si>
  <si>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</si>
  <si>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</si>
  <si>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</si>
  <si>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</si>
  <si>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</si>
  <si>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</si>
  <si>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</si>
  <si>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</si>
  <si>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</si>
  <si>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</si>
  <si>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</si>
  <si>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</si>
  <si>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</si>
  <si>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</si>
  <si>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</si>
  <si>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</si>
  <si>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</si>
  <si>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</si>
  <si>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</si>
  <si>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</si>
  <si>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</si>
  <si>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</si>
  <si>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</si>
  <si>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</si>
  <si>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</si>
  <si>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</si>
  <si>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</si>
  <si>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</si>
  <si>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</si>
  <si>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</si>
  <si>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</si>
  <si>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</si>
  <si>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</si>
  <si>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</si>
  <si>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</si>
  <si>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</si>
  <si>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</si>
  <si>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</si>
  <si>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</si>
  <si>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</si>
  <si>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</si>
  <si>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</si>
  <si>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</si>
  <si>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</si>
  <si>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</si>
  <si>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</si>
  <si>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</si>
  <si>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</si>
  <si>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</si>
  <si>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</si>
  <si>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</si>
  <si>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</si>
  <si>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</si>
  <si>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</si>
  <si>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</si>
  <si>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</si>
  <si>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(All)</t>
  </si>
  <si>
    <t>Column Labels</t>
  </si>
  <si>
    <t>Grand Total</t>
  </si>
  <si>
    <t>Row Labels</t>
  </si>
  <si>
    <t>Count of outcomes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</si>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</sst>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7-4941-B5E5-B563055EF6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7-4941-B5E5-B563055EF6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7-4941-B5E5-B563055EF67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8544399"/>
        <c:axId val="1628546479"/>
      </c:lineChart>
      <c:catAx>
        <c:axId val="1628544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546479"/>
        <c:crosses val="autoZero"/>
        <c:auto val="1"/>
        <c:lblAlgn val="ctr"/>
        <c:lblOffset val="100"/>
        <c:noMultiLvlLbl val="0"/>
      </c:catAx>
      <c:valAx>
        <c:axId val="162854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54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D-4DC8-816A-10B13D3CF1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D-4DC8-816A-10B13D3CF1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D-4DC8-816A-10B13D3C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726687"/>
        <c:axId val="1601725855"/>
      </c:lineChart>
      <c:catAx>
        <c:axId val="160172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25855"/>
        <c:crosses val="autoZero"/>
        <c:auto val="1"/>
        <c:lblAlgn val="ctr"/>
        <c:lblOffset val="100"/>
        <c:noMultiLvlLbl val="0"/>
      </c:catAx>
      <c:valAx>
        <c:axId val="16017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2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102077865266843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0-4D4D-8DCA-968201824E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0-4D4D-8DCA-968201824E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0-4D4D-8DCA-968201824E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0-4D4D-8DCA-96820182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821343"/>
        <c:axId val="521828831"/>
      </c:barChart>
      <c:catAx>
        <c:axId val="521821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8831"/>
        <c:crosses val="autoZero"/>
        <c:auto val="1"/>
        <c:lblAlgn val="ctr"/>
        <c:lblOffset val="100"/>
        <c:noMultiLvlLbl val="0"/>
      </c:catAx>
      <c:valAx>
        <c:axId val="52182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2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F-4CDA-9FBA-FB6EF76CFE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F-4CDA-9FBA-FB6EF76CFE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F-4CDA-9FBA-FB6EF76CF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893487"/>
        <c:axId val="1121892655"/>
      </c:barChart>
      <c:catAx>
        <c:axId val="112189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2655"/>
        <c:crosses val="autoZero"/>
        <c:auto val="1"/>
        <c:lblAlgn val="ctr"/>
        <c:lblOffset val="100"/>
        <c:noMultiLvlLbl val="0"/>
      </c:catAx>
      <c:valAx>
        <c:axId val="112189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9-4E05-88D9-D2D46B6ADDE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9-4E05-88D9-D2D46B6ADDE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9-4E05-88D9-D2D46B6ADDE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A9-4E05-88D9-D2D46B6AD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449135"/>
        <c:axId val="1007450799"/>
      </c:lineChart>
      <c:catAx>
        <c:axId val="10074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450799"/>
        <c:crosses val="autoZero"/>
        <c:auto val="1"/>
        <c:lblAlgn val="ctr"/>
        <c:lblOffset val="100"/>
        <c:noMultiLvlLbl val="0"/>
      </c:catAx>
      <c:valAx>
        <c:axId val="100745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44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2</xdr:row>
      <xdr:rowOff>171450</xdr:rowOff>
    </xdr:from>
    <xdr:to>
      <xdr:col>12</xdr:col>
      <xdr:colOff>525780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CE491-521B-60C8-BD67-CD24594EC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160020</xdr:rowOff>
    </xdr:from>
    <xdr:to>
      <xdr:col>10</xdr:col>
      <xdr:colOff>30480</xdr:colOff>
      <xdr:row>35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6D9AC-79D5-3D73-833D-EFDF8A429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85C1E-7EBF-EA97-F10F-440259D4C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F2F98-3454-6C70-6AA3-334547A5F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19</xdr:row>
      <xdr:rowOff>152400</xdr:rowOff>
    </xdr:from>
    <xdr:to>
      <xdr:col>20</xdr:col>
      <xdr:colOff>285750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BAFB1-552E-41E2-F8A8-C01A95422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ters" refreshedDate="44760.607853819442" createdVersion="8" refreshedVersion="8" minRefreshableVersion="3" recordCount="4114" xr:uid="{A7B23012-3FB8-4751-89AC-8776051F7E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ters" refreshedDate="44760.622353125" createdVersion="8" refreshedVersion="8" minRefreshableVersion="3" recordCount="4114" xr:uid="{DBFEEA89-CCA5-41DD-9E86-268BE915B5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alters" refreshedDate="44762.554157870371" createdVersion="8" refreshedVersion="8" minRefreshableVersion="3" recordCount="4114" xr:uid="{9294D6CE-BDB3-4558-B054-D50FA133578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14ED6-C133-44F1-BF9B-EC3693C5959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29A71-8EF3-4B87-B939-D7304ECB67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E50F8-4DA1-41CB-8D6A-B5620DFC229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B61BA-FC12-4CD2-866A-4C4541E4A88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2" topLeftCell="N3" activePane="bottomRight" state="frozen"/>
      <selection pane="topRight" activeCell="C1" sqref="C1"/>
      <selection pane="bottomLeft" activeCell="A3" sqref="A3"/>
      <selection pane="bottomRight" activeCell="R3" sqref="R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332031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109375" bestFit="1" customWidth="1"/>
    <col min="17" max="17" width="15" bestFit="1" customWidth="1"/>
    <col min="18" max="18" width="15.6640625" bestFit="1" customWidth="1"/>
    <col min="19" max="19" width="21.6640625" bestFit="1" customWidth="1"/>
    <col min="20" max="20" width="21.6640625" style="1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  <c r="U1" s="8" t="s">
        <v>8396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135C-69A0-41A8-A64C-19EB33F16EA0}">
  <dimension ref="A1:E18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8396</v>
      </c>
      <c r="B2" t="s">
        <v>8360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5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5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5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5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5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5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5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5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5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5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5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5" t="s">
        <v>8362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4F4AC-FEB7-44A8-ABBE-92EA40F536C0}">
  <dimension ref="A1:H13"/>
  <sheetViews>
    <sheetView workbookViewId="0">
      <selection activeCell="G8" sqref="G8"/>
    </sheetView>
  </sheetViews>
  <sheetFormatPr defaultRowHeight="14.4" x14ac:dyDescent="0.3"/>
  <cols>
    <col min="1" max="1" width="13.77734375" bestFit="1" customWidth="1"/>
    <col min="2" max="2" width="19.664062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ht="22.8" customHeight="1" x14ac:dyDescent="0.3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3">
      <c r="A2" t="s">
        <v>8405</v>
      </c>
      <c r="B2">
        <f>COUNTIFS(Kickstarter!D:D,"&lt;=1000",Kickstarter!F:F,"successful",Kickstarter!R:R,"plays")</f>
        <v>188</v>
      </c>
      <c r="C2">
        <f>COUNTIFS(Kickstarter!D:D,"&lt;=1000",Kickstarter!F:F,"failed",Kickstarter!R:R,"plays")</f>
        <v>63</v>
      </c>
      <c r="D2">
        <f>COUNTIFS(Kickstarter!D:D,"&lt;=1000",Kickstarter!F:F,"canceled",Kickstarter!R:R,"plays")</f>
        <v>0</v>
      </c>
      <c r="E2">
        <f>SUM(B2:D2)</f>
        <v>251</v>
      </c>
      <c r="F2" s="18">
        <f>B2/E2</f>
        <v>0.74900398406374502</v>
      </c>
      <c r="G2" s="18">
        <f>C2/E2</f>
        <v>0.25099601593625498</v>
      </c>
      <c r="H2" s="18">
        <f>D2/E2</f>
        <v>0</v>
      </c>
    </row>
    <row r="3" spans="1:8" x14ac:dyDescent="0.3">
      <c r="A3" t="s">
        <v>8406</v>
      </c>
      <c r="B3">
        <f>COUNTIFS(Kickstarter!D:D,"&gt;1000",Kickstarter!F:F,"successful",Kickstarter!D:D,"&lt;4999",Kickstarter!R:R,"plays")</f>
        <v>340</v>
      </c>
      <c r="C3">
        <f>COUNTIFS(Kickstarter!D:D,"&gt;1000",Kickstarter!F:F,"failed",Kickstarter!D:D,"&lt;4999",Kickstarter!R:R,"plays")</f>
        <v>128</v>
      </c>
      <c r="D3">
        <f>COUNTIFS(Kickstarter!D:D,"&gt;=1000",Kickstarter!F:F,"canceled",Kickstarter!D:D,"&lt;=4999",Kickstarter!R:R,"plays")</f>
        <v>0</v>
      </c>
      <c r="E3">
        <f>SUM(B3:D3)</f>
        <v>468</v>
      </c>
      <c r="F3" s="18">
        <f>B3/E3</f>
        <v>0.72649572649572647</v>
      </c>
      <c r="G3" s="18">
        <f>C3/E3</f>
        <v>0.27350427350427353</v>
      </c>
      <c r="H3" s="18">
        <f t="shared" ref="H3:H13" si="0">D3/E3</f>
        <v>0</v>
      </c>
    </row>
    <row r="4" spans="1:8" x14ac:dyDescent="0.3">
      <c r="A4" t="s">
        <v>8407</v>
      </c>
      <c r="B4">
        <f>COUNTIFS(Kickstarter!D:D,"&gt;5000",Kickstarter!F:F,"successful",Kickstarter!D:D,"&lt;9999",Kickstarter!R:R,"plays")</f>
        <v>44</v>
      </c>
      <c r="C4">
        <f>COUNTIFS(Kickstarter!D:D,"&gt;5000",Kickstarter!F:F,"failed",Kickstarter!D:D,"&lt;9999",Kickstarter!R:R,"plays")</f>
        <v>41</v>
      </c>
      <c r="D4">
        <f>COUNTIFS(Kickstarter!D:D,"&gt;=5000",Kickstarter!F:F,"canceled",Kickstarter!D:D,"&lt;=9999",Kickstarter!R:R,"plays")</f>
        <v>0</v>
      </c>
      <c r="E4">
        <f t="shared" ref="E4:E13" si="1">SUM(B4:D4)</f>
        <v>85</v>
      </c>
      <c r="F4" s="18">
        <f t="shared" ref="F4:F13" si="2">B4/E4</f>
        <v>0.51764705882352946</v>
      </c>
      <c r="G4" s="18">
        <f t="shared" ref="G4:G13" si="3">C4/E4</f>
        <v>0.4823529411764706</v>
      </c>
      <c r="H4" s="18">
        <f t="shared" si="0"/>
        <v>0</v>
      </c>
    </row>
    <row r="5" spans="1:8" x14ac:dyDescent="0.3">
      <c r="A5" t="s">
        <v>8408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0"/>
        <v>0</v>
      </c>
    </row>
    <row r="6" spans="1:8" x14ac:dyDescent="0.3">
      <c r="A6" t="s">
        <v>8409</v>
      </c>
      <c r="B6">
        <f>COUNTIFS(Kickstarter!D:D,"&gt;=15000",Kickstarter!F:F,"successful",Kickstarter!D:D,"&lt;19999",Kickstarter!R:R,"plays")</f>
        <v>12</v>
      </c>
      <c r="C6">
        <f>COUNTIFS(Kickstarter!D:D,"&gt;=15000",Kickstarter!F:F,"failed",Kickstarter!D:D,"&lt;19999",Kickstarter!R:R,"plays")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0"/>
        <v>0</v>
      </c>
    </row>
    <row r="7" spans="1:8" x14ac:dyDescent="0.3">
      <c r="A7" t="s">
        <v>8410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0"/>
        <v>0</v>
      </c>
    </row>
    <row r="8" spans="1:8" x14ac:dyDescent="0.3">
      <c r="A8" t="s">
        <v>8411</v>
      </c>
      <c r="B8">
        <f>COUNTIFS(Kickstarter!D:D,"&gt;=25000",Kickstarter!F:F,"successful",Kickstarter!D:D,"&lt;29999",Kickstarter!R:R,"plays")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0"/>
        <v>0</v>
      </c>
    </row>
    <row r="9" spans="1:8" x14ac:dyDescent="0.3">
      <c r="A9" t="s">
        <v>8412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0"/>
        <v>0</v>
      </c>
    </row>
    <row r="10" spans="1:8" x14ac:dyDescent="0.3">
      <c r="A10" t="s">
        <v>8413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0"/>
        <v>0</v>
      </c>
    </row>
    <row r="11" spans="1:8" x14ac:dyDescent="0.3">
      <c r="A11" t="s">
        <v>8414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0"/>
        <v>0</v>
      </c>
    </row>
    <row r="12" spans="1:8" x14ac:dyDescent="0.3">
      <c r="A12" t="s">
        <v>8415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0"/>
        <v>0</v>
      </c>
    </row>
    <row r="13" spans="1:8" x14ac:dyDescent="0.3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COUNTIFS(Kickstarter!D:D,"&gt;=50000",Kickstarter!F:F,"canceled",Kickstarter!D:D,"&lt;=9999",Kickstarter!R:R,"plays")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6F27-B1FA-4CEF-8AFE-DDD2B48787CE}">
  <dimension ref="A3:F6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12" t="s">
        <v>8362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5204-1A1C-4808-8A77-37CA6877B0A9}">
  <dimension ref="A1:E7"/>
  <sheetViews>
    <sheetView workbookViewId="0">
      <selection activeCell="F29" sqref="F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8360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36A7-0115-4387-B75E-625FE27D27DC}">
  <dimension ref="A1:F17"/>
  <sheetViews>
    <sheetView workbookViewId="0">
      <selection activeCell="B23" sqref="B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5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5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5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5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5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5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5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5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5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5" t="s">
        <v>8371</v>
      </c>
      <c r="C14">
        <v>50</v>
      </c>
      <c r="E14">
        <v>65</v>
      </c>
      <c r="F14">
        <v>115</v>
      </c>
    </row>
    <row r="15" spans="1:6" x14ac:dyDescent="0.3">
      <c r="A15" s="15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5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5" t="s">
        <v>8362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83E6-03A3-4C80-9810-A7ED5DA9820D}">
  <dimension ref="A1:D6"/>
  <sheetViews>
    <sheetView workbookViewId="0">
      <selection activeCell="F4" sqref="F4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x14ac:dyDescent="0.3">
      <c r="A1" t="s">
        <v>8379</v>
      </c>
      <c r="B1" t="s">
        <v>4110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 t="str">
        <f>VLOOKUP(B2,Kickstarter!C:F,4,FALSE)</f>
        <v>successful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t="str">
        <f>VLOOKUP(B3,Kickstarter!C:F,4,FALSE)</f>
        <v>successful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 t="str">
        <f>VLOOKUP(B4,Kickstarter!C:F,4,FALSE)</f>
        <v>successful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 t="str">
        <f>VLOOKUP(B5,Kickstarter!C:F,4,FALSE)</f>
        <v>successful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 t="str">
        <f>VLOOKUP(B6,Kickstarter!C:F,4,FALSE)</f>
        <v>successful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F2F7-D69B-43B3-A3BF-EDF9660101F2}">
  <dimension ref="A1:C14"/>
  <sheetViews>
    <sheetView workbookViewId="0">
      <selection activeCell="E17" sqref="E17"/>
    </sheetView>
  </sheetViews>
  <sheetFormatPr defaultRowHeight="14.4" x14ac:dyDescent="0.3"/>
  <cols>
    <col min="1" max="1" width="24.33203125" bestFit="1" customWidth="1"/>
    <col min="2" max="2" width="11.21875" bestFit="1" customWidth="1"/>
    <col min="3" max="3" width="12.21875" bestFit="1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8384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8389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8390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8391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8385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8386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8392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8393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8394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8395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Walters</cp:lastModifiedBy>
  <dcterms:created xsi:type="dcterms:W3CDTF">2017-04-20T15:17:24Z</dcterms:created>
  <dcterms:modified xsi:type="dcterms:W3CDTF">2022-07-23T16:21:31Z</dcterms:modified>
</cp:coreProperties>
</file>