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Lessons\Module 1\"/>
    </mc:Choice>
  </mc:AlternateContent>
  <xr:revisionPtr revIDLastSave="0" documentId="13_ncr:1_{BD1E234C-A620-4C99-ABD1-21890858E114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Crowdfunding" sheetId="1" r:id="rId1"/>
    <sheet name="Campaigns Category" sheetId="3" r:id="rId2"/>
    <sheet name="Campaigns Subcategory" sheetId="4" r:id="rId3"/>
    <sheet name="Category by Years" sheetId="5" r:id="rId4"/>
    <sheet name="Outcomes Based on Goal" sheetId="6" r:id="rId5"/>
    <sheet name="Outcome by Backers Count" sheetId="7" r:id="rId6"/>
  </sheets>
  <definedNames>
    <definedName name="_xlnm._FilterDatabase" localSheetId="0" hidden="1">Crowdfunding!$A$1:$T$1001</definedName>
    <definedName name="_xlchart.v1.0" hidden="1">'Outcome by Backers Count'!$B$2:$B$566</definedName>
    <definedName name="_xlchart.v1.1" hidden="1">'Outcome by Backers Count'!$E$2:$E$365</definedName>
    <definedName name="_xlchart.v1.2" hidden="1">'Outcome by Backers Count'!$E$2:$E$365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2" i="7"/>
  <c r="L3" i="7"/>
  <c r="L2" i="7"/>
  <c r="K3" i="7"/>
  <c r="K2" i="7"/>
  <c r="J3" i="7"/>
  <c r="J2" i="7"/>
  <c r="I3" i="7"/>
  <c r="I2" i="7"/>
  <c r="H3" i="7"/>
  <c r="H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3" i="6"/>
  <c r="C2" i="6"/>
  <c r="B4" i="6"/>
  <c r="B5" i="6"/>
  <c r="B6" i="6"/>
  <c r="B7" i="6"/>
  <c r="B8" i="6"/>
  <c r="B9" i="6"/>
  <c r="B10" i="6"/>
  <c r="B11" i="6"/>
  <c r="B12" i="6"/>
  <c r="B13" i="6"/>
  <c r="B2" i="6"/>
  <c r="G7" i="5"/>
  <c r="G8" i="5"/>
  <c r="G9" i="5"/>
  <c r="G10" i="5"/>
  <c r="G11" i="5"/>
  <c r="G12" i="5"/>
  <c r="G13" i="5"/>
  <c r="G14" i="5"/>
  <c r="G15" i="5"/>
  <c r="G16" i="5"/>
  <c r="G17" i="5"/>
  <c r="H7" i="5"/>
  <c r="H8" i="5"/>
  <c r="H9" i="5"/>
  <c r="H10" i="5"/>
  <c r="H11" i="5"/>
  <c r="H12" i="5"/>
  <c r="H13" i="5"/>
  <c r="H14" i="5"/>
  <c r="H15" i="5"/>
  <c r="H16" i="5"/>
  <c r="H17" i="5"/>
  <c r="H6" i="5"/>
  <c r="G6" i="5"/>
  <c r="I6" i="3"/>
  <c r="I7" i="3"/>
  <c r="I8" i="3"/>
  <c r="I9" i="3"/>
  <c r="I10" i="3"/>
  <c r="I11" i="3"/>
  <c r="I12" i="3"/>
  <c r="I13" i="3"/>
  <c r="I5" i="3"/>
  <c r="H6" i="3"/>
  <c r="H7" i="3"/>
  <c r="H8" i="3"/>
  <c r="H9" i="3"/>
  <c r="H10" i="3"/>
  <c r="H11" i="3"/>
  <c r="H12" i="3"/>
  <c r="H13" i="3"/>
  <c r="H5" i="3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6" i="4"/>
  <c r="F19" i="3"/>
  <c r="G10" i="3" s="1"/>
  <c r="F18" i="3"/>
  <c r="F17" i="3"/>
  <c r="G8" i="3" s="1"/>
  <c r="G34" i="4"/>
  <c r="G33" i="4"/>
  <c r="G32" i="4"/>
  <c r="E2" i="6" l="1"/>
  <c r="H2" i="6" s="1"/>
  <c r="E4" i="6"/>
  <c r="F4" i="6" s="1"/>
  <c r="E13" i="6"/>
  <c r="G13" i="6" s="1"/>
  <c r="E12" i="6"/>
  <c r="F12" i="6" s="1"/>
  <c r="E11" i="6"/>
  <c r="G11" i="6" s="1"/>
  <c r="E10" i="6"/>
  <c r="G10" i="6" s="1"/>
  <c r="E9" i="6"/>
  <c r="G9" i="6" s="1"/>
  <c r="E8" i="6"/>
  <c r="H8" i="6" s="1"/>
  <c r="E7" i="6"/>
  <c r="G7" i="6" s="1"/>
  <c r="E6" i="6"/>
  <c r="F6" i="6" s="1"/>
  <c r="E5" i="6"/>
  <c r="F5" i="6" s="1"/>
  <c r="E3" i="6"/>
  <c r="F3" i="6" s="1"/>
  <c r="H13" i="4"/>
  <c r="H12" i="4"/>
  <c r="H11" i="4"/>
  <c r="H22" i="4"/>
  <c r="H21" i="4"/>
  <c r="H9" i="4"/>
  <c r="H24" i="4"/>
  <c r="H23" i="4"/>
  <c r="H19" i="4"/>
  <c r="H7" i="4"/>
  <c r="H20" i="4"/>
  <c r="H6" i="4"/>
  <c r="H18" i="4"/>
  <c r="H29" i="4"/>
  <c r="H17" i="4"/>
  <c r="H8" i="4"/>
  <c r="H28" i="4"/>
  <c r="H16" i="4"/>
  <c r="H10" i="4"/>
  <c r="H27" i="4"/>
  <c r="H15" i="4"/>
  <c r="H26" i="4"/>
  <c r="H14" i="4"/>
  <c r="H25" i="4"/>
  <c r="G11" i="3"/>
  <c r="G9" i="3"/>
  <c r="G12" i="3"/>
  <c r="G7" i="3"/>
  <c r="G13" i="3"/>
  <c r="G6" i="3"/>
  <c r="G5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2" i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H9" i="6" l="1"/>
  <c r="F9" i="6"/>
  <c r="F11" i="6"/>
  <c r="G2" i="6"/>
  <c r="F2" i="6"/>
  <c r="F10" i="6"/>
  <c r="H3" i="6"/>
  <c r="G3" i="6"/>
  <c r="F8" i="6"/>
  <c r="H6" i="6"/>
  <c r="G8" i="6"/>
  <c r="H11" i="6"/>
  <c r="H5" i="6"/>
  <c r="G12" i="6"/>
  <c r="H12" i="6"/>
  <c r="G5" i="6"/>
  <c r="F13" i="6"/>
  <c r="F7" i="6"/>
  <c r="H7" i="6"/>
  <c r="H4" i="6"/>
  <c r="H10" i="6"/>
  <c r="G4" i="6"/>
  <c r="G6" i="6"/>
  <c r="H13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<sst xmlns="http://schemas.openxmlformats.org/spreadsheetml/2006/main" count="7096" uniqueCount="2122">
  <si>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</si>
  <si>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</si>
  <si>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</si>
  <si>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</si>
  <si>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</si>
  <si>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</si>
  <si>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</si>
  <si>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</si>
  <si>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</si>
  <si>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</si>
  <si>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</si>
  <si>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</si>
  <si>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</si>
  <si>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</si>
  <si>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</si>
  <si>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</si>
  <si>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</si>
  <si>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</si>
  <si>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</si>
  <si>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</si>
  <si>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</si>
  <si>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</si>
  <si>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</si>
  <si>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</si>
  <si>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</si>
  <si>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</si>
  <si>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</si>
  <si>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</si>
  <si>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</si>
  <si>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</si>
  <si>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</si>
  <si>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</si>
  <si>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</si>
  <si>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</si>
  <si>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</si>
  <si>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</si>
  <si>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</si>
  <si>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</si>
  <si>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</si>
  <si>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</si>
  <si>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</si>
  <si>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</si>
  <si>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</si>
  <si>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</si>
  <si>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</si>
  <si>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</si>
  <si>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</si>
  <si>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</si>
  <si>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</si>
  <si>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</si>
  <si>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</si>
  <si>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</si>
  <si>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</si>
  <si>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</si>
  <si>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</si>
  <si>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</si>
  <si>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</si>
  <si>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</si>
  <si>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</si>
  <si>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</si>
  <si>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</si>
  <si>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</si>
  <si>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</si>
  <si>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</si>
  <si>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</si>
  <si>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</si>
  <si>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</si>
  <si>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</si>
  <si>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</si>
  <si>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</si>
  <si>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</si>
  <si>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</si>
  <si>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</si>
  <si>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</si>
  <si>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</si>
  <si>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</si>
  <si>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</si>
  <si>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</si>
  <si>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</si>
  <si>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</si>
  <si>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</si>
  <si>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</si>
  <si>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</si>
  <si>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</si>
  <si>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</si>
  <si>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</si>
  <si>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</si>
  <si>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</si>
  <si>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</si>
  <si>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</si>
  <si>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</si>
  <si>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</si>
  <si>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</si>
  <si>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</si>
  <si>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</si>
  <si>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</si>
  <si>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</si>
  <si>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</si>
  <si>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</si>
  <si>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</si>
  <si>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</si>
  <si>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</si>
  <si>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</si>
  <si>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</si>
  <si>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</si>
  <si>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</si>
  <si>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</si>
  <si>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</si>
  <si>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</si>
  <si>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</si>
  <si>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</si>
  <si>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</si>
  <si>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</si>
  <si>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</si>
  <si>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</si>
  <si>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</si>
  <si>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</si>
  <si>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</si>
  <si>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</si>
  <si>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</si>
  <si>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</si>
  <si>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</si>
  <si>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</si>
  <si>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</si>
  <si>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</si>
  <si>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</si>
  <si>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</si>
  <si>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</si>
  <si>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</si>
  <si>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</si>
  <si>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</si>
  <si>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</si>
  <si>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</si>
  <si>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</si>
  <si>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</si>
  <si>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</si>
  <si>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</si>
  <si>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</si>
  <si>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</si>
  <si>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</si>
  <si>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</si>
  <si>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</si>
  <si>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</si>
  <si>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</si>
  <si>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</si>
  <si>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</si>
  <si>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</si>
  <si>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</si>
  <si>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</si>
  <si>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</si>
  <si>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</si>
  <si>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</si>
  <si>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</si>
  <si>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</si>
  <si>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</si>
  <si>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</si>
  <si>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</si>
  <si>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</si>
  <si>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</si>
  <si>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</si>
  <si>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</si>
  <si>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</si>
  <si>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</si>
  <si>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</si>
  <si>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</si>
  <si>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</si>
  <si>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</si>
  <si>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</si>
  <si>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</si>
  <si>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</si>
  <si>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</si>
  <si>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</si>
  <si>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</si>
  <si>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</si>
  <si>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</si>
  <si>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</si>
  <si>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</si>
  <si>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</si>
  <si>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</si>
  <si>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</si>
  <si>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</si>
  <si>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</si>
  <si>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</si>
  <si>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</si>
  <si>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</si>
  <si>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</si>
  <si>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</si>
  <si>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</si>
  <si>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</si>
  <si>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</si>
  <si>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</si>
  <si>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</si>
  <si>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</si>
  <si>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</si>
  <si>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</si>
  <si>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</si>
  <si>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</si>
  <si>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</si>
  <si>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</si>
  <si>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</si>
  <si>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</si>
  <si>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</si>
  <si>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</si>
  <si>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</si>
  <si>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</si>
  <si>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</si>
  <si>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</si>
  <si>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</si>
  <si>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</si>
  <si>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</si>
  <si>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</si>
  <si>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</si>
  <si>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</si>
  <si>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</si>
  <si>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</si>
  <si>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</si>
  <si>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</si>
  <si>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</si>
  <si>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</si>
  <si>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</si>
  <si>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</si>
  <si>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</si>
  <si>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</si>
  <si>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</si>
  <si>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</si>
  <si>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</si>
  <si>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</si>
  <si>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</si>
  <si>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</si>
  <si>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</si>
  <si>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</si>
  <si>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</si>
  <si>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</si>
  <si>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</si>
  <si>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</si>
  <si>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</si>
  <si>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</si>
  <si>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</si>
  <si>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</si>
  <si>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</si>
  <si>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</si>
  <si>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</si>
  <si>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</si>
  <si>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</si>
  <si>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</si>
  <si>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</si>
  <si>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</si>
  <si>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</si>
  <si>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</si>
  <si>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</si>
  <si>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</si>
  <si>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</si>
  <si>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</si>
  <si>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</si>
  <si>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</si>
  <si>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</si>
  <si>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</si>
  <si>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</si>
  <si>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</si>
  <si>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</si>
  <si>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</si>
  <si>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</si>
  <si>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</si>
  <si>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</si>
  <si>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</si>
  <si>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</si>
  <si>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</si>
  <si>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</si>
  <si>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</si>
  <si>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</si>
  <si>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</si>
  <si>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</si>
  <si>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</si>
  <si>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</si>
  <si>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</si>
  <si>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</si>
  <si>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</si>
  <si>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</si>
  <si>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</si>
  <si>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</si>
  <si>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</si>
  <si>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</si>
  <si>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</si>
  <si>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</si>
  <si>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</si>
  <si>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</si>
  <si>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</si>
  <si>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</si>
  <si>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</si>
  <si>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</si>
  <si>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</si>
  <si>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</si>
  <si>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</si>
  <si>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</si>
  <si>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</si>
  <si>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</si>
  <si>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</si>
  <si>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</si>
  <si>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</si>
  <si>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</si>
  <si>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</si>
  <si>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</si>
  <si>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</si>
  <si>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</si>
  <si>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</si>
  <si>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</si>
  <si>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</si>
  <si>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</si>
  <si>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</si>
  <si>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</si>
  <si>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</si>
  <si>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</si>
  <si>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</si>
  <si>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</si>
  <si>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</si>
  <si>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</si>
  <si>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</si>
  <si>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</si>
  <si>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</si>
  <si>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</si>
  <si>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</si>
  <si>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</si>
  <si>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</si>
  <si>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</si>
  <si>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</si>
  <si>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</si>
  <si>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</si>
  <si>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</si>
  <si>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</si>
  <si>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</si>
  <si>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</si>
  <si>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</si>
  <si>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</si>
  <si>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</si>
  <si>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</si>
  <si>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</si>
  <si>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</si>
  <si>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</si>
  <si>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</si>
  <si>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</si>
  <si>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</si>
  <si>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</si>
  <si>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</si>
  <si>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</si>
  <si>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</si>
  <si>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</si>
  <si>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</si>
  <si>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</si>
  <si>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</si>
  <si>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</si>
  <si>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</si>
  <si>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</si>
  <si>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</si>
  <si>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</si>
  <si>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</si>
  <si>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</si>
  <si>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</si>
  <si>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</si>
  <si>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</si>
  <si>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</si>
  <si>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</si>
  <si>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</si>
  <si>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</si>
  <si>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</si>
  <si>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</si>
  <si>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</si>
  <si>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</si>
  <si>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</si>
  <si>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</si>
  <si>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</si>
  <si>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</si>
  <si>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</si>
  <si>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</si>
  <si>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</si>
  <si>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</si>
  <si>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</si>
  <si>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</si>
  <si>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</si>
  <si>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</si>
  <si>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</si>
  <si>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</si>
  <si>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</si>
  <si>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</si>
  <si>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</si>
  <si>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</si>
  <si>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</si>
  <si>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</si>
  <si>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</si>
  <si>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</si>
  <si>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</si>
  <si>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</si>
  <si>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</si>
  <si>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</si>
  <si>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</si>
  <si>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</si>
  <si>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</si>
  <si>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</si>
  <si>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</si>
  <si>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</si>
  <si>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</si>
  <si>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</si>
  <si>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</si>
  <si>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</si>
  <si>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</si>
  <si>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</si>
  <si>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</si>
  <si>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</si>
  <si>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</si>
  <si>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</si>
  <si>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</si>
  <si>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</si>
  <si>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</si>
  <si>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</si>
  <si>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</si>
  <si>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</si>
  <si>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</si>
  <si>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</si>
  <si>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</si>
  <si>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</si>
  <si>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</si>
  <si>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</si>
  <si>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</si>
  <si>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</si>
  <si>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</si>
  <si>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</si>
  <si>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</si>
  <si>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</si>
  <si>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</si>
  <si>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</si>
  <si>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</si>
  <si>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</si>
  <si>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</si>
  <si>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</si>
  <si>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</si>
  <si>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</si>
  <si>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</si>
  <si>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</si>
  <si>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</si>
  <si>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</si>
  <si>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</si>
  <si>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</si>
  <si>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</si>
  <si>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</si>
  <si>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</si>
  <si>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</si>
  <si>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</si>
  <si>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</si>
  <si>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</si>
  <si>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</si>
  <si>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</si>
  <si>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</si>
  <si>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</si>
  <si>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</si>
  <si>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</si>
  <si>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</si>
  <si>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</si>
  <si>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</si>
  <si>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</si>
  <si>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</si>
  <si>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</si>
  <si>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</si>
  <si>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</si>
  <si>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</si>
  <si>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</si>
  <si>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</si>
  <si>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</si>
  <si>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</si>
  <si>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</si>
  <si>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</si>
  <si>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</si>
  <si>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</si>
  <si>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</si>
  <si>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</si>
  <si>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</si>
  <si>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</si>
  <si>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</si>
  <si>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</si>
  <si>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</si>
  <si>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</si>
  <si>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</si>
  <si>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</si>
  <si>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</si>
  <si>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</si>
  <si>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</si>
  <si>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</si>
  <si>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</si>
  <si>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</si>
  <si>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</si>
  <si>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</si>
  <si>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</si>
  <si>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</si>
  <si>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</si>
  <si>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</si>
  <si>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</si>
  <si>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</si>
  <si>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</si>
  <si>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</si>
  <si>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</si>
  <si>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</si>
  <si>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</si>
  <si>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</si>
  <si>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</si>
  <si>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</si>
  <si>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</si>
  <si>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</si>
  <si>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</si>
  <si>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</si>
  <si>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</si>
  <si>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</si>
  <si>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</si>
  <si>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</si>
  <si>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</si>
  <si>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</si>
  <si>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</si>
  <si>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</si>
  <si>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</si>
  <si>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</si>
  <si>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</si>
  <si>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</si>
  <si>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</si>
  <si>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</si>
  <si>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</si>
  <si>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</si>
  <si>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</si>
  <si>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</si>
  <si>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</si>
  <si>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</si>
  <si>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</si>
  <si>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</si>
  <si>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</si>
  <si>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</si>
  <si>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</si>
  <si>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</si>
  <si>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</si>
  <si>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</si>
  <si>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</si>
  <si>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</si>
  <si>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</si>
  <si>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</si>
  <si>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</si>
  <si>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</si>
  <si>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</si>
  <si>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</si>
  <si>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</si>
  <si>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</si>
  <si>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</si>
  <si>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</si>
  <si>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</si>
  <si>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</si>
  <si>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</si>
  <si>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</si>
  <si>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</si>
  <si>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</si>
  <si>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</si>
  <si>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</si>
  <si>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</si>
  <si>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</si>
  <si>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</si>
  <si>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</si>
  <si>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</si>
  <si>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</si>
  <si>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</si>
  <si>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</si>
  <si>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</si>
  <si>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</si>
  <si>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</si>
  <si>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</si>
  <si>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</si>
  <si>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</si>
  <si>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</si>
  <si>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</si>
  <si>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</si>
  <si>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</si>
  <si>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</si>
  <si>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</si>
  <si>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</si>
  <si>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</si>
  <si>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</si>
  <si>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</si>
  <si>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</si>
  <si>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</si>
  <si>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</si>
  <si>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</si>
  <si>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</si>
  <si>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</si>
  <si>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</si>
  <si>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</si>
  <si>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</si>
  <si>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</si>
  <si>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</si>
  <si>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</si>
  <si>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</si>
  <si>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</si>
  <si>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</si>
  <si>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</si>
  <si>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</si>
  <si>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</si>
  <si>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</si>
  <si>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</si>
  <si>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</si>
  <si>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</si>
  <si>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</si>
  <si>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</si>
  <si>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</si>
  <si>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</si>
  <si>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</si>
  <si>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</si>
  <si>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</si>
  <si>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</si>
  <si>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</si>
  <si>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</si>
  <si>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</si>
  <si>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</si>
  <si>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</si>
  <si>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</si>
  <si>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</si>
  <si>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</si>
  <si>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</si>
  <si>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</si>
  <si>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</si>
  <si>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</si>
  <si>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</si>
  <si>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</si>
  <si>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</si>
  <si>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</si>
  <si>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</si>
  <si>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</si>
  <si>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</si>
  <si>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</si>
  <si>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</si>
  <si>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</si>
  <si>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</si>
  <si>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</si>
  <si>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</si>
  <si>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</si>
  <si>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</si>
  <si>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</si>
  <si>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</si>
  <si>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</si>
  <si>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</si>
  <si>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</si>
  <si>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</si>
  <si>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</si>
  <si>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</si>
  <si>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</si>
  <si>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</si>
  <si>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</si>
  <si>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</si>
  <si>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</si>
  <si>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</si>
  <si>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</si>
  <si>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</si>
  <si>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</si>
  <si>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</si>
  <si>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</si>
  <si>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</si>
  <si>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</si>
  <si>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</si>
  <si>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</si>
  <si>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</si>
  <si>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</si>
  <si>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</si>
  <si>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</si>
  <si>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</si>
  <si>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</si>
  <si>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</si>
  <si>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</si>
  <si>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</si>
  <si>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</si>
  <si>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</si>
  <si>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</si>
  <si>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</si>
  <si>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</si>
  <si>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</si>
  <si>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</si>
  <si>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</si>
  <si>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</si>
  <si>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</si>
  <si>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</si>
  <si>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</si>
  <si>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</si>
  <si>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</si>
  <si>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</si>
  <si>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</si>
  <si>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</si>
  <si>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</si>
  <si>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</si>
  <si>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</si>
  <si>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</si>
  <si>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</si>
  <si>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</si>
  <si>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</si>
  <si>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</si>
  <si>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</si>
  <si>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</si>
  <si>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</si>
  <si>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</si>
  <si>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</si>
  <si>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</si>
  <si>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</si>
  <si>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</si>
  <si>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</si>
  <si>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</si>
  <si>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</si>
  <si>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</si>
  <si>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</si>
  <si>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</si>
  <si>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</si>
  <si>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</si>
  <si>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</si>
  <si>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</si>
  <si>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</si>
  <si>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</si>
  <si>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</si>
  <si>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</si>
  <si>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</si>
  <si>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</si>
  <si>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</si>
  <si>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</si>
  <si>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</si>
  <si>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</si>
  <si>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</si>
  <si>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</si>
  <si>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</si>
  <si>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</si>
  <si>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</si>
  <si>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</si>
  <si>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</si>
  <si>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</si>
  <si>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</si>
  <si>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</si>
  <si>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</si>
  <si>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</si>
  <si>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</si>
  <si>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</si>
  <si>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</si>
  <si>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</si>
  <si>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</si>
  <si>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</si>
  <si>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</si>
  <si>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</si>
  <si>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</si>
  <si>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</si>
  <si>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</si>
  <si>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</si>
  <si>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</si>
  <si>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</si>
  <si>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</si>
  <si>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</si>
  <si>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</si>
  <si>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</si>
  <si>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</si>
  <si>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</si>
  <si>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</si>
  <si>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</si>
  <si>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</si>
  <si>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</si>
  <si>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</si>
  <si>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</si>
  <si>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</si>
  <si>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</si>
  <si>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</si>
  <si>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</si>
  <si>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</si>
  <si>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</si>
  <si>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</si>
  <si>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</si>
  <si>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</si>
  <si>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</si>
  <si>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</si>
  <si>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</si>
  <si>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</si>
  <si>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</si>
  <si>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</si>
  <si>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</si>
  <si>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</si>
  <si>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</si>
  <si>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</si>
  <si>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</si>
  <si>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</si>
  <si>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</si>
  <si>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</si>
  <si>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</si>
  <si>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</si>
  <si>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</si>
  <si>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</si>
  <si>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</si>
  <si>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</si>
  <si>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</si>
  <si>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</si>
  <si>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</si>
  <si>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</si>
  <si>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</si>
  <si>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</si>
  <si>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</si>
  <si>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</si>
  <si>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</si>
  <si>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</si>
  <si>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</si>
  <si>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</si>
  <si>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</si>
  <si>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</si>
  <si>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</si>
  <si>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</si>
  <si>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</si>
  <si>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</si>
  <si>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</si>
  <si>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</si>
  <si>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</si>
  <si>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</si>
  <si>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</si>
  <si>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</si>
  <si>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</si>
  <si>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</si>
  <si>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</si>
  <si>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</si>
  <si>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</si>
  <si>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</si>
  <si>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</si>
  <si>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</si>
  <si>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</si>
  <si>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</si>
  <si>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</si>
  <si>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</si>
  <si>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</si>
  <si>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</si>
  <si>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</si>
  <si>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</si>
  <si>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</si>
  <si>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</si>
  <si>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</si>
  <si>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</si>
  <si>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</si>
  <si>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</si>
  <si>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</si>
  <si>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</si>
  <si>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</si>
  <si>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</si>
  <si>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</si>
  <si>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</si>
  <si>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</si>
  <si>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</si>
  <si>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</si>
  <si>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</si>
  <si>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</si>
  <si>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</si>
  <si>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</si>
  <si>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</si>
  <si>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</si>
  <si>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</si>
  <si>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</si>
  <si>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</si>
  <si>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</si>
  <si>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</si>
  <si>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</si>
  <si>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</si>
  <si>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</si>
  <si>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</si>
  <si>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</si>
  <si>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</si>
  <si>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</si>
  <si>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</si>
  <si>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</si>
  <si>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</si>
  <si>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</si>
  <si>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</si>
  <si>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</si>
  <si>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</si>
  <si>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</si>
  <si>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</si>
  <si>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</si>
  <si>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</si>
  <si>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</si>
  <si>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</si>
  <si>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</si>
  <si>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</si>
  <si>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</si>
  <si>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</si>
  <si>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</si>
  <si>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</si>
  <si>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</si>
  <si>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</si>
  <si>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</si>
  <si>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</si>
  <si>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</si>
  <si>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</si>
  <si>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</si>
  <si>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</si>
  <si>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</si>
  <si>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</si>
  <si>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</si>
  <si>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</si>
  <si>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</si>
  <si>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</si>
  <si>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</si>
  <si>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</si>
  <si>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</si>
  <si>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</si>
  <si>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</si>
  <si>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</si>
  <si>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</si>
  <si>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</si>
  <si>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</si>
  <si>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</si>
  <si>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</si>
  <si>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</si>
  <si>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</si>
  <si>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</si>
  <si>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</si>
  <si>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</si>
  <si>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</si>
  <si>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</si>
  <si>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</si>
  <si>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</si>
  <si>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</si>
  <si>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</si>
  <si>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</si>
  <si>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</si>
  <si>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</si>
  <si>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</si>
  <si>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</si>
  <si>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</si>
  <si>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</si>
  <si>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</si>
  <si>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</si>
  <si>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</si>
  <si>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</si>
  <si>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</si>
  <si>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</si>
  <si>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</si>
  <si>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</si>
  <si>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</si>
  <si>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</si>
  <si>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</si>
  <si>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</si>
  <si>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</si>
  <si>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</si>
  <si>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</si>
  <si>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</si>
  <si>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</si>
  <si>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</si>
  <si>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</si>
  <si>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</si>
  <si>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</si>
  <si>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</si>
  <si>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</si>
  <si>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</si>
  <si>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</si>
  <si>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</si>
  <si>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</si>
  <si>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</si>
  <si>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</si>
  <si>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</si>
  <si>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</si>
  <si>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</si>
  <si>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</si>
  <si>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</si>
  <si>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</si>
  <si>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</si>
  <si>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</si>
  <si>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</si>
  <si>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</si>
  <si>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</si>
  <si>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</si>
  <si>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</si>
  <si>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</si>
  <si>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</si>
  <si>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</si>
  <si>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</si>
  <si>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</si>
  <si>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</si>
  <si>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</si>
  <si>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</si>
  <si>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</si>
  <si>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</si>
  <si>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</si>
  <si>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</si>
  <si>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</si>
  <si>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</si>
  <si>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</si>
  <si>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</si>
  <si>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</si>
  <si>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</si>
  <si>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</si>
  <si>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</si>
  <si>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</si>
  <si>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</si>
  <si>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</si>
  <si>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</si>
  <si>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</si>
  <si>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</si>
  <si>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</si>
  <si>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</si>
  <si>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</si>
  <si>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</si>
  <si>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</si>
  <si>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</si>
  <si>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</si>
  <si>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</si>
  <si>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</si>
  <si>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</si>
  <si>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</si>
  <si>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</si>
  <si>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</si>
  <si>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</si>
  <si>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</si>
  <si>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</si>
  <si>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</si>
  <si>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</si>
  <si>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</si>
  <si>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</si>
  <si>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</si>
  <si>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</si>
  <si>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</si>
  <si>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</si>
  <si>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</si>
  <si>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</si>
  <si>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</si>
  <si>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</si>
  <si>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</si>
  <si>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</si>
  <si>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</si>
  <si>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</si>
  <si>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</si>
  <si>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</si>
  <si>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</si>
  <si>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</si>
  <si>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</si>
  <si>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</si>
  <si>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</si>
  <si>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</si>
  <si>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</si>
  <si>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</si>
  <si>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</si>
  <si>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</si>
  <si>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</si>
  <si>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</si>
  <si>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</si>
  <si>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</si>
  <si>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</si>
  <si>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</si>
  <si>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</si>
  <si>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</si>
  <si>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</si>
  <si>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</si>
  <si>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</si>
  <si>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</si>
  <si>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</si>
  <si>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</si>
  <si>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</si>
  <si>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</si>
  <si>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</si>
  <si>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</si>
  <si>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</si>
  <si>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</si>
  <si>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</si>
  <si>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</si>
  <si>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</si>
  <si>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</si>
  <si>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</si>
  <si>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</si>
  <si>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</si>
  <si>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</si>
  <si>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</si>
  <si>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</si>
  <si>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</si>
  <si>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</si>
  <si>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</si>
  <si>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</si>
  <si>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</si>
  <si>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</si>
  <si>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</si>
  <si>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</si>
  <si>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</si>
  <si>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</si>
  <si>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</si>
  <si>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</si>
  <si>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</si>
  <si>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</si>
  <si>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</si>
  <si>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</si>
  <si>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</si>
  <si>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</si>
  <si>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</si>
  <si>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</si>
  <si>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</si>
  <si>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</si>
  <si>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</si>
  <si>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</si>
  <si>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</si>
  <si>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</si>
  <si>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</si>
  <si>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</si>
  <si>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</si>
  <si>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</si>
  <si>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</si>
  <si>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</si>
  <si>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</si>
  <si>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</si>
  <si>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</si>
  <si>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</si>
  <si>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</si>
  <si>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</si>
  <si>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</si>
  <si>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</si>
  <si>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</si>
  <si>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</si>
  <si>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</si>
  <si>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</si>
  <si>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</si>
  <si>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</si>
  <si>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</si>
  <si>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</si>
  <si>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</si>
  <si>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</si>
  <si>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</si>
  <si>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</si>
  <si>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</si>
  <si>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</si>
  <si>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</si>
  <si>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</si>
  <si>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</si>
  <si>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</si>
  <si>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</si>
  <si>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</si>
  <si>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</si>
  <si>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</si>
  <si>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</si>
  <si>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</si>
  <si>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</si>
  <si>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</si>
  <si>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</si>
  <si>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</si>
  <si>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</si>
  <si>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</si>
  <si>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</si>
  <si>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</si>
  <si>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</si>
  <si>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</si>
  <si>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</si>
  <si>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</si>
  <si>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</si>
  <si>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</si>
  <si>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</si>
  <si>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</si>
  <si>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</si>
  <si>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</si>
  <si>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</si>
  <si>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</si>
  <si>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</si>
  <si>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</si>
  <si>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</si>
  <si>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</si>
  <si>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</si>
  <si>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</si>
  <si>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</si>
  <si>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</si>
  <si>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</si>
  <si>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</si>
  <si>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</si>
  <si>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</si>
  <si>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</si>
  <si>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</si>
  <si>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</si>
  <si>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</si>
  <si>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</si>
  <si>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</si>
  <si>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</si>
  <si>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</si>
  <si>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</si>
  <si>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</si>
  <si>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</si>
  <si>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</si>
  <si>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</si>
  <si>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</si>
  <si>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</si>
  <si>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</si>
  <si>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</si>
  <si>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</si>
  <si>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</si>
  <si>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</si>
  <si>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</si>
  <si>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</si>
  <si>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</si>
  <si>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</si>
  <si>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</si>
  <si>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</si>
  <si>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</si>
  <si>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</si>
  <si>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</si>
  <si>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</si>
  <si>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</si>
  <si>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</si>
  <si>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</si>
  <si>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</si>
  <si>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</si>
  <si>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</si>
  <si>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</si>
  <si>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</si>
  <si>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</si>
  <si>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</si>
  <si>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</si>
  <si>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</si>
  <si>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</si>
  <si>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</si>
  <si>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</si>
  <si>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</si>
  <si>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</si>
  <si>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</si>
  <si>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</si>
  <si>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</si>
  <si>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</si>
  <si>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</si>
  <si>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</si>
  <si>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</si>
  <si>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</si>
  <si>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</si>
  <si>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</si>
  <si>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</si>
  <si>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</si>
  <si>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</si>
  <si>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</si>
  <si>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</si>
  <si>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</si>
  <si>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</si>
  <si>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</si>
  <si>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</si>
  <si>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</si>
  <si>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</si>
  <si>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</si>
  <si>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</si>
  <si>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</si>
  <si>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</si>
  <si>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</si>
  <si>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</si>
  <si>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</si>
  <si>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</si>
  <si>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</si>
  <si>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</si>
  <si>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</si>
  <si>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</si>
  <si>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</si>
  <si>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</si>
  <si>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</si>
  <si>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</si>
  <si>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</si>
  <si>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</si>
  <si>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</si>
  <si>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</si>
  <si>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</si>
  <si>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</si>
  <si>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</si>
  <si>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</si>
  <si>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</si>
  <si>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</si>
  <si>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</si>
  <si>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</si>
  <si>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</si>
  <si>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</si>
  <si>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</si>
  <si>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</si>
  <si>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</si>
  <si>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</si>
  <si>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</si>
  <si>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</si>
  <si>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</si>
  <si>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</si>
  <si>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</si>
  <si>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</si>
  <si>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</si>
  <si>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</si>
  <si>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</si>
  <si>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</si>
  <si>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</si>
  <si>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</si>
  <si>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</si>
  <si>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</si>
  <si>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</si>
  <si>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</si>
  <si>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</si>
  <si>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</si>
  <si>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</si>
  <si>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</si>
  <si>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</si>
  <si>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</si>
  <si>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</si>
  <si>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</si>
  <si>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</si>
  <si>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</si>
  <si>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</si>
  <si>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</si>
  <si>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</si>
  <si>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</si>
  <si>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</si>
  <si>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</si>
  <si>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</si>
  <si>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</si>
  <si>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</si>
  <si>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</si>
  <si>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</si>
  <si>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</si>
  <si>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</si>
  <si>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</si>
  <si>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</si>
  <si>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</si>
  <si>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</si>
  <si>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</si>
  <si>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</si>
  <si>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</si>
  <si>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</si>
  <si>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</si>
  <si>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</si>
  <si>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</si>
  <si>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</si>
  <si>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</si>
  <si>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</si>
  <si>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</si>
  <si>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</si>
  <si>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</si>
  <si>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</si>
  <si>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</si>
  <si>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</si>
  <si>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</si>
  <si>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</si>
  <si>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</si>
  <si>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</si>
  <si>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</si>
  <si>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</si>
  <si>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</si>
  <si>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</si>
  <si>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</si>
  <si>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</si>
  <si>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</si>
  <si>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</si>
  <si>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</si>
  <si>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</si>
  <si>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</si>
  <si>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</si>
  <si>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</si>
  <si>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</si>
  <si>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</si>
  <si>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</si>
  <si>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</si>
  <si>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</si>
  <si>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</si>
  <si>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</si>
  <si>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</si>
  <si>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</si>
  <si>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</si>
  <si>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</si>
  <si>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</si>
  <si>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</si>
  <si>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</si>
  <si>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</si>
  <si>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</si>
  <si>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</si>
  <si>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</si>
  <si>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</si>
  <si>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</si>
  <si>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</si>
  <si>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</si>
  <si>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</si>
  <si>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</si>
  <si>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</si>
  <si>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</si>
  <si>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</si>
  <si>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</si>
  <si>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</si>
  <si>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</si>
  <si>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</si>
  <si>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</si>
  <si>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</si>
  <si>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</si>
  <si>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</si>
  <si>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</si>
  <si>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</si>
  <si>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</si>
  <si>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</si>
  <si>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</si>
  <si>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</si>
  <si>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</si>
  <si>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</si>
  <si>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</si>
  <si>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</si>
  <si>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</si>
  <si>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</si>
  <si>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</si>
  <si>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</si>
  <si>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</si>
  <si>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</si>
  <si>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</si>
  <si>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</si>
  <si>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</si>
  <si>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</si>
  <si>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</si>
  <si>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</si>
  <si>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</si>
  <si>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</si>
  <si>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</si>
  <si>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</si>
  <si>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</si>
  <si>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</si>
  <si>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</si>
  <si>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</si>
  <si>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</si>
  <si>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</si>
  <si>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</si>
  <si>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</si>
  <si>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</si>
  <si>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</si>
  <si>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</si>
  <si>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</si>
  <si>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</si>
  <si>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</si>
  <si>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</si>
  <si>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</si>
  <si>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</si>
  <si>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</si>
  <si>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</si>
  <si>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</si>
  <si>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</si>
  <si>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</si>
  <si>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</si>
  <si>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</si>
  <si>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</si>
  <si>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</si>
  <si>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</si>
  <si>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</si>
  <si>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</si>
  <si>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</si>
  <si>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</si>
  <si>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</si>
  <si>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</si>
  <si>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</si>
  <si>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</si>
  <si>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</si>
  <si>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</si>
  <si>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</si>
  <si>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</si>
  <si>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</si>
  <si>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</si>
  <si>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</si>
  <si>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</si>
  <si>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</si>
  <si>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</si>
  <si>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</si>
  <si>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</si>
  <si>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</si>
  <si>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</si>
  <si>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</si>
  <si>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</si>
  <si>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</si>
  <si>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</si>
  <si>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</si>
  <si>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</si>
  <si>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</si>
  <si>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</si>
  <si>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</si>
  <si>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</si>
  <si>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</si>
  <si>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</si>
  <si>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</si>
  <si>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</si>
  <si>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</si>
  <si>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</si>
  <si>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</si>
  <si>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</si>
  <si>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</si>
  <si>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</si>
  <si>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</si>
  <si>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</si>
  <si>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</si>
  <si>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</si>
  <si>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</si>
  <si>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</si>
  <si>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</si>
  <si>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</si>
  <si>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</si>
  <si>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</si>
  <si>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</si>
  <si>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</si>
  <si>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</si>
  <si>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</si>
  <si>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</si>
  <si>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</si>
  <si>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</si>
  <si>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</si>
  <si>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</si>
  <si>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</si>
  <si>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</si>
  <si>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</si>
  <si>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</si>
  <si>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</si>
  <si>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</si>
  <si>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</si>
  <si>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</si>
  <si>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</si>
  <si>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</si>
  <si>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</si>
  <si>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</si>
  <si>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</si>
  <si>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</si>
  <si>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</si>
  <si>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</si>
  <si>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</si>
  <si>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</si>
  <si>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</si>
  <si>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</si>
  <si>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</si>
  <si>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</si>
  <si>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</si>
  <si>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</si>
  <si>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</si>
  <si>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</si>
  <si>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</si>
  <si>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</si>
  <si>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</si>
  <si>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</si>
  <si>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</si>
  <si>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</si>
  <si>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</si>
  <si>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</si>
  <si>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</si>
  <si>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</si>
  <si>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</si>
  <si>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</si>
  <si>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</si>
  <si>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</si>
  <si>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</si>
  <si>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</si>
  <si>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</si>
  <si>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</si>
  <si>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</si>
  <si>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</si>
  <si>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</si>
  <si>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</si>
  <si>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</si>
  <si>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</si>
  <si>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</si>
  <si>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</si>
  <si>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</si>
  <si>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</si>
  <si>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</si>
  <si>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</si>
  <si>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</si>
  <si>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</si>
  <si>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</si>
  <si>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</si>
  <si>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</si>
  <si>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</si>
  <si>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</si>
  <si>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</si>
  <si>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</si>
  <si>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</si>
  <si>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</si>
  <si>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</si>
  <si>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</si>
  <si>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</si>
  <si>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</si>
  <si>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</si>
  <si>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</si>
  <si>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</si>
  <si>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</si>
  <si>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</si>
  <si>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</si>
  <si>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</si>
  <si>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</si>
  <si>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</si>
  <si>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</si>
  <si>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</si>
  <si>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</si>
  <si>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</si>
  <si>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</si>
  <si>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</si>
  <si>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</si>
  <si>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</si>
  <si>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</si>
  <si>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</si>
  <si>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</si>
  <si>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</si>
  <si>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</si>
  <si>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</si>
  <si>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</si>
  <si>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</si>
  <si>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</si>
  <si>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</si>
  <si>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</si>
  <si>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</si>
  <si>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</si>
  <si>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</si>
  <si>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</si>
  <si>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</si>
  <si>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</si>
  <si>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</si>
  <si>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</si>
  <si>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</si>
  <si>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</si>
  <si>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</si>
  <si>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</si>
  <si>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</si>
  <si>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</si>
  <si>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</si>
  <si>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</si>
  <si>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</si>
  <si>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</si>
  <si>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</si>
  <si>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</si>
  <si>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</si>
  <si>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</si>
  <si>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</si>
  <si>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</si>
  <si>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</si>
  <si>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</si>
  <si>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</si>
  <si>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</si>
  <si>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</si>
  <si>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</si>
  <si>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</si>
  <si>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</si>
  <si>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</si>
  <si>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</si>
  <si>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</si>
  <si>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</si>
  <si>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</si>
  <si>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</si>
  <si>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</si>
  <si>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</si>
  <si>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</si>
  <si>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</si>
  <si>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</si>
  <si>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</si>
  <si>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</si>
  <si>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</si>
  <si>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</si>
  <si>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</si>
  <si>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</si>
  <si>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</si>
  <si>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</si>
  <si>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</si>
  <si>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</si>
  <si>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</si>
  <si>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</si>
  <si>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</si>
  <si>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</si>
  <si>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</si>
  <si>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</si>
  <si>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</si>
  <si>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</si>
  <si>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</si>
  <si>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</si>
  <si>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</si>
  <si>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</si>
  <si>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</si>
  <si>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</si>
  <si>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</si>
  <si>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</si>
  <si>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</si>
  <si>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</si>
  <si>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</si>
  <si>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</si>
  <si>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</si>
  <si>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</si>
  <si>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</si>
  <si>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</si>
  <si>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</si>
  <si>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</si>
  <si>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</si>
  <si>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</si>
  <si>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</si>
  <si>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</si>
  <si>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</si>
  <si>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</si>
  <si>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</si>
  <si>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</si>
  <si>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</si>
  <si>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</si>
  <si>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</si>
  <si>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</si>
  <si>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</si>
  <si>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</si>
  <si>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</si>
  <si>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</si>
  <si>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</si>
  <si>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</si>
  <si>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</si>
  <si>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</si>
  <si>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</si>
  <si>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</si>
  <si>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</si>
  <si>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</si>
  <si>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</si>
  <si>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</si>
  <si>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</si>
  <si>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</si>
  <si>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</si>
  <si>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</si>
  <si>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</si>
  <si>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</si>
  <si>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</si>
  <si>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</si>
  <si>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</si>
  <si>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</si>
  <si>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</si>
  <si>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</si>
  <si>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</si>
  <si>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</si>
  <si>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</si>
  <si>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</si>
  <si>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</si>
  <si>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</si>
  <si>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</si>
  <si>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</si>
  <si>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</si>
  <si>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</si>
  <si>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</si>
  <si>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</si>
  <si>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</si>
  <si>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</si>
  <si>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</si>
  <si>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</si>
  <si>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</si>
  <si>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</si>
  <si>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</si>
  <si>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</si>
  <si>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</si>
  <si>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</si>
  <si>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</si>
  <si>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</si>
  <si>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</si>
  <si>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</si>
  <si>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</si>
  <si>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</si>
  <si>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</si>
  <si>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</si>
  <si>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</si>
  <si>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</si>
  <si>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</si>
  <si>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</si>
  <si>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</si>
  <si>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</si>
  <si>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</si>
  <si>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</si>
  <si>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</si>
  <si>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</si>
  <si>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</si>
  <si>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</si>
  <si>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</si>
  <si>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</si>
  <si>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</si>
  <si>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</si>
  <si>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</si>
  <si>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</si>
  <si>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</si>
  <si>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</si>
  <si>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</si>
  <si>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</si>
  <si>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</si>
  <si>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</si>
  <si>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</si>
  <si>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</si>
  <si>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</si>
  <si>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</si>
  <si>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</si>
  <si>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</si>
  <si>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</si>
  <si>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</si>
  <si>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</si>
  <si>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</si>
  <si>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</si>
  <si>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</si>
  <si>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</si>
  <si>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</si>
  <si>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</si>
  <si>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</si>
  <si>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</si>
  <si>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</si>
  <si>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</si>
  <si>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</si>
  <si>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</si>
  <si>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</si>
  <si>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</si>
  <si>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</si>
  <si>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</si>
  <si>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</si>
  <si>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</si>
  <si>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</si>
  <si>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</si>
  <si>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</si>
  <si>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</si>
  <si>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</si>
  <si>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</si>
  <si>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</si>
  <si>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</si>
  <si>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</si>
  <si>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</si>
  <si>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</si>
  <si>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</si>
  <si>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</si>
  <si>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</si>
  <si>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</si>
  <si>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</si>
  <si>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</si>
  <si>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</si>
  <si>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</si>
  <si>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</si>
  <si>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</si>
  <si>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</si>
  <si>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</si>
  <si>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</si>
  <si>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</si>
  <si>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</si>
  <si>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</si>
  <si>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</si>
  <si>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</si>
  <si>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</si>
  <si>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</si>
  <si>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</si>
  <si>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</si>
  <si>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</si>
  <si>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</si>
  <si>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</si>
  <si>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</si>
  <si>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</si>
  <si>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</si>
  <si>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</si>
  <si>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</si>
  <si>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</si>
  <si>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</si>
  <si>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</si>
  <si>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</si>
  <si>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</si>
  <si>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</si>
  <si>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</si>
  <si>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</si>
  <si>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</si>
  <si>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</si>
  <si>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</si>
  <si>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</si>
  <si>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</si>
  <si>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</si>
  <si>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</si>
  <si>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</si>
  <si>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</si>
  <si>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</si>
  <si>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</si>
  <si>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</si>
  <si>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</si>
  <si>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</si>
  <si>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</si>
  <si>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</si>
  <si>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</si>
  <si>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</si>
  <si>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</si>
  <si>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</si>
  <si>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</si>
  <si>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</si>
  <si>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</si>
  <si>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</si>
  <si>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</si>
  <si>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</si>
  <si>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</si>
  <si>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</si>
  <si>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</si>
  <si>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</si>
  <si>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</si>
  <si>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</si>
  <si>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</si>
  <si>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</si>
  <si>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</si>
  <si>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</si>
  <si>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</si>
  <si>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</si>
  <si>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</si>
  <si>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</si>
  <si>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</si>
  <si>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</si>
  <si>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</si>
  <si>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</si>
  <si>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</si>
  <si>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</si>
  <si>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</si>
  <si>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</si>
  <si>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</si>
  <si>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</si>
  <si>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</si>
  <si>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</si>
  <si>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</si>
  <si>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</si>
  <si>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</si>
  <si>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</si>
  <si>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</si>
  <si>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</si>
  <si>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</si>
  <si>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</si>
  <si>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</si>
  <si>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</si>
  <si>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</si>
  <si>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</si>
  <si>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</si>
  <si>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</si>
  <si>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</si>
  <si>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</si>
  <si>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</si>
  <si>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</si>
  <si>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</si>
  <si>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</si>
  <si>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</si>
  <si>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</si>
  <si>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</si>
  <si>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</si>
  <si>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</si>
  <si>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</si>
  <si>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</si>
  <si>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</si>
  <si>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</si>
  <si>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</si>
  <si>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</si>
  <si>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</si>
  <si>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</si>
  <si>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</si>
  <si>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</si>
  <si>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</si>
  <si>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</si>
  <si>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</si>
  <si>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</si>
  <si>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</si>
  <si>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</si>
  <si>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</si>
  <si>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</si>
  <si>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</si>
  <si>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</si>
  <si>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</si>
  <si>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</si>
  <si>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</si>
  <si>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</si>
  <si>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</si>
  <si>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</si>
  <si>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</si>
  <si>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</si>
  <si>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</si>
  <si>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</si>
  <si>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</si>
  <si>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</si>
  <si>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</si>
  <si>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</si>
  <si>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</si>
  <si>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</si>
  <si>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</si>
  <si>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</si>
  <si>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</si>
  <si>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</si>
  <si>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</si>
  <si>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</si>
  <si>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</si>
  <si>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</si>
  <si>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</si>
  <si>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</si>
  <si>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</si>
  <si>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</si>
  <si>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</si>
  <si>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</si>
  <si>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</si>
  <si>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</si>
  <si>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</si>
  <si>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</si>
  <si>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</si>
  <si>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</si>
  <si>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</si>
  <si>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</si>
  <si>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</si>
  <si>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</si>
  <si>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</si>
  <si>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</si>
  <si>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</si>
  <si>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</si>
  <si>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</si>
  <si>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</si>
  <si>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</si>
  <si>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</si>
  <si>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</si>
  <si>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</si>
  <si>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</si>
  <si>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</si>
  <si>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</si>
  <si>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</si>
  <si>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</si>
  <si>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</si>
  <si>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</si>
  <si>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</si>
  <si>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</si>
  <si>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</si>
  <si>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</si>
  <si>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</si>
  <si>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</si>
  <si>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</si>
  <si>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</si>
  <si>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</si>
  <si>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</si>
  <si>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</si>
  <si>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</si>
  <si>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</si>
  <si>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</si>
  <si>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</si>
  <si>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</si>
  <si>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</si>
  <si>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</si>
  <si>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</si>
  <si>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</si>
  <si>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</si>
  <si>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</si>
  <si>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</si>
  <si>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</si>
  <si>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</si>
  <si>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</si>
  <si>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</si>
  <si>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</si>
  <si>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</si>
  <si>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</si>
  <si>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</si>
  <si>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</si>
  <si>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</si>
  <si>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</si>
  <si>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</si>
  <si>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</si>
  <si>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</si>
  <si>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</si>
  <si>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</si>
  <si>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</si>
  <si>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</si>
  <si>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</si>
  <si>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Row Labels</t>
  </si>
  <si>
    <t>Grand Total</t>
  </si>
  <si>
    <t>Average Donation</t>
  </si>
  <si>
    <t>Parent Category</t>
  </si>
  <si>
    <t>Sub 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</si>
  <si>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</si>
  <si>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</si>
  <si>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</si>
  <si>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</si>
  <si>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</si>
  <si>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</si>
  <si>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</si>
  <si>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</si>
  <si>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</si>
  <si>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Column Labels</t>
  </si>
  <si>
    <t>Count of goal</t>
  </si>
  <si>
    <t>Count of pledged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</si>
  <si>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</si>
  <si>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</si>
  <si>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</si>
  <si>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</si>
  <si>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</si>
  <si>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</si>
  <si>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</si>
  <si>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</si>
  <si>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</si>
  <si>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</si>
  <si>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</si>
  <si>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</si>
  <si>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</si>
  <si>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</si>
  <si>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</si>
  <si>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</si>
  <si>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</si>
  <si>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</si>
  <si>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</si>
  <si>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</si>
  <si>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</si>
  <si>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</si>
  <si>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</si>
  <si>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</si>
  <si>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</si>
  <si>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Count of outcome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</si>
  <si>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</si>
  <si>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</si>
  <si>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</si>
  <si>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</si>
  <si>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</si>
  <si>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</si>
  <si>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</si>
  <si>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</si>
  <si>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</si>
  <si>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</si>
  <si>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</si>
  <si>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</si>
  <si>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</si>
  <si>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</si>
  <si>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</si>
  <si>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Average</t>
  </si>
  <si>
    <t>Variance</t>
  </si>
  <si>
    <t>Standard Dev</t>
  </si>
  <si>
    <t>Z-Score</t>
  </si>
  <si>
    <t>Success %</t>
  </si>
  <si>
    <t>Fail %</t>
  </si>
  <si>
    <t>St Dev</t>
  </si>
  <si>
    <t>Z-Scores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</si>
  <si>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</si>
  <si>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</si>
  <si>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</si>
  <si>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</si>
  <si>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</si>
  <si>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</si>
  <si>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</si>
  <si>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</si>
  <si>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</si>
  <si>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</si>
  <si>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</si>
  <si>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15000 to 19999</t>
  </si>
  <si>
    <t>10000 to 14999</t>
  </si>
  <si>
    <t>20000 to 24999</t>
  </si>
  <si>
    <t>40000 to 44999</t>
  </si>
  <si>
    <t>25000 to 29999</t>
  </si>
  <si>
    <t>30000 to 34999</t>
  </si>
  <si>
    <t>35000 to 39999</t>
  </si>
  <si>
    <t>45000 to 49999</t>
  </si>
  <si>
    <t>Greater than 50000</t>
  </si>
  <si>
    <t>Mean</t>
  </si>
  <si>
    <t>Median</t>
  </si>
  <si>
    <t>Minimum</t>
  </si>
  <si>
    <t>Maximum</t>
  </si>
  <si>
    <t>Standard Deviation</t>
  </si>
  <si>
    <t>Analysis located in Word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</si>
</sst>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Font="1"/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4.9989318521683403E-2"/>
      </font>
      <fill>
        <patternFill patternType="solid">
          <bgColor theme="4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Hong.xlsx]Campaigns Category!PivotTable16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813496326214925E-2"/>
          <c:y val="0.15342513465437674"/>
          <c:w val="0.78718717102436297"/>
          <c:h val="0.609212225249095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Category'!$I$22:$I$23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Category'!$H$24:$H$31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'Campaigns Category'!$I$24:$I$31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6-45F7-913B-20D6064DA59E}"/>
            </c:ext>
          </c:extLst>
        </c:ser>
        <c:ser>
          <c:idx val="1"/>
          <c:order val="1"/>
          <c:tx>
            <c:strRef>
              <c:f>'Campaigns Category'!$J$22:$J$23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Category'!$H$24:$H$31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'Campaigns Category'!$J$24:$J$31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E6-45F7-913B-20D6064DA59E}"/>
            </c:ext>
          </c:extLst>
        </c:ser>
        <c:ser>
          <c:idx val="2"/>
          <c:order val="2"/>
          <c:tx>
            <c:strRef>
              <c:f>'Campaigns Category'!$K$22:$K$23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Category'!$H$24:$H$31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'Campaigns Category'!$K$24:$K$31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E6-45F7-913B-20D6064DA59E}"/>
            </c:ext>
          </c:extLst>
        </c:ser>
        <c:ser>
          <c:idx val="3"/>
          <c:order val="3"/>
          <c:tx>
            <c:strRef>
              <c:f>'Campaigns Category'!$L$22:$L$23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Category'!$H$24:$H$31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'Campaigns Category'!$L$24:$L$31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3-454B-958F-B3817C9C3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04323055"/>
        <c:axId val="1804329295"/>
      </c:barChart>
      <c:catAx>
        <c:axId val="180432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329295"/>
        <c:crosses val="autoZero"/>
        <c:auto val="1"/>
        <c:lblAlgn val="ctr"/>
        <c:lblOffset val="100"/>
        <c:noMultiLvlLbl val="0"/>
      </c:catAx>
      <c:valAx>
        <c:axId val="18043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32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Hong.xlsx]Campaigns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Subcategory'!$C$4:$C$5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Subcategory'!$C$6:$C$30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D7-41D7-92BE-3C66AA940112}"/>
            </c:ext>
          </c:extLst>
        </c:ser>
        <c:ser>
          <c:idx val="1"/>
          <c:order val="1"/>
          <c:tx>
            <c:strRef>
              <c:f>'Campaigns Subcategory'!$D$4:$D$5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Subcategory'!$D$6:$D$30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0D7-41D7-92BE-3C66AA940112}"/>
            </c:ext>
          </c:extLst>
        </c:ser>
        <c:ser>
          <c:idx val="2"/>
          <c:order val="2"/>
          <c:tx>
            <c:strRef>
              <c:f>'Campaigns Subcategory'!$E$4:$E$5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0D7-41D7-92BE-3C66AA940112}"/>
            </c:ext>
          </c:extLst>
        </c:ser>
        <c:ser>
          <c:idx val="3"/>
          <c:order val="3"/>
          <c:tx>
            <c:strRef>
              <c:f>'Campaigns Subcategory'!$F$4:$F$5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Subcategory'!$B$6:$B$30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Subcategory'!$F$6:$F$30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0D7-41D7-92BE-3C66AA94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0992735"/>
        <c:axId val="1610994175"/>
      </c:barChart>
      <c:catAx>
        <c:axId val="161099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94175"/>
        <c:crosses val="autoZero"/>
        <c:auto val="1"/>
        <c:lblAlgn val="ctr"/>
        <c:lblOffset val="100"/>
        <c:noMultiLvlLbl val="0"/>
      </c:catAx>
      <c:valAx>
        <c:axId val="16109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99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 - Andrew Hong.xlsx]Category by Years!PivotTable3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37740951745344E-2"/>
          <c:y val="0.16356123801356515"/>
          <c:w val="0.78754205783132458"/>
          <c:h val="0.69129752345313267"/>
        </c:manualLayout>
      </c:layout>
      <c:lineChart>
        <c:grouping val="standard"/>
        <c:varyColors val="0"/>
        <c:ser>
          <c:idx val="0"/>
          <c:order val="0"/>
          <c:tx>
            <c:strRef>
              <c:f>'Category by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5-4172-BFD0-16442BC64965}"/>
            </c:ext>
          </c:extLst>
        </c:ser>
        <c:ser>
          <c:idx val="1"/>
          <c:order val="1"/>
          <c:tx>
            <c:strRef>
              <c:f>'Category by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Years'!$C$6:$C$18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75-4172-BFD0-16442BC64965}"/>
            </c:ext>
          </c:extLst>
        </c:ser>
        <c:ser>
          <c:idx val="2"/>
          <c:order val="2"/>
          <c:tx>
            <c:strRef>
              <c:f>'Category by 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Years'!$D$6:$D$18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75-4172-BFD0-16442BC64965}"/>
            </c:ext>
          </c:extLst>
        </c:ser>
        <c:ser>
          <c:idx val="3"/>
          <c:order val="3"/>
          <c:tx>
            <c:strRef>
              <c:f>'Category by 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'Category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'Category by Years'!$E$6:$E$18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75-4172-BFD0-16442BC64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03519"/>
        <c:axId val="104705439"/>
      </c:lineChart>
      <c:catAx>
        <c:axId val="10470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05439"/>
        <c:crosses val="autoZero"/>
        <c:auto val="1"/>
        <c:lblAlgn val="ctr"/>
        <c:lblOffset val="100"/>
        <c:noMultiLvlLbl val="0"/>
      </c:catAx>
      <c:valAx>
        <c:axId val="1047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0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0.46458923512747874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A-42E9-B392-64CDEF1C24C4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0.46458923512747874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A-42E9-B392-64CDEF1C24C4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7.0821529745042494E-2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A-42E9-B392-64CDEF1C2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95792"/>
        <c:axId val="552996752"/>
      </c:lineChart>
      <c:catAx>
        <c:axId val="552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96752"/>
        <c:crosses val="autoZero"/>
        <c:auto val="1"/>
        <c:lblAlgn val="ctr"/>
        <c:lblOffset val="100"/>
        <c:noMultiLvlLbl val="0"/>
      </c:catAx>
      <c:valAx>
        <c:axId val="552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Count (successful)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'Outcome by Backers Count'!$B$2:$B$566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B-416B-B1FD-F554A5DAC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80016"/>
        <c:axId val="582386736"/>
      </c:scatterChart>
      <c:valAx>
        <c:axId val="5823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6736"/>
        <c:crosses val="autoZero"/>
        <c:crossBetween val="midCat"/>
      </c:valAx>
      <c:valAx>
        <c:axId val="5823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</a:t>
            </a:r>
            <a:r>
              <a:rPr lang="en-US" baseline="0"/>
              <a:t> Count (Failed)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'Outcome by Backers Count'!$E$2:$E$365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A-440C-8D40-AEA69150A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82416"/>
        <c:axId val="578878800"/>
      </c:scatterChart>
      <c:valAx>
        <c:axId val="5823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78800"/>
        <c:crosses val="autoZero"/>
        <c:crossBetween val="midCat"/>
      </c:valAx>
      <c:valAx>
        <c:axId val="5788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Count (Successful)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Backers Count (Successful)</a:t>
          </a:r>
        </a:p>
      </cx:txPr>
    </cx:title>
    <cx:plotArea>
      <cx:plotAreaRegion>
        <cx:series layoutId="boxWhisker" uniqueId="{BDC595E8-9EDF-4530-A2E1-1F0CCEAB6E3C}"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Count (Failed)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(Failed)</a:t>
          </a:r>
        </a:p>
      </cx:txPr>
    </cx:title>
    <cx:plotArea>
      <cx:plotAreaRegion>
        <cx:series layoutId="boxWhisker" uniqueId="{771A9486-DA2A-4DE4-92A6-E75D683E969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204787</xdr:colOff>
      <xdr:row>0</xdr:row>
      <xdr:rowOff>0</xdr:rowOff>
    </xdr:from>
    <xdr:to>
      <xdr:col>18</xdr:col>
      <xdr:colOff>895350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BC6AC5-ACD6-E85E-ED6B-295C52E2D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3</xdr:row>
      <xdr:rowOff>19050</xdr:rowOff>
    </xdr:from>
    <xdr:to>
      <xdr:col>18</xdr:col>
      <xdr:colOff>223837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55364-15F8-76D9-7C21-4E70B00AF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547686</xdr:colOff>
      <xdr:row>4</xdr:row>
      <xdr:rowOff>123825</xdr:rowOff>
    </xdr:from>
    <xdr:to>
      <xdr:col>18</xdr:col>
      <xdr:colOff>228599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321CB-4FCA-6EC1-40EA-40C05EE23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15</xdr:row>
      <xdr:rowOff>47625</xdr:rowOff>
    </xdr:from>
    <xdr:to>
      <xdr:col>10</xdr:col>
      <xdr:colOff>9525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1510A-04D7-230E-ED49-73EDCC0E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4</xdr:row>
      <xdr:rowOff>171450</xdr:rowOff>
    </xdr:from>
    <xdr:to>
      <xdr:col>12</xdr:col>
      <xdr:colOff>566737</xdr:colOff>
      <xdr:row>18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AF4CB35-C161-2BB2-99C8-FA1694B144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0137" y="97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66675</xdr:colOff>
      <xdr:row>4</xdr:row>
      <xdr:rowOff>104775</xdr:rowOff>
    </xdr:from>
    <xdr:to>
      <xdr:col>19</xdr:col>
      <xdr:colOff>523875</xdr:colOff>
      <xdr:row>18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3043224-9E97-4FDA-B7B5-CDDA736AB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5" y="904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266700</xdr:colOff>
      <xdr:row>18</xdr:row>
      <xdr:rowOff>190500</xdr:rowOff>
    </xdr:from>
    <xdr:to>
      <xdr:col>13</xdr:col>
      <xdr:colOff>38100</xdr:colOff>
      <xdr:row>32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BE0311-06EB-49F7-B91D-E232936C7A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209550</xdr:colOff>
      <xdr:row>19</xdr:row>
      <xdr:rowOff>19050</xdr:rowOff>
    </xdr:from>
    <xdr:to>
      <xdr:col>19</xdr:col>
      <xdr:colOff>666750</xdr:colOff>
      <xdr:row>32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8BAEE9-B7CF-496B-BB9B-A56816136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5086.126533912036" createdVersion="8" refreshedVersion="8" minRefreshableVersion="3" recordCount="1000" xr:uid="{4D4AA403-38D8-4320-B68C-5034BCD2048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 count="985">
        <m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5087.108442824072" createdVersion="8" refreshedVersion="8" minRefreshableVersion="3" recordCount="1000" xr:uid="{03AB7633-1B3A-484F-98ED-CCEE03C98B97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x v="0"/>
    <x v="0"/>
    <s v="CAD"/>
    <n v="1448690400"/>
    <n v="1450159200"/>
    <b v="0"/>
    <x v="0"/>
    <x v="0"/>
    <x v="0"/>
    <x v="0"/>
  </r>
  <r>
    <n v="1"/>
    <x v="1"/>
    <x v="1"/>
    <n v="1400"/>
    <n v="14560"/>
    <n v="10.4"/>
    <x v="1"/>
    <n v="158"/>
    <x v="1"/>
    <x v="1"/>
    <s v="USD"/>
    <n v="1408424400"/>
    <n v="1408597200"/>
    <b v="0"/>
    <x v="1"/>
    <x v="1"/>
    <x v="1"/>
    <x v="1"/>
  </r>
  <r>
    <n v="2"/>
    <x v="2"/>
    <x v="2"/>
    <n v="108400"/>
    <n v="142523"/>
    <n v="1.3147878228782288"/>
    <x v="1"/>
    <n v="1425"/>
    <x v="2"/>
    <x v="2"/>
    <s v="AUD"/>
    <n v="1384668000"/>
    <n v="1384840800"/>
    <b v="0"/>
    <x v="0"/>
    <x v="2"/>
    <x v="2"/>
    <x v="2"/>
  </r>
  <r>
    <n v="3"/>
    <x v="3"/>
    <x v="3"/>
    <n v="4200"/>
    <n v="2477"/>
    <n v="0.58976190476190471"/>
    <x v="0"/>
    <n v="24"/>
    <x v="3"/>
    <x v="1"/>
    <s v="USD"/>
    <n v="1565499600"/>
    <n v="1568955600"/>
    <b v="0"/>
    <x v="0"/>
    <x v="1"/>
    <x v="1"/>
    <x v="1"/>
  </r>
  <r>
    <n v="4"/>
    <x v="4"/>
    <x v="4"/>
    <n v="7600"/>
    <n v="5265"/>
    <n v="0.69276315789473686"/>
    <x v="0"/>
    <n v="53"/>
    <x v="4"/>
    <x v="1"/>
    <s v="USD"/>
    <n v="1547964000"/>
    <n v="1548309600"/>
    <b v="0"/>
    <x v="0"/>
    <x v="3"/>
    <x v="3"/>
    <x v="3"/>
  </r>
  <r>
    <n v="5"/>
    <x v="5"/>
    <x v="5"/>
    <n v="7600"/>
    <n v="13195"/>
    <n v="1.7361842105263159"/>
    <x v="1"/>
    <n v="174"/>
    <x v="5"/>
    <x v="3"/>
    <s v="DKK"/>
    <n v="1346130000"/>
    <n v="1347080400"/>
    <b v="0"/>
    <x v="0"/>
    <x v="3"/>
    <x v="3"/>
    <x v="3"/>
  </r>
  <r>
    <n v="6"/>
    <x v="6"/>
    <x v="6"/>
    <n v="5200"/>
    <n v="1090"/>
    <n v="0.20961538461538462"/>
    <x v="0"/>
    <n v="18"/>
    <x v="6"/>
    <x v="4"/>
    <s v="GBP"/>
    <n v="1505278800"/>
    <n v="1505365200"/>
    <b v="0"/>
    <x v="0"/>
    <x v="4"/>
    <x v="4"/>
    <x v="4"/>
  </r>
  <r>
    <n v="7"/>
    <x v="7"/>
    <x v="7"/>
    <n v="4500"/>
    <n v="14741"/>
    <n v="3.2757777777777779"/>
    <x v="1"/>
    <n v="227"/>
    <x v="7"/>
    <x v="3"/>
    <s v="DKK"/>
    <n v="1439442000"/>
    <n v="1439614800"/>
    <b v="0"/>
    <x v="0"/>
    <x v="3"/>
    <x v="3"/>
    <x v="3"/>
  </r>
  <r>
    <n v="8"/>
    <x v="8"/>
    <x v="8"/>
    <n v="110100"/>
    <n v="21946"/>
    <n v="0.19932788374205268"/>
    <x v="2"/>
    <n v="708"/>
    <x v="8"/>
    <x v="3"/>
    <s v="DKK"/>
    <n v="1281330000"/>
    <n v="1281502800"/>
    <b v="0"/>
    <x v="0"/>
    <x v="3"/>
    <x v="3"/>
    <x v="3"/>
  </r>
  <r>
    <n v="9"/>
    <x v="9"/>
    <x v="9"/>
    <n v="6200"/>
    <n v="3208"/>
    <n v="0.51741935483870971"/>
    <x v="0"/>
    <n v="44"/>
    <x v="9"/>
    <x v="1"/>
    <s v="USD"/>
    <n v="1379566800"/>
    <n v="1383804000"/>
    <b v="0"/>
    <x v="0"/>
    <x v="5"/>
    <x v="1"/>
    <x v="5"/>
  </r>
  <r>
    <n v="10"/>
    <x v="10"/>
    <x v="10"/>
    <n v="5200"/>
    <n v="13838"/>
    <n v="2.6611538461538462"/>
    <x v="1"/>
    <n v="220"/>
    <x v="10"/>
    <x v="1"/>
    <s v="USD"/>
    <n v="1281762000"/>
    <n v="1285909200"/>
    <b v="0"/>
    <x v="0"/>
    <x v="6"/>
    <x v="4"/>
    <x v="6"/>
  </r>
  <r>
    <n v="11"/>
    <x v="11"/>
    <x v="11"/>
    <n v="6300"/>
    <n v="3030"/>
    <n v="0.48095238095238096"/>
    <x v="0"/>
    <n v="27"/>
    <x v="11"/>
    <x v="1"/>
    <s v="USD"/>
    <n v="1285045200"/>
    <n v="1285563600"/>
    <b v="0"/>
    <x v="1"/>
    <x v="3"/>
    <x v="3"/>
    <x v="3"/>
  </r>
  <r>
    <n v="12"/>
    <x v="12"/>
    <x v="12"/>
    <n v="6300"/>
    <n v="5629"/>
    <n v="0.89349206349206345"/>
    <x v="0"/>
    <n v="55"/>
    <x v="12"/>
    <x v="1"/>
    <s v="USD"/>
    <n v="1571720400"/>
    <n v="1572411600"/>
    <b v="0"/>
    <x v="0"/>
    <x v="6"/>
    <x v="4"/>
    <x v="6"/>
  </r>
  <r>
    <n v="13"/>
    <x v="13"/>
    <x v="13"/>
    <n v="4200"/>
    <n v="10295"/>
    <n v="2.4511904761904764"/>
    <x v="1"/>
    <n v="98"/>
    <x v="13"/>
    <x v="1"/>
    <s v="USD"/>
    <n v="1465621200"/>
    <n v="1466658000"/>
    <b v="0"/>
    <x v="0"/>
    <x v="7"/>
    <x v="1"/>
    <x v="7"/>
  </r>
  <r>
    <n v="14"/>
    <x v="14"/>
    <x v="14"/>
    <n v="28200"/>
    <n v="18829"/>
    <n v="0.66769503546099296"/>
    <x v="0"/>
    <n v="200"/>
    <x v="14"/>
    <x v="1"/>
    <s v="USD"/>
    <n v="1331013600"/>
    <n v="1333342800"/>
    <b v="0"/>
    <x v="0"/>
    <x v="7"/>
    <x v="1"/>
    <x v="7"/>
  </r>
  <r>
    <n v="15"/>
    <x v="15"/>
    <x v="15"/>
    <n v="81200"/>
    <n v="38414"/>
    <n v="0.47307881773399013"/>
    <x v="0"/>
    <n v="452"/>
    <x v="15"/>
    <x v="1"/>
    <s v="USD"/>
    <n v="1575957600"/>
    <n v="1576303200"/>
    <b v="0"/>
    <x v="0"/>
    <x v="8"/>
    <x v="2"/>
    <x v="8"/>
  </r>
  <r>
    <n v="16"/>
    <x v="16"/>
    <x v="16"/>
    <n v="1700"/>
    <n v="11041"/>
    <n v="6.4947058823529416"/>
    <x v="1"/>
    <n v="100"/>
    <x v="16"/>
    <x v="1"/>
    <s v="USD"/>
    <n v="1390370400"/>
    <n v="1392271200"/>
    <b v="0"/>
    <x v="0"/>
    <x v="9"/>
    <x v="5"/>
    <x v="9"/>
  </r>
  <r>
    <n v="17"/>
    <x v="17"/>
    <x v="17"/>
    <n v="84600"/>
    <n v="134845"/>
    <n v="1.5939125295508274"/>
    <x v="1"/>
    <n v="1249"/>
    <x v="17"/>
    <x v="1"/>
    <s v="USD"/>
    <n v="1294812000"/>
    <n v="1294898400"/>
    <b v="0"/>
    <x v="0"/>
    <x v="10"/>
    <x v="4"/>
    <x v="10"/>
  </r>
  <r>
    <n v="18"/>
    <x v="18"/>
    <x v="18"/>
    <n v="9100"/>
    <n v="6089"/>
    <n v="0.66912087912087914"/>
    <x v="3"/>
    <n v="135"/>
    <x v="18"/>
    <x v="1"/>
    <s v="USD"/>
    <n v="1536382800"/>
    <n v="1537074000"/>
    <b v="0"/>
    <x v="0"/>
    <x v="3"/>
    <x v="3"/>
    <x v="3"/>
  </r>
  <r>
    <n v="19"/>
    <x v="19"/>
    <x v="19"/>
    <n v="62500"/>
    <n v="30331"/>
    <n v="0.48529600000000001"/>
    <x v="0"/>
    <n v="674"/>
    <x v="19"/>
    <x v="1"/>
    <s v="USD"/>
    <n v="1551679200"/>
    <n v="1553490000"/>
    <b v="0"/>
    <x v="1"/>
    <x v="3"/>
    <x v="3"/>
    <x v="3"/>
  </r>
  <r>
    <n v="20"/>
    <x v="20"/>
    <x v="20"/>
    <n v="131800"/>
    <n v="147936"/>
    <n v="1.1224279210925645"/>
    <x v="1"/>
    <n v="1396"/>
    <x v="20"/>
    <x v="1"/>
    <s v="USD"/>
    <n v="1406523600"/>
    <n v="1406523600"/>
    <b v="0"/>
    <x v="0"/>
    <x v="6"/>
    <x v="4"/>
    <x v="6"/>
  </r>
  <r>
    <n v="21"/>
    <x v="21"/>
    <x v="21"/>
    <n v="94000"/>
    <n v="38533"/>
    <n v="0.40992553191489361"/>
    <x v="0"/>
    <n v="558"/>
    <x v="21"/>
    <x v="1"/>
    <s v="USD"/>
    <n v="1313384400"/>
    <n v="1316322000"/>
    <b v="0"/>
    <x v="0"/>
    <x v="3"/>
    <x v="3"/>
    <x v="3"/>
  </r>
  <r>
    <n v="22"/>
    <x v="22"/>
    <x v="22"/>
    <n v="59100"/>
    <n v="75690"/>
    <n v="1.2807106598984772"/>
    <x v="1"/>
    <n v="890"/>
    <x v="22"/>
    <x v="1"/>
    <s v="USD"/>
    <n v="1522731600"/>
    <n v="1524027600"/>
    <b v="0"/>
    <x v="0"/>
    <x v="3"/>
    <x v="3"/>
    <x v="3"/>
  </r>
  <r>
    <n v="23"/>
    <x v="23"/>
    <x v="23"/>
    <n v="4500"/>
    <n v="14942"/>
    <n v="3.3204444444444445"/>
    <x v="1"/>
    <n v="142"/>
    <x v="23"/>
    <x v="4"/>
    <s v="GBP"/>
    <n v="1550124000"/>
    <n v="1554699600"/>
    <b v="0"/>
    <x v="0"/>
    <x v="4"/>
    <x v="4"/>
    <x v="4"/>
  </r>
  <r>
    <n v="24"/>
    <x v="24"/>
    <x v="24"/>
    <n v="92400"/>
    <n v="104257"/>
    <n v="1.1283225108225108"/>
    <x v="1"/>
    <n v="2673"/>
    <x v="24"/>
    <x v="1"/>
    <s v="USD"/>
    <n v="1403326800"/>
    <n v="1403499600"/>
    <b v="0"/>
    <x v="0"/>
    <x v="8"/>
    <x v="2"/>
    <x v="8"/>
  </r>
  <r>
    <n v="25"/>
    <x v="25"/>
    <x v="25"/>
    <n v="5500"/>
    <n v="11904"/>
    <n v="2.1643636363636363"/>
    <x v="1"/>
    <n v="163"/>
    <x v="25"/>
    <x v="1"/>
    <s v="USD"/>
    <n v="1305694800"/>
    <n v="1307422800"/>
    <b v="0"/>
    <x v="1"/>
    <x v="11"/>
    <x v="6"/>
    <x v="11"/>
  </r>
  <r>
    <n v="26"/>
    <x v="26"/>
    <x v="26"/>
    <n v="107500"/>
    <n v="51814"/>
    <n v="0.4819906976744186"/>
    <x v="3"/>
    <n v="1480"/>
    <x v="26"/>
    <x v="1"/>
    <s v="USD"/>
    <n v="1533013200"/>
    <n v="1535346000"/>
    <b v="0"/>
    <x v="0"/>
    <x v="3"/>
    <x v="3"/>
    <x v="3"/>
  </r>
  <r>
    <n v="27"/>
    <x v="27"/>
    <x v="27"/>
    <n v="2000"/>
    <n v="1599"/>
    <n v="0.79949999999999999"/>
    <x v="0"/>
    <n v="15"/>
    <x v="27"/>
    <x v="1"/>
    <s v="USD"/>
    <n v="1443848400"/>
    <n v="1444539600"/>
    <b v="0"/>
    <x v="0"/>
    <x v="1"/>
    <x v="1"/>
    <x v="1"/>
  </r>
  <r>
    <n v="28"/>
    <x v="28"/>
    <x v="28"/>
    <n v="130800"/>
    <n v="137635"/>
    <n v="1.0522553516819573"/>
    <x v="1"/>
    <n v="2220"/>
    <x v="28"/>
    <x v="1"/>
    <s v="USD"/>
    <n v="1265695200"/>
    <n v="1267682400"/>
    <b v="0"/>
    <x v="1"/>
    <x v="3"/>
    <x v="3"/>
    <x v="3"/>
  </r>
  <r>
    <n v="29"/>
    <x v="29"/>
    <x v="29"/>
    <n v="45900"/>
    <n v="150965"/>
    <n v="3.2889978213507627"/>
    <x v="1"/>
    <n v="1606"/>
    <x v="29"/>
    <x v="5"/>
    <s v="CHF"/>
    <n v="1532062800"/>
    <n v="1535518800"/>
    <b v="0"/>
    <x v="0"/>
    <x v="12"/>
    <x v="4"/>
    <x v="12"/>
  </r>
  <r>
    <n v="30"/>
    <x v="30"/>
    <x v="30"/>
    <n v="9000"/>
    <n v="14455"/>
    <n v="1.606111111111111"/>
    <x v="1"/>
    <n v="129"/>
    <x v="30"/>
    <x v="1"/>
    <s v="USD"/>
    <n v="1558674000"/>
    <n v="1559106000"/>
    <b v="0"/>
    <x v="0"/>
    <x v="10"/>
    <x v="4"/>
    <x v="10"/>
  </r>
  <r>
    <n v="31"/>
    <x v="31"/>
    <x v="31"/>
    <n v="3500"/>
    <n v="10850"/>
    <n v="3.1"/>
    <x v="1"/>
    <n v="226"/>
    <x v="31"/>
    <x v="4"/>
    <s v="GBP"/>
    <n v="1451973600"/>
    <n v="1454392800"/>
    <b v="0"/>
    <x v="0"/>
    <x v="11"/>
    <x v="6"/>
    <x v="11"/>
  </r>
  <r>
    <n v="32"/>
    <x v="32"/>
    <x v="32"/>
    <n v="101000"/>
    <n v="87676"/>
    <n v="0.86807920792079207"/>
    <x v="0"/>
    <n v="2307"/>
    <x v="32"/>
    <x v="6"/>
    <s v="EUR"/>
    <n v="1515564000"/>
    <n v="1517896800"/>
    <b v="0"/>
    <x v="0"/>
    <x v="4"/>
    <x v="4"/>
    <x v="4"/>
  </r>
  <r>
    <n v="33"/>
    <x v="33"/>
    <x v="33"/>
    <n v="50200"/>
    <n v="189666"/>
    <n v="3.7782071713147412"/>
    <x v="1"/>
    <n v="5419"/>
    <x v="33"/>
    <x v="1"/>
    <s v="USD"/>
    <n v="1412485200"/>
    <n v="1415685600"/>
    <b v="0"/>
    <x v="0"/>
    <x v="3"/>
    <x v="3"/>
    <x v="3"/>
  </r>
  <r>
    <n v="34"/>
    <x v="34"/>
    <x v="34"/>
    <n v="9300"/>
    <n v="14025"/>
    <n v="1.5080645161290323"/>
    <x v="1"/>
    <n v="165"/>
    <x v="34"/>
    <x v="1"/>
    <s v="USD"/>
    <n v="1490245200"/>
    <n v="1490677200"/>
    <b v="0"/>
    <x v="0"/>
    <x v="4"/>
    <x v="4"/>
    <x v="4"/>
  </r>
  <r>
    <n v="35"/>
    <x v="35"/>
    <x v="35"/>
    <n v="125500"/>
    <n v="188628"/>
    <n v="1.5030119521912351"/>
    <x v="1"/>
    <n v="1965"/>
    <x v="35"/>
    <x v="3"/>
    <s v="DKK"/>
    <n v="1547877600"/>
    <n v="1551506400"/>
    <b v="0"/>
    <x v="1"/>
    <x v="6"/>
    <x v="4"/>
    <x v="6"/>
  </r>
  <r>
    <n v="36"/>
    <x v="36"/>
    <x v="36"/>
    <n v="700"/>
    <n v="1101"/>
    <n v="1.572857142857143"/>
    <x v="1"/>
    <n v="16"/>
    <x v="36"/>
    <x v="1"/>
    <s v="USD"/>
    <n v="1298700000"/>
    <n v="1300856400"/>
    <b v="0"/>
    <x v="0"/>
    <x v="3"/>
    <x v="3"/>
    <x v="3"/>
  </r>
  <r>
    <n v="37"/>
    <x v="37"/>
    <x v="37"/>
    <n v="8100"/>
    <n v="11339"/>
    <n v="1.3998765432098765"/>
    <x v="1"/>
    <n v="107"/>
    <x v="37"/>
    <x v="1"/>
    <s v="USD"/>
    <n v="1570338000"/>
    <n v="1573192800"/>
    <b v="0"/>
    <x v="1"/>
    <x v="13"/>
    <x v="5"/>
    <x v="13"/>
  </r>
  <r>
    <n v="38"/>
    <x v="38"/>
    <x v="38"/>
    <n v="3100"/>
    <n v="10085"/>
    <n v="3.2532258064516131"/>
    <x v="1"/>
    <n v="134"/>
    <x v="38"/>
    <x v="1"/>
    <s v="USD"/>
    <n v="1287378000"/>
    <n v="1287810000"/>
    <b v="0"/>
    <x v="0"/>
    <x v="14"/>
    <x v="7"/>
    <x v="14"/>
  </r>
  <r>
    <n v="39"/>
    <x v="39"/>
    <x v="39"/>
    <n v="9900"/>
    <n v="5027"/>
    <n v="0.50777777777777777"/>
    <x v="0"/>
    <n v="88"/>
    <x v="39"/>
    <x v="3"/>
    <s v="DKK"/>
    <n v="1361772000"/>
    <n v="1362978000"/>
    <b v="0"/>
    <x v="0"/>
    <x v="3"/>
    <x v="3"/>
    <x v="3"/>
  </r>
  <r>
    <n v="40"/>
    <x v="40"/>
    <x v="40"/>
    <n v="8800"/>
    <n v="14878"/>
    <n v="1.6906818181818182"/>
    <x v="1"/>
    <n v="198"/>
    <x v="40"/>
    <x v="1"/>
    <s v="USD"/>
    <n v="1275714000"/>
    <n v="1277355600"/>
    <b v="0"/>
    <x v="1"/>
    <x v="8"/>
    <x v="2"/>
    <x v="8"/>
  </r>
  <r>
    <n v="41"/>
    <x v="41"/>
    <x v="41"/>
    <n v="5600"/>
    <n v="11924"/>
    <n v="2.1292857142857144"/>
    <x v="1"/>
    <n v="111"/>
    <x v="41"/>
    <x v="6"/>
    <s v="EUR"/>
    <n v="1346734800"/>
    <n v="1348981200"/>
    <b v="0"/>
    <x v="1"/>
    <x v="1"/>
    <x v="1"/>
    <x v="1"/>
  </r>
  <r>
    <n v="42"/>
    <x v="42"/>
    <x v="42"/>
    <n v="1800"/>
    <n v="7991"/>
    <n v="4.4394444444444447"/>
    <x v="1"/>
    <n v="222"/>
    <x v="42"/>
    <x v="1"/>
    <s v="USD"/>
    <n v="1309755600"/>
    <n v="1310533200"/>
    <b v="0"/>
    <x v="0"/>
    <x v="0"/>
    <x v="0"/>
    <x v="0"/>
  </r>
  <r>
    <n v="43"/>
    <x v="43"/>
    <x v="43"/>
    <n v="90200"/>
    <n v="167717"/>
    <n v="1.859390243902439"/>
    <x v="1"/>
    <n v="6212"/>
    <x v="43"/>
    <x v="1"/>
    <s v="USD"/>
    <n v="1406178000"/>
    <n v="1407560400"/>
    <b v="0"/>
    <x v="0"/>
    <x v="15"/>
    <x v="5"/>
    <x v="15"/>
  </r>
  <r>
    <n v="44"/>
    <x v="44"/>
    <x v="44"/>
    <n v="1600"/>
    <n v="10541"/>
    <n v="6.5881249999999998"/>
    <x v="1"/>
    <n v="98"/>
    <x v="44"/>
    <x v="3"/>
    <s v="DKK"/>
    <n v="1552798800"/>
    <n v="1552885200"/>
    <b v="0"/>
    <x v="0"/>
    <x v="13"/>
    <x v="5"/>
    <x v="13"/>
  </r>
  <r>
    <n v="45"/>
    <x v="45"/>
    <x v="45"/>
    <n v="9500"/>
    <n v="4530"/>
    <n v="0.4768421052631579"/>
    <x v="0"/>
    <n v="48"/>
    <x v="45"/>
    <x v="1"/>
    <s v="USD"/>
    <n v="1478062800"/>
    <n v="1479362400"/>
    <b v="0"/>
    <x v="1"/>
    <x v="3"/>
    <x v="3"/>
    <x v="3"/>
  </r>
  <r>
    <n v="46"/>
    <x v="46"/>
    <x v="46"/>
    <n v="3700"/>
    <n v="4247"/>
    <n v="1.1478378378378378"/>
    <x v="1"/>
    <n v="92"/>
    <x v="46"/>
    <x v="1"/>
    <s v="USD"/>
    <n v="1278565200"/>
    <n v="1280552400"/>
    <b v="0"/>
    <x v="0"/>
    <x v="1"/>
    <x v="1"/>
    <x v="1"/>
  </r>
  <r>
    <n v="47"/>
    <x v="47"/>
    <x v="47"/>
    <n v="1500"/>
    <n v="7129"/>
    <n v="4.7526666666666664"/>
    <x v="1"/>
    <n v="149"/>
    <x v="47"/>
    <x v="1"/>
    <s v="USD"/>
    <n v="1396069200"/>
    <n v="1398661200"/>
    <b v="0"/>
    <x v="0"/>
    <x v="3"/>
    <x v="3"/>
    <x v="3"/>
  </r>
  <r>
    <n v="48"/>
    <x v="48"/>
    <x v="48"/>
    <n v="33300"/>
    <n v="128862"/>
    <n v="3.86972972972973"/>
    <x v="1"/>
    <n v="2431"/>
    <x v="48"/>
    <x v="1"/>
    <s v="USD"/>
    <n v="1435208400"/>
    <n v="1436245200"/>
    <b v="0"/>
    <x v="0"/>
    <x v="3"/>
    <x v="3"/>
    <x v="3"/>
  </r>
  <r>
    <n v="49"/>
    <x v="49"/>
    <x v="49"/>
    <n v="7200"/>
    <n v="13653"/>
    <n v="1.89625"/>
    <x v="1"/>
    <n v="303"/>
    <x v="49"/>
    <x v="1"/>
    <s v="USD"/>
    <n v="1571547600"/>
    <n v="1575439200"/>
    <b v="0"/>
    <x v="0"/>
    <x v="1"/>
    <x v="1"/>
    <x v="1"/>
  </r>
  <r>
    <n v="50"/>
    <x v="50"/>
    <x v="50"/>
    <n v="100"/>
    <n v="2"/>
    <n v="0.02"/>
    <x v="0"/>
    <n v="1"/>
    <x v="50"/>
    <x v="6"/>
    <s v="EUR"/>
    <n v="1375333200"/>
    <n v="1377752400"/>
    <b v="0"/>
    <x v="0"/>
    <x v="16"/>
    <x v="1"/>
    <x v="16"/>
  </r>
  <r>
    <n v="51"/>
    <x v="51"/>
    <x v="51"/>
    <n v="158100"/>
    <n v="145243"/>
    <n v="0.91867805186590767"/>
    <x v="0"/>
    <n v="1467"/>
    <x v="51"/>
    <x v="4"/>
    <s v="GBP"/>
    <n v="1332824400"/>
    <n v="1334206800"/>
    <b v="0"/>
    <x v="1"/>
    <x v="8"/>
    <x v="2"/>
    <x v="8"/>
  </r>
  <r>
    <n v="52"/>
    <x v="52"/>
    <x v="52"/>
    <n v="7200"/>
    <n v="2459"/>
    <n v="0.34152777777777776"/>
    <x v="0"/>
    <n v="75"/>
    <x v="52"/>
    <x v="1"/>
    <s v="USD"/>
    <n v="1284526800"/>
    <n v="1284872400"/>
    <b v="0"/>
    <x v="0"/>
    <x v="3"/>
    <x v="3"/>
    <x v="3"/>
  </r>
  <r>
    <n v="53"/>
    <x v="53"/>
    <x v="53"/>
    <n v="8800"/>
    <n v="12356"/>
    <n v="1.4040909090909091"/>
    <x v="1"/>
    <n v="209"/>
    <x v="53"/>
    <x v="1"/>
    <s v="USD"/>
    <n v="1400562000"/>
    <n v="1403931600"/>
    <b v="0"/>
    <x v="0"/>
    <x v="6"/>
    <x v="4"/>
    <x v="6"/>
  </r>
  <r>
    <n v="54"/>
    <x v="54"/>
    <x v="54"/>
    <n v="6000"/>
    <n v="5392"/>
    <n v="0.89866666666666661"/>
    <x v="0"/>
    <n v="120"/>
    <x v="54"/>
    <x v="1"/>
    <s v="USD"/>
    <n v="1520748000"/>
    <n v="1521262800"/>
    <b v="0"/>
    <x v="0"/>
    <x v="8"/>
    <x v="2"/>
    <x v="8"/>
  </r>
  <r>
    <n v="55"/>
    <x v="55"/>
    <x v="55"/>
    <n v="6600"/>
    <n v="11746"/>
    <n v="1.7796969696969698"/>
    <x v="1"/>
    <n v="131"/>
    <x v="55"/>
    <x v="1"/>
    <s v="USD"/>
    <n v="1532926800"/>
    <n v="1533358800"/>
    <b v="0"/>
    <x v="0"/>
    <x v="17"/>
    <x v="1"/>
    <x v="17"/>
  </r>
  <r>
    <n v="56"/>
    <x v="56"/>
    <x v="56"/>
    <n v="8000"/>
    <n v="11493"/>
    <n v="1.436625"/>
    <x v="1"/>
    <n v="164"/>
    <x v="56"/>
    <x v="1"/>
    <s v="USD"/>
    <n v="1420869600"/>
    <n v="1421474400"/>
    <b v="0"/>
    <x v="0"/>
    <x v="8"/>
    <x v="2"/>
    <x v="8"/>
  </r>
  <r>
    <n v="57"/>
    <x v="57"/>
    <x v="57"/>
    <n v="2900"/>
    <n v="6243"/>
    <n v="2.1527586206896552"/>
    <x v="1"/>
    <n v="201"/>
    <x v="57"/>
    <x v="1"/>
    <s v="USD"/>
    <n v="1504242000"/>
    <n v="1505278800"/>
    <b v="0"/>
    <x v="0"/>
    <x v="11"/>
    <x v="6"/>
    <x v="11"/>
  </r>
  <r>
    <n v="58"/>
    <x v="58"/>
    <x v="58"/>
    <n v="2700"/>
    <n v="6132"/>
    <n v="2.2711111111111113"/>
    <x v="1"/>
    <n v="211"/>
    <x v="58"/>
    <x v="1"/>
    <s v="USD"/>
    <n v="1442811600"/>
    <n v="1443934800"/>
    <b v="0"/>
    <x v="0"/>
    <x v="3"/>
    <x v="3"/>
    <x v="3"/>
  </r>
  <r>
    <n v="59"/>
    <x v="59"/>
    <x v="59"/>
    <n v="1400"/>
    <n v="3851"/>
    <n v="2.7507142857142859"/>
    <x v="1"/>
    <n v="128"/>
    <x v="59"/>
    <x v="1"/>
    <s v="USD"/>
    <n v="1497243600"/>
    <n v="1498539600"/>
    <b v="0"/>
    <x v="1"/>
    <x v="3"/>
    <x v="3"/>
    <x v="3"/>
  </r>
  <r>
    <n v="60"/>
    <x v="60"/>
    <x v="60"/>
    <n v="94200"/>
    <n v="135997"/>
    <n v="1.4437048832271762"/>
    <x v="1"/>
    <n v="1600"/>
    <x v="60"/>
    <x v="0"/>
    <s v="CAD"/>
    <n v="1342501200"/>
    <n v="1342760400"/>
    <b v="0"/>
    <x v="0"/>
    <x v="3"/>
    <x v="3"/>
    <x v="3"/>
  </r>
  <r>
    <n v="61"/>
    <x v="61"/>
    <x v="61"/>
    <n v="199200"/>
    <n v="184750"/>
    <n v="0.92745983935742971"/>
    <x v="0"/>
    <n v="2253"/>
    <x v="61"/>
    <x v="0"/>
    <s v="CAD"/>
    <n v="1298268000"/>
    <n v="1301720400"/>
    <b v="0"/>
    <x v="0"/>
    <x v="3"/>
    <x v="3"/>
    <x v="3"/>
  </r>
  <r>
    <n v="62"/>
    <x v="62"/>
    <x v="62"/>
    <n v="2000"/>
    <n v="14452"/>
    <n v="7.226"/>
    <x v="1"/>
    <n v="249"/>
    <x v="62"/>
    <x v="1"/>
    <s v="USD"/>
    <n v="1433480400"/>
    <n v="1433566800"/>
    <b v="0"/>
    <x v="0"/>
    <x v="2"/>
    <x v="2"/>
    <x v="2"/>
  </r>
  <r>
    <n v="63"/>
    <x v="63"/>
    <x v="63"/>
    <n v="4700"/>
    <n v="557"/>
    <n v="0.11851063829787234"/>
    <x v="0"/>
    <n v="5"/>
    <x v="63"/>
    <x v="1"/>
    <s v="USD"/>
    <n v="1493355600"/>
    <n v="1493874000"/>
    <b v="0"/>
    <x v="0"/>
    <x v="3"/>
    <x v="3"/>
    <x v="3"/>
  </r>
  <r>
    <n v="64"/>
    <x v="64"/>
    <x v="64"/>
    <n v="2800"/>
    <n v="2734"/>
    <n v="0.97642857142857142"/>
    <x v="0"/>
    <n v="38"/>
    <x v="64"/>
    <x v="1"/>
    <s v="USD"/>
    <n v="1530507600"/>
    <n v="1531803600"/>
    <b v="0"/>
    <x v="1"/>
    <x v="2"/>
    <x v="2"/>
    <x v="2"/>
  </r>
  <r>
    <n v="65"/>
    <x v="65"/>
    <x v="65"/>
    <n v="6100"/>
    <n v="14405"/>
    <n v="2.3614754098360655"/>
    <x v="1"/>
    <n v="236"/>
    <x v="65"/>
    <x v="1"/>
    <s v="USD"/>
    <n v="1296108000"/>
    <n v="1296712800"/>
    <b v="0"/>
    <x v="0"/>
    <x v="3"/>
    <x v="3"/>
    <x v="3"/>
  </r>
  <r>
    <n v="66"/>
    <x v="66"/>
    <x v="66"/>
    <n v="2900"/>
    <n v="1307"/>
    <n v="0.45068965517241377"/>
    <x v="0"/>
    <n v="12"/>
    <x v="66"/>
    <x v="1"/>
    <s v="USD"/>
    <n v="1428469200"/>
    <n v="1428901200"/>
    <b v="0"/>
    <x v="1"/>
    <x v="3"/>
    <x v="3"/>
    <x v="3"/>
  </r>
  <r>
    <n v="67"/>
    <x v="67"/>
    <x v="67"/>
    <n v="72600"/>
    <n v="117892"/>
    <n v="1.6238567493112948"/>
    <x v="1"/>
    <n v="4065"/>
    <x v="67"/>
    <x v="4"/>
    <s v="GBP"/>
    <n v="1264399200"/>
    <n v="1264831200"/>
    <b v="0"/>
    <x v="1"/>
    <x v="8"/>
    <x v="2"/>
    <x v="8"/>
  </r>
  <r>
    <n v="68"/>
    <x v="68"/>
    <x v="68"/>
    <n v="5700"/>
    <n v="14508"/>
    <n v="2.5452631578947367"/>
    <x v="1"/>
    <n v="246"/>
    <x v="68"/>
    <x v="6"/>
    <s v="EUR"/>
    <n v="1501131600"/>
    <n v="1505192400"/>
    <b v="0"/>
    <x v="1"/>
    <x v="3"/>
    <x v="3"/>
    <x v="3"/>
  </r>
  <r>
    <n v="69"/>
    <x v="69"/>
    <x v="69"/>
    <n v="7900"/>
    <n v="1901"/>
    <n v="0.24063291139240506"/>
    <x v="3"/>
    <n v="17"/>
    <x v="69"/>
    <x v="1"/>
    <s v="USD"/>
    <n v="1292738400"/>
    <n v="1295676000"/>
    <b v="0"/>
    <x v="0"/>
    <x v="3"/>
    <x v="3"/>
    <x v="3"/>
  </r>
  <r>
    <n v="70"/>
    <x v="70"/>
    <x v="70"/>
    <n v="128000"/>
    <n v="158389"/>
    <n v="1.2374140625000001"/>
    <x v="1"/>
    <n v="2475"/>
    <x v="70"/>
    <x v="6"/>
    <s v="EUR"/>
    <n v="1288674000"/>
    <n v="1292911200"/>
    <b v="0"/>
    <x v="1"/>
    <x v="3"/>
    <x v="3"/>
    <x v="3"/>
  </r>
  <r>
    <n v="71"/>
    <x v="71"/>
    <x v="71"/>
    <n v="6000"/>
    <n v="6484"/>
    <n v="1.0806666666666667"/>
    <x v="1"/>
    <n v="76"/>
    <x v="71"/>
    <x v="1"/>
    <s v="USD"/>
    <n v="1575093600"/>
    <n v="1575439200"/>
    <b v="0"/>
    <x v="0"/>
    <x v="3"/>
    <x v="3"/>
    <x v="3"/>
  </r>
  <r>
    <n v="72"/>
    <x v="72"/>
    <x v="72"/>
    <n v="600"/>
    <n v="4022"/>
    <n v="6.7033333333333331"/>
    <x v="1"/>
    <n v="54"/>
    <x v="72"/>
    <x v="1"/>
    <s v="USD"/>
    <n v="1435726800"/>
    <n v="1438837200"/>
    <b v="0"/>
    <x v="0"/>
    <x v="10"/>
    <x v="4"/>
    <x v="10"/>
  </r>
  <r>
    <n v="73"/>
    <x v="73"/>
    <x v="73"/>
    <n v="1400"/>
    <n v="9253"/>
    <n v="6.609285714285714"/>
    <x v="1"/>
    <n v="88"/>
    <x v="73"/>
    <x v="1"/>
    <s v="USD"/>
    <n v="1480226400"/>
    <n v="1480485600"/>
    <b v="0"/>
    <x v="0"/>
    <x v="17"/>
    <x v="1"/>
    <x v="17"/>
  </r>
  <r>
    <n v="74"/>
    <x v="74"/>
    <x v="74"/>
    <n v="3900"/>
    <n v="4776"/>
    <n v="1.2246153846153847"/>
    <x v="1"/>
    <n v="85"/>
    <x v="74"/>
    <x v="4"/>
    <s v="GBP"/>
    <n v="1459054800"/>
    <n v="1459141200"/>
    <b v="0"/>
    <x v="0"/>
    <x v="16"/>
    <x v="1"/>
    <x v="16"/>
  </r>
  <r>
    <n v="75"/>
    <x v="75"/>
    <x v="75"/>
    <n v="9700"/>
    <n v="14606"/>
    <n v="1.5057731958762886"/>
    <x v="1"/>
    <n v="170"/>
    <x v="75"/>
    <x v="1"/>
    <s v="USD"/>
    <n v="1531630800"/>
    <n v="1532322000"/>
    <b v="0"/>
    <x v="0"/>
    <x v="14"/>
    <x v="7"/>
    <x v="14"/>
  </r>
  <r>
    <n v="76"/>
    <x v="76"/>
    <x v="76"/>
    <n v="122900"/>
    <n v="95993"/>
    <n v="0.78106590724165992"/>
    <x v="0"/>
    <n v="1684"/>
    <x v="76"/>
    <x v="1"/>
    <s v="USD"/>
    <n v="1421992800"/>
    <n v="1426222800"/>
    <b v="1"/>
    <x v="1"/>
    <x v="3"/>
    <x v="3"/>
    <x v="3"/>
  </r>
  <r>
    <n v="77"/>
    <x v="77"/>
    <x v="77"/>
    <n v="9500"/>
    <n v="4460"/>
    <n v="0.46947368421052632"/>
    <x v="0"/>
    <n v="56"/>
    <x v="77"/>
    <x v="1"/>
    <s v="USD"/>
    <n v="1285563600"/>
    <n v="1286773200"/>
    <b v="0"/>
    <x v="1"/>
    <x v="10"/>
    <x v="4"/>
    <x v="10"/>
  </r>
  <r>
    <n v="78"/>
    <x v="78"/>
    <x v="78"/>
    <n v="4500"/>
    <n v="13536"/>
    <n v="3.008"/>
    <x v="1"/>
    <n v="330"/>
    <x v="78"/>
    <x v="1"/>
    <s v="USD"/>
    <n v="1523854800"/>
    <n v="1523941200"/>
    <b v="0"/>
    <x v="0"/>
    <x v="18"/>
    <x v="5"/>
    <x v="18"/>
  </r>
  <r>
    <n v="79"/>
    <x v="79"/>
    <x v="79"/>
    <n v="57800"/>
    <n v="40228"/>
    <n v="0.6959861591695502"/>
    <x v="0"/>
    <n v="838"/>
    <x v="79"/>
    <x v="1"/>
    <s v="USD"/>
    <n v="1529125200"/>
    <n v="1529557200"/>
    <b v="0"/>
    <x v="0"/>
    <x v="3"/>
    <x v="3"/>
    <x v="3"/>
  </r>
  <r>
    <n v="80"/>
    <x v="80"/>
    <x v="80"/>
    <n v="1100"/>
    <n v="7012"/>
    <n v="6.374545454545455"/>
    <x v="1"/>
    <n v="127"/>
    <x v="80"/>
    <x v="1"/>
    <s v="USD"/>
    <n v="1503982800"/>
    <n v="1506574800"/>
    <b v="0"/>
    <x v="0"/>
    <x v="11"/>
    <x v="6"/>
    <x v="11"/>
  </r>
  <r>
    <n v="81"/>
    <x v="81"/>
    <x v="81"/>
    <n v="16800"/>
    <n v="37857"/>
    <n v="2.253392857142857"/>
    <x v="1"/>
    <n v="411"/>
    <x v="81"/>
    <x v="1"/>
    <s v="USD"/>
    <n v="1511416800"/>
    <n v="1513576800"/>
    <b v="0"/>
    <x v="0"/>
    <x v="1"/>
    <x v="1"/>
    <x v="1"/>
  </r>
  <r>
    <n v="82"/>
    <x v="82"/>
    <x v="82"/>
    <n v="1000"/>
    <n v="14973"/>
    <n v="14.973000000000001"/>
    <x v="1"/>
    <n v="180"/>
    <x v="82"/>
    <x v="4"/>
    <s v="GBP"/>
    <n v="1547704800"/>
    <n v="1548309600"/>
    <b v="0"/>
    <x v="1"/>
    <x v="11"/>
    <x v="6"/>
    <x v="11"/>
  </r>
  <r>
    <n v="83"/>
    <x v="83"/>
    <x v="83"/>
    <n v="106400"/>
    <n v="39996"/>
    <n v="0.37590225563909774"/>
    <x v="0"/>
    <n v="1000"/>
    <x v="83"/>
    <x v="1"/>
    <s v="USD"/>
    <n v="1469682000"/>
    <n v="1471582800"/>
    <b v="0"/>
    <x v="0"/>
    <x v="5"/>
    <x v="1"/>
    <x v="5"/>
  </r>
  <r>
    <n v="84"/>
    <x v="84"/>
    <x v="84"/>
    <n v="31400"/>
    <n v="41564"/>
    <n v="1.3236942675159236"/>
    <x v="1"/>
    <n v="374"/>
    <x v="84"/>
    <x v="1"/>
    <s v="USD"/>
    <n v="1343451600"/>
    <n v="1344315600"/>
    <b v="0"/>
    <x v="0"/>
    <x v="8"/>
    <x v="2"/>
    <x v="8"/>
  </r>
  <r>
    <n v="85"/>
    <x v="85"/>
    <x v="85"/>
    <n v="4900"/>
    <n v="6430"/>
    <n v="1.3122448979591836"/>
    <x v="1"/>
    <n v="71"/>
    <x v="85"/>
    <x v="2"/>
    <s v="AUD"/>
    <n v="1315717200"/>
    <n v="1316408400"/>
    <b v="0"/>
    <x v="0"/>
    <x v="7"/>
    <x v="1"/>
    <x v="7"/>
  </r>
  <r>
    <n v="86"/>
    <x v="86"/>
    <x v="86"/>
    <n v="7400"/>
    <n v="12405"/>
    <n v="1.6763513513513513"/>
    <x v="1"/>
    <n v="203"/>
    <x v="86"/>
    <x v="1"/>
    <s v="USD"/>
    <n v="1430715600"/>
    <n v="1431838800"/>
    <b v="1"/>
    <x v="0"/>
    <x v="3"/>
    <x v="3"/>
    <x v="3"/>
  </r>
  <r>
    <n v="87"/>
    <x v="87"/>
    <x v="87"/>
    <n v="198500"/>
    <n v="123040"/>
    <n v="0.6198488664987406"/>
    <x v="0"/>
    <n v="1482"/>
    <x v="87"/>
    <x v="2"/>
    <s v="AUD"/>
    <n v="1299564000"/>
    <n v="1300510800"/>
    <b v="0"/>
    <x v="1"/>
    <x v="1"/>
    <x v="1"/>
    <x v="1"/>
  </r>
  <r>
    <n v="88"/>
    <x v="88"/>
    <x v="88"/>
    <n v="4800"/>
    <n v="12516"/>
    <n v="2.6074999999999999"/>
    <x v="1"/>
    <n v="113"/>
    <x v="88"/>
    <x v="1"/>
    <s v="USD"/>
    <n v="1429160400"/>
    <n v="1431061200"/>
    <b v="0"/>
    <x v="0"/>
    <x v="18"/>
    <x v="5"/>
    <x v="18"/>
  </r>
  <r>
    <n v="89"/>
    <x v="89"/>
    <x v="89"/>
    <n v="3400"/>
    <n v="8588"/>
    <n v="2.5258823529411765"/>
    <x v="1"/>
    <n v="96"/>
    <x v="89"/>
    <x v="1"/>
    <s v="USD"/>
    <n v="1271307600"/>
    <n v="1271480400"/>
    <b v="0"/>
    <x v="0"/>
    <x v="3"/>
    <x v="3"/>
    <x v="3"/>
  </r>
  <r>
    <n v="90"/>
    <x v="90"/>
    <x v="90"/>
    <n v="7800"/>
    <n v="6132"/>
    <n v="0.7861538461538462"/>
    <x v="0"/>
    <n v="106"/>
    <x v="90"/>
    <x v="1"/>
    <s v="USD"/>
    <n v="1456380000"/>
    <n v="1456380000"/>
    <b v="0"/>
    <x v="1"/>
    <x v="3"/>
    <x v="3"/>
    <x v="3"/>
  </r>
  <r>
    <n v="91"/>
    <x v="91"/>
    <x v="91"/>
    <n v="154300"/>
    <n v="74688"/>
    <n v="0.48404406999351912"/>
    <x v="0"/>
    <n v="679"/>
    <x v="91"/>
    <x v="6"/>
    <s v="EUR"/>
    <n v="1470459600"/>
    <n v="1472878800"/>
    <b v="0"/>
    <x v="0"/>
    <x v="18"/>
    <x v="5"/>
    <x v="18"/>
  </r>
  <r>
    <n v="92"/>
    <x v="92"/>
    <x v="92"/>
    <n v="20000"/>
    <n v="51775"/>
    <n v="2.5887500000000001"/>
    <x v="1"/>
    <n v="498"/>
    <x v="92"/>
    <x v="5"/>
    <s v="CHF"/>
    <n v="1277269200"/>
    <n v="1277355600"/>
    <b v="0"/>
    <x v="1"/>
    <x v="11"/>
    <x v="6"/>
    <x v="11"/>
  </r>
  <r>
    <n v="93"/>
    <x v="93"/>
    <x v="93"/>
    <n v="108800"/>
    <n v="65877"/>
    <n v="0.60548713235294116"/>
    <x v="3"/>
    <n v="610"/>
    <x v="93"/>
    <x v="1"/>
    <s v="USD"/>
    <n v="1350709200"/>
    <n v="1351054800"/>
    <b v="0"/>
    <x v="1"/>
    <x v="3"/>
    <x v="3"/>
    <x v="3"/>
  </r>
  <r>
    <n v="94"/>
    <x v="94"/>
    <x v="94"/>
    <n v="2900"/>
    <n v="8807"/>
    <n v="3.036896551724138"/>
    <x v="1"/>
    <n v="180"/>
    <x v="94"/>
    <x v="4"/>
    <s v="GBP"/>
    <n v="1554613200"/>
    <n v="1555563600"/>
    <b v="0"/>
    <x v="0"/>
    <x v="2"/>
    <x v="2"/>
    <x v="2"/>
  </r>
  <r>
    <n v="95"/>
    <x v="95"/>
    <x v="95"/>
    <n v="900"/>
    <n v="1017"/>
    <n v="1.1299999999999999"/>
    <x v="1"/>
    <n v="27"/>
    <x v="95"/>
    <x v="1"/>
    <s v="USD"/>
    <n v="1571029200"/>
    <n v="1571634000"/>
    <b v="0"/>
    <x v="0"/>
    <x v="4"/>
    <x v="4"/>
    <x v="4"/>
  </r>
  <r>
    <n v="96"/>
    <x v="96"/>
    <x v="96"/>
    <n v="69700"/>
    <n v="151513"/>
    <n v="2.1737876614060259"/>
    <x v="1"/>
    <n v="2331"/>
    <x v="96"/>
    <x v="1"/>
    <s v="USD"/>
    <n v="1299736800"/>
    <n v="1300856400"/>
    <b v="0"/>
    <x v="0"/>
    <x v="3"/>
    <x v="3"/>
    <x v="3"/>
  </r>
  <r>
    <n v="97"/>
    <x v="97"/>
    <x v="97"/>
    <n v="1300"/>
    <n v="12047"/>
    <n v="9.2669230769230762"/>
    <x v="1"/>
    <n v="113"/>
    <x v="97"/>
    <x v="1"/>
    <s v="USD"/>
    <n v="1435208400"/>
    <n v="1439874000"/>
    <b v="0"/>
    <x v="0"/>
    <x v="0"/>
    <x v="0"/>
    <x v="0"/>
  </r>
  <r>
    <n v="98"/>
    <x v="98"/>
    <x v="98"/>
    <n v="97800"/>
    <n v="32951"/>
    <n v="0.33692229038854804"/>
    <x v="0"/>
    <n v="1220"/>
    <x v="98"/>
    <x v="2"/>
    <s v="AUD"/>
    <n v="1437973200"/>
    <n v="1438318800"/>
    <b v="0"/>
    <x v="0"/>
    <x v="11"/>
    <x v="6"/>
    <x v="11"/>
  </r>
  <r>
    <n v="99"/>
    <x v="99"/>
    <x v="99"/>
    <n v="7600"/>
    <n v="14951"/>
    <n v="1.9672368421052631"/>
    <x v="1"/>
    <n v="164"/>
    <x v="99"/>
    <x v="1"/>
    <s v="USD"/>
    <n v="1416895200"/>
    <n v="1419400800"/>
    <b v="0"/>
    <x v="0"/>
    <x v="3"/>
    <x v="3"/>
    <x v="3"/>
  </r>
  <r>
    <n v="100"/>
    <x v="100"/>
    <x v="100"/>
    <n v="100"/>
    <n v="1"/>
    <n v="0.01"/>
    <x v="0"/>
    <n v="1"/>
    <x v="100"/>
    <x v="1"/>
    <s v="USD"/>
    <n v="1319000400"/>
    <n v="1320555600"/>
    <b v="0"/>
    <x v="0"/>
    <x v="3"/>
    <x v="3"/>
    <x v="3"/>
  </r>
  <r>
    <n v="101"/>
    <x v="101"/>
    <x v="101"/>
    <n v="900"/>
    <n v="9193"/>
    <n v="10.214444444444444"/>
    <x v="1"/>
    <n v="164"/>
    <x v="101"/>
    <x v="1"/>
    <s v="USD"/>
    <n v="1424498400"/>
    <n v="1425103200"/>
    <b v="0"/>
    <x v="1"/>
    <x v="5"/>
    <x v="1"/>
    <x v="5"/>
  </r>
  <r>
    <n v="102"/>
    <x v="102"/>
    <x v="102"/>
    <n v="3700"/>
    <n v="10422"/>
    <n v="2.8167567567567566"/>
    <x v="1"/>
    <n v="336"/>
    <x v="102"/>
    <x v="1"/>
    <s v="USD"/>
    <n v="1526274000"/>
    <n v="1526878800"/>
    <b v="0"/>
    <x v="1"/>
    <x v="8"/>
    <x v="2"/>
    <x v="8"/>
  </r>
  <r>
    <n v="103"/>
    <x v="103"/>
    <x v="103"/>
    <n v="10000"/>
    <n v="2461"/>
    <n v="0.24610000000000001"/>
    <x v="0"/>
    <n v="37"/>
    <x v="103"/>
    <x v="6"/>
    <s v="EUR"/>
    <n v="1287896400"/>
    <n v="1288674000"/>
    <b v="0"/>
    <x v="0"/>
    <x v="5"/>
    <x v="1"/>
    <x v="5"/>
  </r>
  <r>
    <n v="104"/>
    <x v="104"/>
    <x v="104"/>
    <n v="119200"/>
    <n v="170623"/>
    <n v="1.4314010067114094"/>
    <x v="1"/>
    <n v="1917"/>
    <x v="104"/>
    <x v="1"/>
    <s v="USD"/>
    <n v="1495515600"/>
    <n v="1495602000"/>
    <b v="0"/>
    <x v="0"/>
    <x v="7"/>
    <x v="1"/>
    <x v="7"/>
  </r>
  <r>
    <n v="105"/>
    <x v="105"/>
    <x v="105"/>
    <n v="6800"/>
    <n v="9829"/>
    <n v="1.4454411764705883"/>
    <x v="1"/>
    <n v="95"/>
    <x v="105"/>
    <x v="1"/>
    <s v="USD"/>
    <n v="1364878800"/>
    <n v="1366434000"/>
    <b v="0"/>
    <x v="0"/>
    <x v="2"/>
    <x v="2"/>
    <x v="2"/>
  </r>
  <r>
    <n v="106"/>
    <x v="106"/>
    <x v="106"/>
    <n v="3900"/>
    <n v="14006"/>
    <n v="3.5912820512820511"/>
    <x v="1"/>
    <n v="147"/>
    <x v="106"/>
    <x v="1"/>
    <s v="USD"/>
    <n v="1567918800"/>
    <n v="1568350800"/>
    <b v="0"/>
    <x v="0"/>
    <x v="3"/>
    <x v="3"/>
    <x v="3"/>
  </r>
  <r>
    <n v="107"/>
    <x v="107"/>
    <x v="107"/>
    <n v="3500"/>
    <n v="6527"/>
    <n v="1.8648571428571428"/>
    <x v="1"/>
    <n v="86"/>
    <x v="107"/>
    <x v="1"/>
    <s v="USD"/>
    <n v="1524459600"/>
    <n v="1525928400"/>
    <b v="0"/>
    <x v="1"/>
    <x v="3"/>
    <x v="3"/>
    <x v="3"/>
  </r>
  <r>
    <n v="108"/>
    <x v="108"/>
    <x v="108"/>
    <n v="1500"/>
    <n v="8929"/>
    <n v="5.9526666666666666"/>
    <x v="1"/>
    <n v="83"/>
    <x v="108"/>
    <x v="1"/>
    <s v="USD"/>
    <n v="1333688400"/>
    <n v="1336885200"/>
    <b v="0"/>
    <x v="0"/>
    <x v="4"/>
    <x v="4"/>
    <x v="4"/>
  </r>
  <r>
    <n v="109"/>
    <x v="109"/>
    <x v="109"/>
    <n v="5200"/>
    <n v="3079"/>
    <n v="0.5921153846153846"/>
    <x v="0"/>
    <n v="60"/>
    <x v="109"/>
    <x v="1"/>
    <s v="USD"/>
    <n v="1389506400"/>
    <n v="1389679200"/>
    <b v="0"/>
    <x v="0"/>
    <x v="19"/>
    <x v="4"/>
    <x v="19"/>
  </r>
  <r>
    <n v="110"/>
    <x v="110"/>
    <x v="110"/>
    <n v="142400"/>
    <n v="21307"/>
    <n v="0.14962780898876404"/>
    <x v="0"/>
    <n v="296"/>
    <x v="110"/>
    <x v="1"/>
    <s v="USD"/>
    <n v="1536642000"/>
    <n v="1538283600"/>
    <b v="0"/>
    <x v="0"/>
    <x v="0"/>
    <x v="0"/>
    <x v="0"/>
  </r>
  <r>
    <n v="111"/>
    <x v="111"/>
    <x v="111"/>
    <n v="61400"/>
    <n v="73653"/>
    <n v="1.1995602605863191"/>
    <x v="1"/>
    <n v="676"/>
    <x v="111"/>
    <x v="1"/>
    <s v="USD"/>
    <n v="1348290000"/>
    <n v="1348808400"/>
    <b v="0"/>
    <x v="0"/>
    <x v="15"/>
    <x v="5"/>
    <x v="15"/>
  </r>
  <r>
    <n v="112"/>
    <x v="112"/>
    <x v="112"/>
    <n v="4700"/>
    <n v="12635"/>
    <n v="2.6882978723404256"/>
    <x v="1"/>
    <n v="361"/>
    <x v="112"/>
    <x v="2"/>
    <s v="AUD"/>
    <n v="1408856400"/>
    <n v="1410152400"/>
    <b v="0"/>
    <x v="0"/>
    <x v="2"/>
    <x v="2"/>
    <x v="2"/>
  </r>
  <r>
    <n v="113"/>
    <x v="113"/>
    <x v="113"/>
    <n v="3300"/>
    <n v="12437"/>
    <n v="3.7687878787878786"/>
    <x v="1"/>
    <n v="131"/>
    <x v="113"/>
    <x v="1"/>
    <s v="USD"/>
    <n v="1505192400"/>
    <n v="1505797200"/>
    <b v="0"/>
    <x v="0"/>
    <x v="0"/>
    <x v="0"/>
    <x v="0"/>
  </r>
  <r>
    <n v="114"/>
    <x v="114"/>
    <x v="114"/>
    <n v="1900"/>
    <n v="13816"/>
    <n v="7.2715789473684209"/>
    <x v="1"/>
    <n v="126"/>
    <x v="114"/>
    <x v="1"/>
    <s v="USD"/>
    <n v="1554786000"/>
    <n v="1554872400"/>
    <b v="0"/>
    <x v="1"/>
    <x v="8"/>
    <x v="2"/>
    <x v="8"/>
  </r>
  <r>
    <n v="115"/>
    <x v="115"/>
    <x v="115"/>
    <n v="166700"/>
    <n v="145382"/>
    <n v="0.87211757648470301"/>
    <x v="0"/>
    <n v="3304"/>
    <x v="115"/>
    <x v="6"/>
    <s v="EUR"/>
    <n v="1510898400"/>
    <n v="1513922400"/>
    <b v="0"/>
    <x v="0"/>
    <x v="13"/>
    <x v="5"/>
    <x v="13"/>
  </r>
  <r>
    <n v="116"/>
    <x v="116"/>
    <x v="116"/>
    <n v="7200"/>
    <n v="6336"/>
    <n v="0.88"/>
    <x v="0"/>
    <n v="73"/>
    <x v="116"/>
    <x v="1"/>
    <s v="USD"/>
    <n v="1442552400"/>
    <n v="1442638800"/>
    <b v="0"/>
    <x v="0"/>
    <x v="3"/>
    <x v="3"/>
    <x v="3"/>
  </r>
  <r>
    <n v="117"/>
    <x v="117"/>
    <x v="117"/>
    <n v="4900"/>
    <n v="8523"/>
    <n v="1.7393877551020409"/>
    <x v="1"/>
    <n v="275"/>
    <x v="117"/>
    <x v="1"/>
    <s v="USD"/>
    <n v="1316667600"/>
    <n v="1317186000"/>
    <b v="0"/>
    <x v="0"/>
    <x v="19"/>
    <x v="4"/>
    <x v="19"/>
  </r>
  <r>
    <n v="118"/>
    <x v="118"/>
    <x v="118"/>
    <n v="5400"/>
    <n v="6351"/>
    <n v="1.1761111111111111"/>
    <x v="1"/>
    <n v="67"/>
    <x v="118"/>
    <x v="1"/>
    <s v="USD"/>
    <n v="1390716000"/>
    <n v="1391234400"/>
    <b v="0"/>
    <x v="0"/>
    <x v="14"/>
    <x v="7"/>
    <x v="14"/>
  </r>
  <r>
    <n v="119"/>
    <x v="119"/>
    <x v="119"/>
    <n v="5000"/>
    <n v="10748"/>
    <n v="2.1496"/>
    <x v="1"/>
    <n v="154"/>
    <x v="119"/>
    <x v="1"/>
    <s v="USD"/>
    <n v="1402894800"/>
    <n v="1404363600"/>
    <b v="0"/>
    <x v="1"/>
    <x v="4"/>
    <x v="4"/>
    <x v="4"/>
  </r>
  <r>
    <n v="120"/>
    <x v="120"/>
    <x v="120"/>
    <n v="75100"/>
    <n v="112272"/>
    <n v="1.4949667110519307"/>
    <x v="1"/>
    <n v="1782"/>
    <x v="120"/>
    <x v="1"/>
    <s v="USD"/>
    <n v="1429246800"/>
    <n v="1429592400"/>
    <b v="0"/>
    <x v="1"/>
    <x v="20"/>
    <x v="6"/>
    <x v="20"/>
  </r>
  <r>
    <n v="121"/>
    <x v="121"/>
    <x v="121"/>
    <n v="45300"/>
    <n v="99361"/>
    <n v="2.1933995584988963"/>
    <x v="1"/>
    <n v="903"/>
    <x v="121"/>
    <x v="1"/>
    <s v="USD"/>
    <n v="1412485200"/>
    <n v="1413608400"/>
    <b v="0"/>
    <x v="0"/>
    <x v="11"/>
    <x v="6"/>
    <x v="11"/>
  </r>
  <r>
    <n v="122"/>
    <x v="122"/>
    <x v="122"/>
    <n v="136800"/>
    <n v="88055"/>
    <n v="0.64367690058479532"/>
    <x v="0"/>
    <n v="3387"/>
    <x v="122"/>
    <x v="1"/>
    <s v="USD"/>
    <n v="1417068000"/>
    <n v="1419400800"/>
    <b v="0"/>
    <x v="0"/>
    <x v="13"/>
    <x v="5"/>
    <x v="13"/>
  </r>
  <r>
    <n v="123"/>
    <x v="123"/>
    <x v="123"/>
    <n v="177700"/>
    <n v="33092"/>
    <n v="0.18622397298818233"/>
    <x v="0"/>
    <n v="662"/>
    <x v="123"/>
    <x v="0"/>
    <s v="CAD"/>
    <n v="1448344800"/>
    <n v="1448604000"/>
    <b v="1"/>
    <x v="0"/>
    <x v="3"/>
    <x v="3"/>
    <x v="3"/>
  </r>
  <r>
    <n v="124"/>
    <x v="124"/>
    <x v="124"/>
    <n v="2600"/>
    <n v="9562"/>
    <n v="3.6776923076923076"/>
    <x v="1"/>
    <n v="94"/>
    <x v="124"/>
    <x v="6"/>
    <s v="EUR"/>
    <n v="1557723600"/>
    <n v="1562302800"/>
    <b v="0"/>
    <x v="0"/>
    <x v="14"/>
    <x v="7"/>
    <x v="14"/>
  </r>
  <r>
    <n v="125"/>
    <x v="125"/>
    <x v="125"/>
    <n v="5300"/>
    <n v="8475"/>
    <n v="1.5990566037735849"/>
    <x v="1"/>
    <n v="180"/>
    <x v="125"/>
    <x v="1"/>
    <s v="USD"/>
    <n v="1537333200"/>
    <n v="1537678800"/>
    <b v="0"/>
    <x v="0"/>
    <x v="3"/>
    <x v="3"/>
    <x v="3"/>
  </r>
  <r>
    <n v="126"/>
    <x v="126"/>
    <x v="126"/>
    <n v="180200"/>
    <n v="69617"/>
    <n v="0.38633185349611543"/>
    <x v="0"/>
    <n v="774"/>
    <x v="126"/>
    <x v="1"/>
    <s v="USD"/>
    <n v="1471150800"/>
    <n v="1473570000"/>
    <b v="0"/>
    <x v="1"/>
    <x v="3"/>
    <x v="3"/>
    <x v="3"/>
  </r>
  <r>
    <n v="127"/>
    <x v="127"/>
    <x v="127"/>
    <n v="103200"/>
    <n v="53067"/>
    <n v="0.51421511627906979"/>
    <x v="0"/>
    <n v="672"/>
    <x v="127"/>
    <x v="0"/>
    <s v="CAD"/>
    <n v="1273640400"/>
    <n v="1273899600"/>
    <b v="0"/>
    <x v="0"/>
    <x v="3"/>
    <x v="3"/>
    <x v="3"/>
  </r>
  <r>
    <n v="128"/>
    <x v="128"/>
    <x v="128"/>
    <n v="70600"/>
    <n v="42596"/>
    <n v="0.60334277620396604"/>
    <x v="3"/>
    <n v="532"/>
    <x v="128"/>
    <x v="1"/>
    <s v="USD"/>
    <n v="1282885200"/>
    <n v="1284008400"/>
    <b v="0"/>
    <x v="0"/>
    <x v="1"/>
    <x v="1"/>
    <x v="1"/>
  </r>
  <r>
    <n v="129"/>
    <x v="129"/>
    <x v="129"/>
    <n v="148500"/>
    <n v="4756"/>
    <n v="3.2026936026936029E-2"/>
    <x v="3"/>
    <n v="55"/>
    <x v="129"/>
    <x v="2"/>
    <s v="AUD"/>
    <n v="1422943200"/>
    <n v="1425103200"/>
    <b v="0"/>
    <x v="0"/>
    <x v="0"/>
    <x v="0"/>
    <x v="0"/>
  </r>
  <r>
    <n v="130"/>
    <x v="130"/>
    <x v="130"/>
    <n v="9600"/>
    <n v="14925"/>
    <n v="1.5546875"/>
    <x v="1"/>
    <n v="533"/>
    <x v="130"/>
    <x v="3"/>
    <s v="DKK"/>
    <n v="1319605200"/>
    <n v="1320991200"/>
    <b v="0"/>
    <x v="0"/>
    <x v="6"/>
    <x v="4"/>
    <x v="6"/>
  </r>
  <r>
    <n v="131"/>
    <x v="131"/>
    <x v="131"/>
    <n v="164700"/>
    <n v="166116"/>
    <n v="1.0085974499089254"/>
    <x v="1"/>
    <n v="2443"/>
    <x v="131"/>
    <x v="4"/>
    <s v="GBP"/>
    <n v="1385704800"/>
    <n v="1386828000"/>
    <b v="0"/>
    <x v="0"/>
    <x v="2"/>
    <x v="2"/>
    <x v="2"/>
  </r>
  <r>
    <n v="132"/>
    <x v="132"/>
    <x v="132"/>
    <n v="3300"/>
    <n v="3834"/>
    <n v="1.1618181818181819"/>
    <x v="1"/>
    <n v="89"/>
    <x v="132"/>
    <x v="1"/>
    <s v="USD"/>
    <n v="1515736800"/>
    <n v="1517119200"/>
    <b v="0"/>
    <x v="1"/>
    <x v="3"/>
    <x v="3"/>
    <x v="3"/>
  </r>
  <r>
    <n v="133"/>
    <x v="133"/>
    <x v="133"/>
    <n v="4500"/>
    <n v="13985"/>
    <n v="3.1077777777777778"/>
    <x v="1"/>
    <n v="159"/>
    <x v="133"/>
    <x v="1"/>
    <s v="USD"/>
    <n v="1313125200"/>
    <n v="1315026000"/>
    <b v="0"/>
    <x v="0"/>
    <x v="21"/>
    <x v="1"/>
    <x v="21"/>
  </r>
  <r>
    <n v="134"/>
    <x v="134"/>
    <x v="134"/>
    <n v="99500"/>
    <n v="89288"/>
    <n v="0.89736683417085428"/>
    <x v="0"/>
    <n v="940"/>
    <x v="134"/>
    <x v="5"/>
    <s v="CHF"/>
    <n v="1308459600"/>
    <n v="1312693200"/>
    <b v="0"/>
    <x v="1"/>
    <x v="4"/>
    <x v="4"/>
    <x v="4"/>
  </r>
  <r>
    <n v="135"/>
    <x v="135"/>
    <x v="135"/>
    <n v="7700"/>
    <n v="5488"/>
    <n v="0.71272727272727276"/>
    <x v="0"/>
    <n v="117"/>
    <x v="135"/>
    <x v="1"/>
    <s v="USD"/>
    <n v="1362636000"/>
    <n v="1363064400"/>
    <b v="0"/>
    <x v="1"/>
    <x v="3"/>
    <x v="3"/>
    <x v="3"/>
  </r>
  <r>
    <n v="136"/>
    <x v="136"/>
    <x v="136"/>
    <n v="82800"/>
    <n v="2721"/>
    <n v="3.2862318840579711E-2"/>
    <x v="3"/>
    <n v="58"/>
    <x v="136"/>
    <x v="1"/>
    <s v="USD"/>
    <n v="1402117200"/>
    <n v="1403154000"/>
    <b v="0"/>
    <x v="1"/>
    <x v="6"/>
    <x v="4"/>
    <x v="6"/>
  </r>
  <r>
    <n v="137"/>
    <x v="137"/>
    <x v="137"/>
    <n v="1800"/>
    <n v="4712"/>
    <n v="2.617777777777778"/>
    <x v="1"/>
    <n v="50"/>
    <x v="137"/>
    <x v="1"/>
    <s v="USD"/>
    <n v="1286341200"/>
    <n v="1286859600"/>
    <b v="0"/>
    <x v="0"/>
    <x v="9"/>
    <x v="5"/>
    <x v="9"/>
  </r>
  <r>
    <n v="138"/>
    <x v="138"/>
    <x v="138"/>
    <n v="9600"/>
    <n v="9216"/>
    <n v="0.96"/>
    <x v="0"/>
    <n v="115"/>
    <x v="138"/>
    <x v="1"/>
    <s v="USD"/>
    <n v="1348808400"/>
    <n v="1349326800"/>
    <b v="0"/>
    <x v="0"/>
    <x v="20"/>
    <x v="6"/>
    <x v="20"/>
  </r>
  <r>
    <n v="139"/>
    <x v="139"/>
    <x v="139"/>
    <n v="92100"/>
    <n v="19246"/>
    <n v="0.20896851248642778"/>
    <x v="0"/>
    <n v="326"/>
    <x v="139"/>
    <x v="1"/>
    <s v="USD"/>
    <n v="1429592400"/>
    <n v="1430974800"/>
    <b v="0"/>
    <x v="1"/>
    <x v="8"/>
    <x v="2"/>
    <x v="8"/>
  </r>
  <r>
    <n v="140"/>
    <x v="140"/>
    <x v="140"/>
    <n v="5500"/>
    <n v="12274"/>
    <n v="2.2316363636363636"/>
    <x v="1"/>
    <n v="186"/>
    <x v="140"/>
    <x v="1"/>
    <s v="USD"/>
    <n v="1519538400"/>
    <n v="1519970400"/>
    <b v="0"/>
    <x v="0"/>
    <x v="4"/>
    <x v="4"/>
    <x v="4"/>
  </r>
  <r>
    <n v="141"/>
    <x v="141"/>
    <x v="141"/>
    <n v="64300"/>
    <n v="65323"/>
    <n v="1.0159097978227061"/>
    <x v="1"/>
    <n v="1071"/>
    <x v="141"/>
    <x v="1"/>
    <s v="USD"/>
    <n v="1434085200"/>
    <n v="1434603600"/>
    <b v="0"/>
    <x v="0"/>
    <x v="2"/>
    <x v="2"/>
    <x v="2"/>
  </r>
  <r>
    <n v="142"/>
    <x v="142"/>
    <x v="142"/>
    <n v="5000"/>
    <n v="11502"/>
    <n v="2.3003999999999998"/>
    <x v="1"/>
    <n v="117"/>
    <x v="142"/>
    <x v="1"/>
    <s v="USD"/>
    <n v="1333688400"/>
    <n v="1337230800"/>
    <b v="0"/>
    <x v="0"/>
    <x v="2"/>
    <x v="2"/>
    <x v="2"/>
  </r>
  <r>
    <n v="143"/>
    <x v="143"/>
    <x v="143"/>
    <n v="5400"/>
    <n v="7322"/>
    <n v="1.355925925925926"/>
    <x v="1"/>
    <n v="70"/>
    <x v="143"/>
    <x v="1"/>
    <s v="USD"/>
    <n v="1277701200"/>
    <n v="1279429200"/>
    <b v="0"/>
    <x v="0"/>
    <x v="7"/>
    <x v="1"/>
    <x v="7"/>
  </r>
  <r>
    <n v="144"/>
    <x v="144"/>
    <x v="144"/>
    <n v="9000"/>
    <n v="11619"/>
    <n v="1.2909999999999999"/>
    <x v="1"/>
    <n v="135"/>
    <x v="144"/>
    <x v="1"/>
    <s v="USD"/>
    <n v="1560747600"/>
    <n v="1561438800"/>
    <b v="0"/>
    <x v="0"/>
    <x v="3"/>
    <x v="3"/>
    <x v="3"/>
  </r>
  <r>
    <n v="145"/>
    <x v="145"/>
    <x v="145"/>
    <n v="25000"/>
    <n v="59128"/>
    <n v="2.3651200000000001"/>
    <x v="1"/>
    <n v="768"/>
    <x v="145"/>
    <x v="5"/>
    <s v="CHF"/>
    <n v="1410066000"/>
    <n v="1410498000"/>
    <b v="0"/>
    <x v="0"/>
    <x v="8"/>
    <x v="2"/>
    <x v="8"/>
  </r>
  <r>
    <n v="146"/>
    <x v="146"/>
    <x v="146"/>
    <n v="8800"/>
    <n v="1518"/>
    <n v="0.17249999999999999"/>
    <x v="3"/>
    <n v="51"/>
    <x v="146"/>
    <x v="1"/>
    <s v="USD"/>
    <n v="1320732000"/>
    <n v="1322460000"/>
    <b v="0"/>
    <x v="0"/>
    <x v="3"/>
    <x v="3"/>
    <x v="3"/>
  </r>
  <r>
    <n v="147"/>
    <x v="147"/>
    <x v="147"/>
    <n v="8300"/>
    <n v="9337"/>
    <n v="1.1249397590361445"/>
    <x v="1"/>
    <n v="199"/>
    <x v="147"/>
    <x v="1"/>
    <s v="USD"/>
    <n v="1465794000"/>
    <n v="1466312400"/>
    <b v="0"/>
    <x v="1"/>
    <x v="3"/>
    <x v="3"/>
    <x v="3"/>
  </r>
  <r>
    <n v="148"/>
    <x v="148"/>
    <x v="148"/>
    <n v="9300"/>
    <n v="11255"/>
    <n v="1.2102150537634409"/>
    <x v="1"/>
    <n v="107"/>
    <x v="148"/>
    <x v="1"/>
    <s v="USD"/>
    <n v="1500958800"/>
    <n v="1501736400"/>
    <b v="0"/>
    <x v="0"/>
    <x v="8"/>
    <x v="2"/>
    <x v="8"/>
  </r>
  <r>
    <n v="149"/>
    <x v="149"/>
    <x v="149"/>
    <n v="6200"/>
    <n v="13632"/>
    <n v="2.1987096774193549"/>
    <x v="1"/>
    <n v="195"/>
    <x v="149"/>
    <x v="1"/>
    <s v="USD"/>
    <n v="1357020000"/>
    <n v="1361512800"/>
    <b v="0"/>
    <x v="0"/>
    <x v="7"/>
    <x v="1"/>
    <x v="7"/>
  </r>
  <r>
    <n v="150"/>
    <x v="150"/>
    <x v="150"/>
    <n v="100"/>
    <n v="1"/>
    <n v="0.01"/>
    <x v="0"/>
    <n v="1"/>
    <x v="100"/>
    <x v="1"/>
    <s v="USD"/>
    <n v="1544940000"/>
    <n v="1545026400"/>
    <b v="0"/>
    <x v="0"/>
    <x v="1"/>
    <x v="1"/>
    <x v="1"/>
  </r>
  <r>
    <n v="151"/>
    <x v="151"/>
    <x v="151"/>
    <n v="137200"/>
    <n v="88037"/>
    <n v="0.64166909620991253"/>
    <x v="0"/>
    <n v="1467"/>
    <x v="150"/>
    <x v="1"/>
    <s v="USD"/>
    <n v="1402290000"/>
    <n v="1406696400"/>
    <b v="0"/>
    <x v="0"/>
    <x v="5"/>
    <x v="1"/>
    <x v="5"/>
  </r>
  <r>
    <n v="152"/>
    <x v="152"/>
    <x v="152"/>
    <n v="41500"/>
    <n v="175573"/>
    <n v="4.2306746987951804"/>
    <x v="1"/>
    <n v="3376"/>
    <x v="151"/>
    <x v="1"/>
    <s v="USD"/>
    <n v="1487311200"/>
    <n v="1487916000"/>
    <b v="0"/>
    <x v="0"/>
    <x v="7"/>
    <x v="1"/>
    <x v="7"/>
  </r>
  <r>
    <n v="153"/>
    <x v="153"/>
    <x v="153"/>
    <n v="189400"/>
    <n v="176112"/>
    <n v="0.92984160506863778"/>
    <x v="0"/>
    <n v="5681"/>
    <x v="152"/>
    <x v="1"/>
    <s v="USD"/>
    <n v="1350622800"/>
    <n v="1351141200"/>
    <b v="0"/>
    <x v="0"/>
    <x v="3"/>
    <x v="3"/>
    <x v="3"/>
  </r>
  <r>
    <n v="154"/>
    <x v="154"/>
    <x v="154"/>
    <n v="171300"/>
    <n v="100650"/>
    <n v="0.58756567425569173"/>
    <x v="0"/>
    <n v="1059"/>
    <x v="153"/>
    <x v="1"/>
    <s v="USD"/>
    <n v="1463029200"/>
    <n v="1465016400"/>
    <b v="0"/>
    <x v="1"/>
    <x v="7"/>
    <x v="1"/>
    <x v="7"/>
  </r>
  <r>
    <n v="155"/>
    <x v="155"/>
    <x v="155"/>
    <n v="139500"/>
    <n v="90706"/>
    <n v="0.65022222222222226"/>
    <x v="0"/>
    <n v="1194"/>
    <x v="154"/>
    <x v="1"/>
    <s v="USD"/>
    <n v="1269493200"/>
    <n v="1270789200"/>
    <b v="0"/>
    <x v="0"/>
    <x v="3"/>
    <x v="3"/>
    <x v="3"/>
  </r>
  <r>
    <n v="156"/>
    <x v="156"/>
    <x v="156"/>
    <n v="36400"/>
    <n v="26914"/>
    <n v="0.73939560439560437"/>
    <x v="3"/>
    <n v="379"/>
    <x v="155"/>
    <x v="2"/>
    <s v="AUD"/>
    <n v="1570251600"/>
    <n v="1572325200"/>
    <b v="0"/>
    <x v="0"/>
    <x v="1"/>
    <x v="1"/>
    <x v="1"/>
  </r>
  <r>
    <n v="157"/>
    <x v="157"/>
    <x v="157"/>
    <n v="4200"/>
    <n v="2212"/>
    <n v="0.52666666666666662"/>
    <x v="0"/>
    <n v="30"/>
    <x v="156"/>
    <x v="2"/>
    <s v="AUD"/>
    <n v="1388383200"/>
    <n v="1389420000"/>
    <b v="0"/>
    <x v="0"/>
    <x v="14"/>
    <x v="7"/>
    <x v="14"/>
  </r>
  <r>
    <n v="158"/>
    <x v="158"/>
    <x v="158"/>
    <n v="2100"/>
    <n v="4640"/>
    <n v="2.2095238095238097"/>
    <x v="1"/>
    <n v="41"/>
    <x v="157"/>
    <x v="1"/>
    <s v="USD"/>
    <n v="1449554400"/>
    <n v="1449640800"/>
    <b v="0"/>
    <x v="0"/>
    <x v="1"/>
    <x v="1"/>
    <x v="1"/>
  </r>
  <r>
    <n v="159"/>
    <x v="159"/>
    <x v="159"/>
    <n v="191200"/>
    <n v="191222"/>
    <n v="1.0001150627615063"/>
    <x v="1"/>
    <n v="1821"/>
    <x v="158"/>
    <x v="1"/>
    <s v="USD"/>
    <n v="1553662800"/>
    <n v="1555218000"/>
    <b v="0"/>
    <x v="1"/>
    <x v="3"/>
    <x v="3"/>
    <x v="3"/>
  </r>
  <r>
    <n v="160"/>
    <x v="160"/>
    <x v="160"/>
    <n v="8000"/>
    <n v="12985"/>
    <n v="1.6231249999999999"/>
    <x v="1"/>
    <n v="164"/>
    <x v="159"/>
    <x v="1"/>
    <s v="USD"/>
    <n v="1556341200"/>
    <n v="1557723600"/>
    <b v="0"/>
    <x v="0"/>
    <x v="8"/>
    <x v="2"/>
    <x v="8"/>
  </r>
  <r>
    <n v="161"/>
    <x v="161"/>
    <x v="161"/>
    <n v="5500"/>
    <n v="4300"/>
    <n v="0.78181818181818186"/>
    <x v="0"/>
    <n v="75"/>
    <x v="160"/>
    <x v="1"/>
    <s v="USD"/>
    <n v="1442984400"/>
    <n v="1443502800"/>
    <b v="0"/>
    <x v="1"/>
    <x v="2"/>
    <x v="2"/>
    <x v="2"/>
  </r>
  <r>
    <n v="162"/>
    <x v="162"/>
    <x v="162"/>
    <n v="6100"/>
    <n v="9134"/>
    <n v="1.4973770491803278"/>
    <x v="1"/>
    <n v="157"/>
    <x v="161"/>
    <x v="5"/>
    <s v="CHF"/>
    <n v="1544248800"/>
    <n v="1546840800"/>
    <b v="0"/>
    <x v="0"/>
    <x v="1"/>
    <x v="1"/>
    <x v="1"/>
  </r>
  <r>
    <n v="163"/>
    <x v="163"/>
    <x v="163"/>
    <n v="3500"/>
    <n v="8864"/>
    <n v="2.5325714285714285"/>
    <x v="1"/>
    <n v="246"/>
    <x v="162"/>
    <x v="1"/>
    <s v="USD"/>
    <n v="1508475600"/>
    <n v="1512712800"/>
    <b v="0"/>
    <x v="1"/>
    <x v="14"/>
    <x v="7"/>
    <x v="14"/>
  </r>
  <r>
    <n v="164"/>
    <x v="164"/>
    <x v="164"/>
    <n v="150500"/>
    <n v="150755"/>
    <n v="1.0016943521594683"/>
    <x v="1"/>
    <n v="1396"/>
    <x v="163"/>
    <x v="1"/>
    <s v="USD"/>
    <n v="1507438800"/>
    <n v="1507525200"/>
    <b v="0"/>
    <x v="0"/>
    <x v="3"/>
    <x v="3"/>
    <x v="3"/>
  </r>
  <r>
    <n v="165"/>
    <x v="165"/>
    <x v="165"/>
    <n v="90400"/>
    <n v="110279"/>
    <n v="1.2199004424778761"/>
    <x v="1"/>
    <n v="2506"/>
    <x v="164"/>
    <x v="1"/>
    <s v="USD"/>
    <n v="1501563600"/>
    <n v="1504328400"/>
    <b v="0"/>
    <x v="0"/>
    <x v="2"/>
    <x v="2"/>
    <x v="2"/>
  </r>
  <r>
    <n v="166"/>
    <x v="166"/>
    <x v="166"/>
    <n v="9800"/>
    <n v="13439"/>
    <n v="1.3713265306122449"/>
    <x v="1"/>
    <n v="244"/>
    <x v="165"/>
    <x v="1"/>
    <s v="USD"/>
    <n v="1292997600"/>
    <n v="1293343200"/>
    <b v="0"/>
    <x v="0"/>
    <x v="14"/>
    <x v="7"/>
    <x v="14"/>
  </r>
  <r>
    <n v="167"/>
    <x v="167"/>
    <x v="167"/>
    <n v="2600"/>
    <n v="10804"/>
    <n v="4.155384615384615"/>
    <x v="1"/>
    <n v="146"/>
    <x v="166"/>
    <x v="2"/>
    <s v="AUD"/>
    <n v="1370840400"/>
    <n v="1371704400"/>
    <b v="0"/>
    <x v="0"/>
    <x v="3"/>
    <x v="3"/>
    <x v="3"/>
  </r>
  <r>
    <n v="168"/>
    <x v="168"/>
    <x v="168"/>
    <n v="128100"/>
    <n v="40107"/>
    <n v="0.3130913348946136"/>
    <x v="0"/>
    <n v="955"/>
    <x v="167"/>
    <x v="3"/>
    <s v="DKK"/>
    <n v="1550815200"/>
    <n v="1552798800"/>
    <b v="0"/>
    <x v="1"/>
    <x v="7"/>
    <x v="1"/>
    <x v="7"/>
  </r>
  <r>
    <n v="169"/>
    <x v="169"/>
    <x v="169"/>
    <n v="23300"/>
    <n v="98811"/>
    <n v="4.240815450643777"/>
    <x v="1"/>
    <n v="1267"/>
    <x v="168"/>
    <x v="1"/>
    <s v="USD"/>
    <n v="1339909200"/>
    <n v="1342328400"/>
    <b v="0"/>
    <x v="1"/>
    <x v="12"/>
    <x v="4"/>
    <x v="12"/>
  </r>
  <r>
    <n v="170"/>
    <x v="170"/>
    <x v="170"/>
    <n v="188100"/>
    <n v="5528"/>
    <n v="2.9388623072833599E-2"/>
    <x v="0"/>
    <n v="67"/>
    <x v="169"/>
    <x v="1"/>
    <s v="USD"/>
    <n v="1501736400"/>
    <n v="1502341200"/>
    <b v="0"/>
    <x v="0"/>
    <x v="7"/>
    <x v="1"/>
    <x v="7"/>
  </r>
  <r>
    <n v="171"/>
    <x v="171"/>
    <x v="171"/>
    <n v="4900"/>
    <n v="521"/>
    <n v="0.1063265306122449"/>
    <x v="0"/>
    <n v="5"/>
    <x v="170"/>
    <x v="1"/>
    <s v="USD"/>
    <n v="1395291600"/>
    <n v="1397192400"/>
    <b v="0"/>
    <x v="0"/>
    <x v="18"/>
    <x v="5"/>
    <x v="18"/>
  </r>
  <r>
    <n v="172"/>
    <x v="172"/>
    <x v="172"/>
    <n v="800"/>
    <n v="663"/>
    <n v="0.82874999999999999"/>
    <x v="0"/>
    <n v="26"/>
    <x v="171"/>
    <x v="1"/>
    <s v="USD"/>
    <n v="1405746000"/>
    <n v="1407042000"/>
    <b v="0"/>
    <x v="1"/>
    <x v="4"/>
    <x v="4"/>
    <x v="4"/>
  </r>
  <r>
    <n v="173"/>
    <x v="173"/>
    <x v="173"/>
    <n v="96700"/>
    <n v="157635"/>
    <n v="1.6301447776628748"/>
    <x v="1"/>
    <n v="1561"/>
    <x v="172"/>
    <x v="1"/>
    <s v="USD"/>
    <n v="1368853200"/>
    <n v="1369371600"/>
    <b v="0"/>
    <x v="0"/>
    <x v="3"/>
    <x v="3"/>
    <x v="3"/>
  </r>
  <r>
    <n v="174"/>
    <x v="174"/>
    <x v="174"/>
    <n v="600"/>
    <n v="5368"/>
    <n v="8.9466666666666672"/>
    <x v="1"/>
    <n v="48"/>
    <x v="173"/>
    <x v="1"/>
    <s v="USD"/>
    <n v="1444021200"/>
    <n v="1444107600"/>
    <b v="0"/>
    <x v="1"/>
    <x v="8"/>
    <x v="2"/>
    <x v="8"/>
  </r>
  <r>
    <n v="175"/>
    <x v="175"/>
    <x v="175"/>
    <n v="181200"/>
    <n v="47459"/>
    <n v="0.26191501103752757"/>
    <x v="0"/>
    <n v="1130"/>
    <x v="174"/>
    <x v="1"/>
    <s v="USD"/>
    <n v="1472619600"/>
    <n v="1474261200"/>
    <b v="0"/>
    <x v="0"/>
    <x v="3"/>
    <x v="3"/>
    <x v="3"/>
  </r>
  <r>
    <n v="176"/>
    <x v="176"/>
    <x v="176"/>
    <n v="115000"/>
    <n v="86060"/>
    <n v="0.74834782608695649"/>
    <x v="0"/>
    <n v="782"/>
    <x v="175"/>
    <x v="1"/>
    <s v="USD"/>
    <n v="1472878800"/>
    <n v="1473656400"/>
    <b v="0"/>
    <x v="0"/>
    <x v="3"/>
    <x v="3"/>
    <x v="3"/>
  </r>
  <r>
    <n v="177"/>
    <x v="177"/>
    <x v="177"/>
    <n v="38800"/>
    <n v="161593"/>
    <n v="4.1647680412371137"/>
    <x v="1"/>
    <n v="2739"/>
    <x v="176"/>
    <x v="1"/>
    <s v="USD"/>
    <n v="1289800800"/>
    <n v="1291960800"/>
    <b v="0"/>
    <x v="0"/>
    <x v="3"/>
    <x v="3"/>
    <x v="3"/>
  </r>
  <r>
    <n v="178"/>
    <x v="178"/>
    <x v="178"/>
    <n v="7200"/>
    <n v="6927"/>
    <n v="0.96208333333333329"/>
    <x v="0"/>
    <n v="210"/>
    <x v="177"/>
    <x v="1"/>
    <s v="USD"/>
    <n v="1505970000"/>
    <n v="1506747600"/>
    <b v="0"/>
    <x v="0"/>
    <x v="0"/>
    <x v="0"/>
    <x v="0"/>
  </r>
  <r>
    <n v="179"/>
    <x v="179"/>
    <x v="179"/>
    <n v="44500"/>
    <n v="159185"/>
    <n v="3.5771910112359548"/>
    <x v="1"/>
    <n v="3537"/>
    <x v="178"/>
    <x v="0"/>
    <s v="CAD"/>
    <n v="1363496400"/>
    <n v="1363582800"/>
    <b v="0"/>
    <x v="1"/>
    <x v="3"/>
    <x v="3"/>
    <x v="3"/>
  </r>
  <r>
    <n v="180"/>
    <x v="180"/>
    <x v="180"/>
    <n v="56000"/>
    <n v="172736"/>
    <n v="3.0845714285714285"/>
    <x v="1"/>
    <n v="2107"/>
    <x v="179"/>
    <x v="2"/>
    <s v="AUD"/>
    <n v="1269234000"/>
    <n v="1269666000"/>
    <b v="0"/>
    <x v="0"/>
    <x v="8"/>
    <x v="2"/>
    <x v="8"/>
  </r>
  <r>
    <n v="181"/>
    <x v="181"/>
    <x v="181"/>
    <n v="8600"/>
    <n v="5315"/>
    <n v="0.61802325581395345"/>
    <x v="0"/>
    <n v="136"/>
    <x v="180"/>
    <x v="1"/>
    <s v="USD"/>
    <n v="1507093200"/>
    <n v="1508648400"/>
    <b v="0"/>
    <x v="0"/>
    <x v="2"/>
    <x v="2"/>
    <x v="2"/>
  </r>
  <r>
    <n v="182"/>
    <x v="182"/>
    <x v="182"/>
    <n v="27100"/>
    <n v="195750"/>
    <n v="7.2232472324723247"/>
    <x v="1"/>
    <n v="3318"/>
    <x v="181"/>
    <x v="3"/>
    <s v="DKK"/>
    <n v="1560574800"/>
    <n v="1561957200"/>
    <b v="0"/>
    <x v="0"/>
    <x v="3"/>
    <x v="3"/>
    <x v="3"/>
  </r>
  <r>
    <n v="183"/>
    <x v="183"/>
    <x v="183"/>
    <n v="5100"/>
    <n v="3525"/>
    <n v="0.69117647058823528"/>
    <x v="0"/>
    <n v="86"/>
    <x v="182"/>
    <x v="0"/>
    <s v="CAD"/>
    <n v="1284008400"/>
    <n v="1285131600"/>
    <b v="0"/>
    <x v="0"/>
    <x v="1"/>
    <x v="1"/>
    <x v="1"/>
  </r>
  <r>
    <n v="184"/>
    <x v="184"/>
    <x v="184"/>
    <n v="3600"/>
    <n v="10550"/>
    <n v="2.9305555555555554"/>
    <x v="1"/>
    <n v="340"/>
    <x v="183"/>
    <x v="1"/>
    <s v="USD"/>
    <n v="1556859600"/>
    <n v="1556946000"/>
    <b v="0"/>
    <x v="0"/>
    <x v="3"/>
    <x v="3"/>
    <x v="3"/>
  </r>
  <r>
    <n v="185"/>
    <x v="185"/>
    <x v="185"/>
    <n v="1000"/>
    <n v="718"/>
    <n v="0.71799999999999997"/>
    <x v="0"/>
    <n v="19"/>
    <x v="184"/>
    <x v="1"/>
    <s v="USD"/>
    <n v="1526187600"/>
    <n v="1527138000"/>
    <b v="0"/>
    <x v="0"/>
    <x v="19"/>
    <x v="4"/>
    <x v="19"/>
  </r>
  <r>
    <n v="186"/>
    <x v="186"/>
    <x v="186"/>
    <n v="88800"/>
    <n v="28358"/>
    <n v="0.31934684684684683"/>
    <x v="0"/>
    <n v="886"/>
    <x v="185"/>
    <x v="1"/>
    <s v="USD"/>
    <n v="1400821200"/>
    <n v="1402117200"/>
    <b v="0"/>
    <x v="0"/>
    <x v="3"/>
    <x v="3"/>
    <x v="3"/>
  </r>
  <r>
    <n v="187"/>
    <x v="187"/>
    <x v="187"/>
    <n v="60200"/>
    <n v="138384"/>
    <n v="2.2987375415282392"/>
    <x v="1"/>
    <n v="1442"/>
    <x v="186"/>
    <x v="0"/>
    <s v="CAD"/>
    <n v="1361599200"/>
    <n v="1364014800"/>
    <b v="0"/>
    <x v="1"/>
    <x v="12"/>
    <x v="4"/>
    <x v="12"/>
  </r>
  <r>
    <n v="188"/>
    <x v="188"/>
    <x v="188"/>
    <n v="8200"/>
    <n v="2625"/>
    <n v="0.3201219512195122"/>
    <x v="0"/>
    <n v="35"/>
    <x v="187"/>
    <x v="6"/>
    <s v="EUR"/>
    <n v="1417500000"/>
    <n v="1417586400"/>
    <b v="0"/>
    <x v="0"/>
    <x v="3"/>
    <x v="3"/>
    <x v="3"/>
  </r>
  <r>
    <n v="189"/>
    <x v="189"/>
    <x v="189"/>
    <n v="191300"/>
    <n v="45004"/>
    <n v="0.23525352848928385"/>
    <x v="3"/>
    <n v="441"/>
    <x v="188"/>
    <x v="1"/>
    <s v="USD"/>
    <n v="1457071200"/>
    <n v="1457071200"/>
    <b v="0"/>
    <x v="0"/>
    <x v="3"/>
    <x v="3"/>
    <x v="3"/>
  </r>
  <r>
    <n v="190"/>
    <x v="190"/>
    <x v="190"/>
    <n v="3700"/>
    <n v="2538"/>
    <n v="0.68594594594594593"/>
    <x v="0"/>
    <n v="24"/>
    <x v="189"/>
    <x v="1"/>
    <s v="USD"/>
    <n v="1370322000"/>
    <n v="1370408400"/>
    <b v="0"/>
    <x v="1"/>
    <x v="3"/>
    <x v="3"/>
    <x v="3"/>
  </r>
  <r>
    <n v="191"/>
    <x v="191"/>
    <x v="191"/>
    <n v="8400"/>
    <n v="3188"/>
    <n v="0.37952380952380954"/>
    <x v="0"/>
    <n v="86"/>
    <x v="190"/>
    <x v="6"/>
    <s v="EUR"/>
    <n v="1552366800"/>
    <n v="1552626000"/>
    <b v="0"/>
    <x v="0"/>
    <x v="3"/>
    <x v="3"/>
    <x v="3"/>
  </r>
  <r>
    <n v="192"/>
    <x v="192"/>
    <x v="192"/>
    <n v="42600"/>
    <n v="8517"/>
    <n v="0.19992957746478873"/>
    <x v="0"/>
    <n v="243"/>
    <x v="191"/>
    <x v="1"/>
    <s v="USD"/>
    <n v="1403845200"/>
    <n v="1404190800"/>
    <b v="0"/>
    <x v="0"/>
    <x v="1"/>
    <x v="1"/>
    <x v="1"/>
  </r>
  <r>
    <n v="193"/>
    <x v="193"/>
    <x v="193"/>
    <n v="6600"/>
    <n v="3012"/>
    <n v="0.45636363636363636"/>
    <x v="0"/>
    <n v="65"/>
    <x v="192"/>
    <x v="1"/>
    <s v="USD"/>
    <n v="1523163600"/>
    <n v="1523509200"/>
    <b v="1"/>
    <x v="0"/>
    <x v="7"/>
    <x v="1"/>
    <x v="7"/>
  </r>
  <r>
    <n v="194"/>
    <x v="194"/>
    <x v="194"/>
    <n v="7100"/>
    <n v="8716"/>
    <n v="1.227605633802817"/>
    <x v="1"/>
    <n v="126"/>
    <x v="193"/>
    <x v="1"/>
    <s v="USD"/>
    <n v="1442206800"/>
    <n v="1443589200"/>
    <b v="0"/>
    <x v="0"/>
    <x v="16"/>
    <x v="1"/>
    <x v="16"/>
  </r>
  <r>
    <n v="195"/>
    <x v="195"/>
    <x v="195"/>
    <n v="15800"/>
    <n v="57157"/>
    <n v="3.61753164556962"/>
    <x v="1"/>
    <n v="524"/>
    <x v="194"/>
    <x v="1"/>
    <s v="USD"/>
    <n v="1532840400"/>
    <n v="1533445200"/>
    <b v="0"/>
    <x v="0"/>
    <x v="5"/>
    <x v="1"/>
    <x v="5"/>
  </r>
  <r>
    <n v="196"/>
    <x v="196"/>
    <x v="196"/>
    <n v="8200"/>
    <n v="5178"/>
    <n v="0.63146341463414635"/>
    <x v="0"/>
    <n v="100"/>
    <x v="195"/>
    <x v="3"/>
    <s v="DKK"/>
    <n v="1472878800"/>
    <n v="1474520400"/>
    <b v="0"/>
    <x v="0"/>
    <x v="8"/>
    <x v="2"/>
    <x v="8"/>
  </r>
  <r>
    <n v="197"/>
    <x v="197"/>
    <x v="197"/>
    <n v="54700"/>
    <n v="163118"/>
    <n v="2.9820475319926874"/>
    <x v="1"/>
    <n v="1989"/>
    <x v="196"/>
    <x v="1"/>
    <s v="USD"/>
    <n v="1498194000"/>
    <n v="1499403600"/>
    <b v="0"/>
    <x v="0"/>
    <x v="6"/>
    <x v="4"/>
    <x v="6"/>
  </r>
  <r>
    <n v="198"/>
    <x v="198"/>
    <x v="198"/>
    <n v="63200"/>
    <n v="6041"/>
    <n v="9.5585443037974685E-2"/>
    <x v="0"/>
    <n v="168"/>
    <x v="197"/>
    <x v="1"/>
    <s v="USD"/>
    <n v="1281070800"/>
    <n v="1283576400"/>
    <b v="0"/>
    <x v="0"/>
    <x v="5"/>
    <x v="1"/>
    <x v="5"/>
  </r>
  <r>
    <n v="199"/>
    <x v="199"/>
    <x v="199"/>
    <n v="1800"/>
    <n v="968"/>
    <n v="0.5377777777777778"/>
    <x v="0"/>
    <n v="13"/>
    <x v="198"/>
    <x v="1"/>
    <s v="USD"/>
    <n v="1436245200"/>
    <n v="1436590800"/>
    <b v="0"/>
    <x v="0"/>
    <x v="1"/>
    <x v="1"/>
    <x v="1"/>
  </r>
  <r>
    <n v="200"/>
    <x v="200"/>
    <x v="200"/>
    <n v="100"/>
    <n v="2"/>
    <n v="0.02"/>
    <x v="0"/>
    <n v="1"/>
    <x v="50"/>
    <x v="0"/>
    <s v="CAD"/>
    <n v="1269493200"/>
    <n v="1270443600"/>
    <b v="0"/>
    <x v="0"/>
    <x v="3"/>
    <x v="3"/>
    <x v="3"/>
  </r>
  <r>
    <n v="201"/>
    <x v="201"/>
    <x v="201"/>
    <n v="2100"/>
    <n v="14305"/>
    <n v="6.8119047619047617"/>
    <x v="1"/>
    <n v="157"/>
    <x v="199"/>
    <x v="1"/>
    <s v="USD"/>
    <n v="1406264400"/>
    <n v="1407819600"/>
    <b v="0"/>
    <x v="0"/>
    <x v="2"/>
    <x v="2"/>
    <x v="2"/>
  </r>
  <r>
    <n v="202"/>
    <x v="202"/>
    <x v="202"/>
    <n v="8300"/>
    <n v="6543"/>
    <n v="0.78831325301204824"/>
    <x v="3"/>
    <n v="82"/>
    <x v="200"/>
    <x v="1"/>
    <s v="USD"/>
    <n v="1317531600"/>
    <n v="1317877200"/>
    <b v="0"/>
    <x v="0"/>
    <x v="0"/>
    <x v="0"/>
    <x v="0"/>
  </r>
  <r>
    <n v="203"/>
    <x v="203"/>
    <x v="203"/>
    <n v="143900"/>
    <n v="193413"/>
    <n v="1.3440792216817234"/>
    <x v="1"/>
    <n v="4498"/>
    <x v="201"/>
    <x v="2"/>
    <s v="AUD"/>
    <n v="1484632800"/>
    <n v="1484805600"/>
    <b v="0"/>
    <x v="0"/>
    <x v="3"/>
    <x v="3"/>
    <x v="3"/>
  </r>
  <r>
    <n v="204"/>
    <x v="204"/>
    <x v="204"/>
    <n v="75000"/>
    <n v="2529"/>
    <n v="3.372E-2"/>
    <x v="0"/>
    <n v="40"/>
    <x v="202"/>
    <x v="1"/>
    <s v="USD"/>
    <n v="1301806800"/>
    <n v="1302670800"/>
    <b v="0"/>
    <x v="0"/>
    <x v="17"/>
    <x v="1"/>
    <x v="17"/>
  </r>
  <r>
    <n v="205"/>
    <x v="205"/>
    <x v="205"/>
    <n v="1300"/>
    <n v="5614"/>
    <n v="4.3184615384615386"/>
    <x v="1"/>
    <n v="80"/>
    <x v="203"/>
    <x v="1"/>
    <s v="USD"/>
    <n v="1539752400"/>
    <n v="1540789200"/>
    <b v="1"/>
    <x v="0"/>
    <x v="3"/>
    <x v="3"/>
    <x v="3"/>
  </r>
  <r>
    <n v="206"/>
    <x v="206"/>
    <x v="206"/>
    <n v="9000"/>
    <n v="3496"/>
    <n v="0.38844444444444443"/>
    <x v="3"/>
    <n v="57"/>
    <x v="204"/>
    <x v="1"/>
    <s v="USD"/>
    <n v="1267250400"/>
    <n v="1268028000"/>
    <b v="0"/>
    <x v="0"/>
    <x v="13"/>
    <x v="5"/>
    <x v="13"/>
  </r>
  <r>
    <n v="207"/>
    <x v="207"/>
    <x v="207"/>
    <n v="1000"/>
    <n v="4257"/>
    <n v="4.2569999999999997"/>
    <x v="1"/>
    <n v="43"/>
    <x v="205"/>
    <x v="1"/>
    <s v="USD"/>
    <n v="1535432400"/>
    <n v="1537160400"/>
    <b v="0"/>
    <x v="1"/>
    <x v="1"/>
    <x v="1"/>
    <x v="1"/>
  </r>
  <r>
    <n v="208"/>
    <x v="208"/>
    <x v="208"/>
    <n v="196900"/>
    <n v="199110"/>
    <n v="1.0112239715591671"/>
    <x v="1"/>
    <n v="2053"/>
    <x v="206"/>
    <x v="1"/>
    <s v="USD"/>
    <n v="1510207200"/>
    <n v="1512280800"/>
    <b v="0"/>
    <x v="0"/>
    <x v="4"/>
    <x v="4"/>
    <x v="4"/>
  </r>
  <r>
    <n v="209"/>
    <x v="209"/>
    <x v="209"/>
    <n v="194500"/>
    <n v="41212"/>
    <n v="0.21188688946015424"/>
    <x v="2"/>
    <n v="808"/>
    <x v="207"/>
    <x v="2"/>
    <s v="AUD"/>
    <n v="1462510800"/>
    <n v="1463115600"/>
    <b v="0"/>
    <x v="0"/>
    <x v="4"/>
    <x v="4"/>
    <x v="4"/>
  </r>
  <r>
    <n v="210"/>
    <x v="210"/>
    <x v="210"/>
    <n v="9400"/>
    <n v="6338"/>
    <n v="0.67425531914893622"/>
    <x v="0"/>
    <n v="226"/>
    <x v="208"/>
    <x v="3"/>
    <s v="DKK"/>
    <n v="1488520800"/>
    <n v="1490850000"/>
    <b v="0"/>
    <x v="0"/>
    <x v="22"/>
    <x v="4"/>
    <x v="22"/>
  </r>
  <r>
    <n v="211"/>
    <x v="211"/>
    <x v="211"/>
    <n v="104400"/>
    <n v="99100"/>
    <n v="0.9492337164750958"/>
    <x v="0"/>
    <n v="1625"/>
    <x v="209"/>
    <x v="1"/>
    <s v="USD"/>
    <n v="1377579600"/>
    <n v="1379653200"/>
    <b v="0"/>
    <x v="0"/>
    <x v="3"/>
    <x v="3"/>
    <x v="3"/>
  </r>
  <r>
    <n v="212"/>
    <x v="212"/>
    <x v="212"/>
    <n v="8100"/>
    <n v="12300"/>
    <n v="1.5185185185185186"/>
    <x v="1"/>
    <n v="168"/>
    <x v="210"/>
    <x v="1"/>
    <s v="USD"/>
    <n v="1576389600"/>
    <n v="1580364000"/>
    <b v="0"/>
    <x v="0"/>
    <x v="3"/>
    <x v="3"/>
    <x v="3"/>
  </r>
  <r>
    <n v="213"/>
    <x v="213"/>
    <x v="213"/>
    <n v="87900"/>
    <n v="171549"/>
    <n v="1.9516382252559727"/>
    <x v="1"/>
    <n v="4289"/>
    <x v="211"/>
    <x v="1"/>
    <s v="USD"/>
    <n v="1289019600"/>
    <n v="1289714400"/>
    <b v="0"/>
    <x v="1"/>
    <x v="7"/>
    <x v="1"/>
    <x v="7"/>
  </r>
  <r>
    <n v="214"/>
    <x v="214"/>
    <x v="214"/>
    <n v="1400"/>
    <n v="14324"/>
    <n v="10.231428571428571"/>
    <x v="1"/>
    <n v="165"/>
    <x v="212"/>
    <x v="1"/>
    <s v="USD"/>
    <n v="1282194000"/>
    <n v="1282712400"/>
    <b v="0"/>
    <x v="0"/>
    <x v="1"/>
    <x v="1"/>
    <x v="1"/>
  </r>
  <r>
    <n v="215"/>
    <x v="215"/>
    <x v="215"/>
    <n v="156800"/>
    <n v="6024"/>
    <n v="3.8418367346938778E-2"/>
    <x v="0"/>
    <n v="143"/>
    <x v="213"/>
    <x v="1"/>
    <s v="USD"/>
    <n v="1550037600"/>
    <n v="1550210400"/>
    <b v="0"/>
    <x v="0"/>
    <x v="3"/>
    <x v="3"/>
    <x v="3"/>
  </r>
  <r>
    <n v="216"/>
    <x v="216"/>
    <x v="216"/>
    <n v="121700"/>
    <n v="188721"/>
    <n v="1.5507066557107643"/>
    <x v="1"/>
    <n v="1815"/>
    <x v="214"/>
    <x v="1"/>
    <s v="USD"/>
    <n v="1321941600"/>
    <n v="1322114400"/>
    <b v="0"/>
    <x v="0"/>
    <x v="3"/>
    <x v="3"/>
    <x v="3"/>
  </r>
  <r>
    <n v="217"/>
    <x v="217"/>
    <x v="217"/>
    <n v="129400"/>
    <n v="57911"/>
    <n v="0.44753477588871715"/>
    <x v="0"/>
    <n v="934"/>
    <x v="215"/>
    <x v="1"/>
    <s v="USD"/>
    <n v="1556427600"/>
    <n v="1557205200"/>
    <b v="0"/>
    <x v="0"/>
    <x v="22"/>
    <x v="4"/>
    <x v="22"/>
  </r>
  <r>
    <n v="218"/>
    <x v="218"/>
    <x v="218"/>
    <n v="5700"/>
    <n v="12309"/>
    <n v="2.1594736842105262"/>
    <x v="1"/>
    <n v="397"/>
    <x v="216"/>
    <x v="4"/>
    <s v="GBP"/>
    <n v="1320991200"/>
    <n v="1323928800"/>
    <b v="0"/>
    <x v="1"/>
    <x v="12"/>
    <x v="4"/>
    <x v="12"/>
  </r>
  <r>
    <n v="219"/>
    <x v="219"/>
    <x v="219"/>
    <n v="41700"/>
    <n v="138497"/>
    <n v="3.3212709832134291"/>
    <x v="1"/>
    <n v="1539"/>
    <x v="217"/>
    <x v="1"/>
    <s v="USD"/>
    <n v="1345093200"/>
    <n v="1346130000"/>
    <b v="0"/>
    <x v="0"/>
    <x v="10"/>
    <x v="4"/>
    <x v="10"/>
  </r>
  <r>
    <n v="220"/>
    <x v="220"/>
    <x v="220"/>
    <n v="7900"/>
    <n v="667"/>
    <n v="8.4430379746835441E-2"/>
    <x v="0"/>
    <n v="17"/>
    <x v="218"/>
    <x v="1"/>
    <s v="USD"/>
    <n v="1309496400"/>
    <n v="1311051600"/>
    <b v="1"/>
    <x v="0"/>
    <x v="3"/>
    <x v="3"/>
    <x v="3"/>
  </r>
  <r>
    <n v="221"/>
    <x v="221"/>
    <x v="221"/>
    <n v="121500"/>
    <n v="119830"/>
    <n v="0.9862551440329218"/>
    <x v="0"/>
    <n v="2179"/>
    <x v="219"/>
    <x v="1"/>
    <s v="USD"/>
    <n v="1340254800"/>
    <n v="1340427600"/>
    <b v="1"/>
    <x v="0"/>
    <x v="0"/>
    <x v="0"/>
    <x v="0"/>
  </r>
  <r>
    <n v="222"/>
    <x v="222"/>
    <x v="222"/>
    <n v="4800"/>
    <n v="6623"/>
    <n v="1.3797916666666667"/>
    <x v="1"/>
    <n v="138"/>
    <x v="220"/>
    <x v="1"/>
    <s v="USD"/>
    <n v="1412226000"/>
    <n v="1412312400"/>
    <b v="0"/>
    <x v="0"/>
    <x v="14"/>
    <x v="7"/>
    <x v="14"/>
  </r>
  <r>
    <n v="223"/>
    <x v="223"/>
    <x v="223"/>
    <n v="87300"/>
    <n v="81897"/>
    <n v="0.93810996563573879"/>
    <x v="0"/>
    <n v="931"/>
    <x v="221"/>
    <x v="1"/>
    <s v="USD"/>
    <n v="1458104400"/>
    <n v="1459314000"/>
    <b v="0"/>
    <x v="0"/>
    <x v="3"/>
    <x v="3"/>
    <x v="3"/>
  </r>
  <r>
    <n v="224"/>
    <x v="224"/>
    <x v="224"/>
    <n v="46300"/>
    <n v="186885"/>
    <n v="4.0363930885529156"/>
    <x v="1"/>
    <n v="3594"/>
    <x v="222"/>
    <x v="1"/>
    <s v="USD"/>
    <n v="1411534800"/>
    <n v="1415426400"/>
    <b v="0"/>
    <x v="0"/>
    <x v="22"/>
    <x v="4"/>
    <x v="22"/>
  </r>
  <r>
    <n v="225"/>
    <x v="225"/>
    <x v="225"/>
    <n v="67800"/>
    <n v="176398"/>
    <n v="2.6017404129793511"/>
    <x v="1"/>
    <n v="5880"/>
    <x v="223"/>
    <x v="1"/>
    <s v="USD"/>
    <n v="1399093200"/>
    <n v="1399093200"/>
    <b v="1"/>
    <x v="0"/>
    <x v="1"/>
    <x v="1"/>
    <x v="1"/>
  </r>
  <r>
    <n v="226"/>
    <x v="102"/>
    <x v="226"/>
    <n v="3000"/>
    <n v="10999"/>
    <n v="3.6663333333333332"/>
    <x v="1"/>
    <n v="112"/>
    <x v="224"/>
    <x v="1"/>
    <s v="USD"/>
    <n v="1270702800"/>
    <n v="1273899600"/>
    <b v="0"/>
    <x v="0"/>
    <x v="14"/>
    <x v="7"/>
    <x v="14"/>
  </r>
  <r>
    <n v="227"/>
    <x v="226"/>
    <x v="227"/>
    <n v="60900"/>
    <n v="102751"/>
    <n v="1.687208538587849"/>
    <x v="1"/>
    <n v="943"/>
    <x v="225"/>
    <x v="1"/>
    <s v="USD"/>
    <n v="1431666000"/>
    <n v="1432184400"/>
    <b v="0"/>
    <x v="0"/>
    <x v="20"/>
    <x v="6"/>
    <x v="20"/>
  </r>
  <r>
    <n v="228"/>
    <x v="227"/>
    <x v="228"/>
    <n v="137900"/>
    <n v="165352"/>
    <n v="1.1990717911530093"/>
    <x v="1"/>
    <n v="2468"/>
    <x v="226"/>
    <x v="1"/>
    <s v="USD"/>
    <n v="1472619600"/>
    <n v="1474779600"/>
    <b v="0"/>
    <x v="0"/>
    <x v="10"/>
    <x v="4"/>
    <x v="10"/>
  </r>
  <r>
    <n v="229"/>
    <x v="228"/>
    <x v="229"/>
    <n v="85600"/>
    <n v="165798"/>
    <n v="1.936892523364486"/>
    <x v="1"/>
    <n v="2551"/>
    <x v="227"/>
    <x v="1"/>
    <s v="USD"/>
    <n v="1496293200"/>
    <n v="1500440400"/>
    <b v="0"/>
    <x v="1"/>
    <x v="20"/>
    <x v="6"/>
    <x v="20"/>
  </r>
  <r>
    <n v="230"/>
    <x v="229"/>
    <x v="230"/>
    <n v="2400"/>
    <n v="10084"/>
    <n v="4.2016666666666671"/>
    <x v="1"/>
    <n v="101"/>
    <x v="228"/>
    <x v="1"/>
    <s v="USD"/>
    <n v="1575612000"/>
    <n v="1575612000"/>
    <b v="0"/>
    <x v="0"/>
    <x v="11"/>
    <x v="6"/>
    <x v="11"/>
  </r>
  <r>
    <n v="231"/>
    <x v="230"/>
    <x v="231"/>
    <n v="7200"/>
    <n v="5523"/>
    <n v="0.76708333333333334"/>
    <x v="3"/>
    <n v="67"/>
    <x v="229"/>
    <x v="1"/>
    <s v="USD"/>
    <n v="1369112400"/>
    <n v="1374123600"/>
    <b v="0"/>
    <x v="0"/>
    <x v="3"/>
    <x v="3"/>
    <x v="3"/>
  </r>
  <r>
    <n v="232"/>
    <x v="231"/>
    <x v="232"/>
    <n v="3400"/>
    <n v="5823"/>
    <n v="1.7126470588235294"/>
    <x v="1"/>
    <n v="92"/>
    <x v="230"/>
    <x v="1"/>
    <s v="USD"/>
    <n v="1469422800"/>
    <n v="1469509200"/>
    <b v="0"/>
    <x v="0"/>
    <x v="3"/>
    <x v="3"/>
    <x v="3"/>
  </r>
  <r>
    <n v="233"/>
    <x v="232"/>
    <x v="233"/>
    <n v="3800"/>
    <n v="6000"/>
    <n v="1.5789473684210527"/>
    <x v="1"/>
    <n v="62"/>
    <x v="231"/>
    <x v="1"/>
    <s v="USD"/>
    <n v="1307854800"/>
    <n v="1309237200"/>
    <b v="0"/>
    <x v="0"/>
    <x v="10"/>
    <x v="4"/>
    <x v="10"/>
  </r>
  <r>
    <n v="234"/>
    <x v="233"/>
    <x v="234"/>
    <n v="7500"/>
    <n v="8181"/>
    <n v="1.0908"/>
    <x v="1"/>
    <n v="149"/>
    <x v="232"/>
    <x v="6"/>
    <s v="EUR"/>
    <n v="1503378000"/>
    <n v="1503982800"/>
    <b v="0"/>
    <x v="1"/>
    <x v="11"/>
    <x v="6"/>
    <x v="11"/>
  </r>
  <r>
    <n v="235"/>
    <x v="234"/>
    <x v="235"/>
    <n v="8600"/>
    <n v="3589"/>
    <n v="0.41732558139534881"/>
    <x v="0"/>
    <n v="92"/>
    <x v="233"/>
    <x v="1"/>
    <s v="USD"/>
    <n v="1486965600"/>
    <n v="1487397600"/>
    <b v="0"/>
    <x v="0"/>
    <x v="10"/>
    <x v="4"/>
    <x v="10"/>
  </r>
  <r>
    <n v="236"/>
    <x v="235"/>
    <x v="236"/>
    <n v="39500"/>
    <n v="4323"/>
    <n v="0.10944303797468355"/>
    <x v="0"/>
    <n v="57"/>
    <x v="234"/>
    <x v="2"/>
    <s v="AUD"/>
    <n v="1561438800"/>
    <n v="1562043600"/>
    <b v="0"/>
    <x v="1"/>
    <x v="1"/>
    <x v="1"/>
    <x v="1"/>
  </r>
  <r>
    <n v="237"/>
    <x v="236"/>
    <x v="237"/>
    <n v="9300"/>
    <n v="14822"/>
    <n v="1.593763440860215"/>
    <x v="1"/>
    <n v="329"/>
    <x v="235"/>
    <x v="1"/>
    <s v="USD"/>
    <n v="1398402000"/>
    <n v="1398574800"/>
    <b v="0"/>
    <x v="0"/>
    <x v="10"/>
    <x v="4"/>
    <x v="10"/>
  </r>
  <r>
    <n v="238"/>
    <x v="237"/>
    <x v="238"/>
    <n v="2400"/>
    <n v="10138"/>
    <n v="4.2241666666666671"/>
    <x v="1"/>
    <n v="97"/>
    <x v="236"/>
    <x v="3"/>
    <s v="DKK"/>
    <n v="1513231200"/>
    <n v="1515391200"/>
    <b v="0"/>
    <x v="1"/>
    <x v="3"/>
    <x v="3"/>
    <x v="3"/>
  </r>
  <r>
    <n v="239"/>
    <x v="238"/>
    <x v="239"/>
    <n v="3200"/>
    <n v="3127"/>
    <n v="0.97718749999999999"/>
    <x v="0"/>
    <n v="41"/>
    <x v="237"/>
    <x v="1"/>
    <s v="USD"/>
    <n v="1440824400"/>
    <n v="1441170000"/>
    <b v="0"/>
    <x v="0"/>
    <x v="8"/>
    <x v="2"/>
    <x v="8"/>
  </r>
  <r>
    <n v="240"/>
    <x v="239"/>
    <x v="240"/>
    <n v="29400"/>
    <n v="123124"/>
    <n v="4.1878911564625847"/>
    <x v="1"/>
    <n v="1784"/>
    <x v="238"/>
    <x v="1"/>
    <s v="USD"/>
    <n v="1281070800"/>
    <n v="1281157200"/>
    <b v="0"/>
    <x v="0"/>
    <x v="3"/>
    <x v="3"/>
    <x v="3"/>
  </r>
  <r>
    <n v="241"/>
    <x v="240"/>
    <x v="241"/>
    <n v="168500"/>
    <n v="171729"/>
    <n v="1.0191632047477746"/>
    <x v="1"/>
    <n v="1684"/>
    <x v="239"/>
    <x v="2"/>
    <s v="AUD"/>
    <n v="1397365200"/>
    <n v="1398229200"/>
    <b v="0"/>
    <x v="1"/>
    <x v="9"/>
    <x v="5"/>
    <x v="9"/>
  </r>
  <r>
    <n v="242"/>
    <x v="241"/>
    <x v="242"/>
    <n v="8400"/>
    <n v="10729"/>
    <n v="1.2772619047619047"/>
    <x v="1"/>
    <n v="250"/>
    <x v="240"/>
    <x v="1"/>
    <s v="USD"/>
    <n v="1494392400"/>
    <n v="1495256400"/>
    <b v="0"/>
    <x v="1"/>
    <x v="1"/>
    <x v="1"/>
    <x v="1"/>
  </r>
  <r>
    <n v="243"/>
    <x v="242"/>
    <x v="243"/>
    <n v="2300"/>
    <n v="10240"/>
    <n v="4.4521739130434783"/>
    <x v="1"/>
    <n v="238"/>
    <x v="241"/>
    <x v="1"/>
    <s v="USD"/>
    <n v="1520143200"/>
    <n v="1520402400"/>
    <b v="0"/>
    <x v="0"/>
    <x v="3"/>
    <x v="3"/>
    <x v="3"/>
  </r>
  <r>
    <n v="244"/>
    <x v="243"/>
    <x v="244"/>
    <n v="700"/>
    <n v="3988"/>
    <n v="5.6971428571428575"/>
    <x v="1"/>
    <n v="53"/>
    <x v="242"/>
    <x v="1"/>
    <s v="USD"/>
    <n v="1405314000"/>
    <n v="1409806800"/>
    <b v="0"/>
    <x v="0"/>
    <x v="3"/>
    <x v="3"/>
    <x v="3"/>
  </r>
  <r>
    <n v="245"/>
    <x v="244"/>
    <x v="245"/>
    <n v="2900"/>
    <n v="14771"/>
    <n v="5.0934482758620687"/>
    <x v="1"/>
    <n v="214"/>
    <x v="243"/>
    <x v="1"/>
    <s v="USD"/>
    <n v="1396846800"/>
    <n v="1396933200"/>
    <b v="0"/>
    <x v="0"/>
    <x v="3"/>
    <x v="3"/>
    <x v="3"/>
  </r>
  <r>
    <n v="246"/>
    <x v="245"/>
    <x v="246"/>
    <n v="4500"/>
    <n v="14649"/>
    <n v="3.2553333333333332"/>
    <x v="1"/>
    <n v="222"/>
    <x v="244"/>
    <x v="1"/>
    <s v="USD"/>
    <n v="1375678800"/>
    <n v="1376024400"/>
    <b v="0"/>
    <x v="0"/>
    <x v="2"/>
    <x v="2"/>
    <x v="2"/>
  </r>
  <r>
    <n v="247"/>
    <x v="246"/>
    <x v="247"/>
    <n v="19800"/>
    <n v="184658"/>
    <n v="9.3261616161616168"/>
    <x v="1"/>
    <n v="1884"/>
    <x v="245"/>
    <x v="1"/>
    <s v="USD"/>
    <n v="1482386400"/>
    <n v="1483682400"/>
    <b v="0"/>
    <x v="1"/>
    <x v="13"/>
    <x v="5"/>
    <x v="13"/>
  </r>
  <r>
    <n v="248"/>
    <x v="247"/>
    <x v="248"/>
    <n v="6200"/>
    <n v="13103"/>
    <n v="2.1133870967741935"/>
    <x v="1"/>
    <n v="218"/>
    <x v="246"/>
    <x v="2"/>
    <s v="AUD"/>
    <n v="1420005600"/>
    <n v="1420437600"/>
    <b v="0"/>
    <x v="0"/>
    <x v="20"/>
    <x v="6"/>
    <x v="20"/>
  </r>
  <r>
    <n v="249"/>
    <x v="248"/>
    <x v="249"/>
    <n v="61500"/>
    <n v="168095"/>
    <n v="2.7332520325203253"/>
    <x v="1"/>
    <n v="6465"/>
    <x v="247"/>
    <x v="1"/>
    <s v="USD"/>
    <n v="1420178400"/>
    <n v="1420783200"/>
    <b v="0"/>
    <x v="0"/>
    <x v="18"/>
    <x v="5"/>
    <x v="18"/>
  </r>
  <r>
    <n v="250"/>
    <x v="249"/>
    <x v="250"/>
    <n v="100"/>
    <n v="3"/>
    <n v="0.03"/>
    <x v="0"/>
    <n v="1"/>
    <x v="248"/>
    <x v="1"/>
    <s v="USD"/>
    <n v="1264399200"/>
    <n v="1267423200"/>
    <b v="0"/>
    <x v="0"/>
    <x v="1"/>
    <x v="1"/>
    <x v="1"/>
  </r>
  <r>
    <n v="251"/>
    <x v="250"/>
    <x v="251"/>
    <n v="7100"/>
    <n v="3840"/>
    <n v="0.54084507042253516"/>
    <x v="0"/>
    <n v="101"/>
    <x v="249"/>
    <x v="1"/>
    <s v="USD"/>
    <n v="1355032800"/>
    <n v="1355205600"/>
    <b v="0"/>
    <x v="0"/>
    <x v="3"/>
    <x v="3"/>
    <x v="3"/>
  </r>
  <r>
    <n v="252"/>
    <x v="251"/>
    <x v="252"/>
    <n v="1000"/>
    <n v="6263"/>
    <n v="6.2629999999999999"/>
    <x v="1"/>
    <n v="59"/>
    <x v="250"/>
    <x v="1"/>
    <s v="USD"/>
    <n v="1382677200"/>
    <n v="1383109200"/>
    <b v="0"/>
    <x v="0"/>
    <x v="3"/>
    <x v="3"/>
    <x v="3"/>
  </r>
  <r>
    <n v="253"/>
    <x v="252"/>
    <x v="253"/>
    <n v="121500"/>
    <n v="108161"/>
    <n v="0.8902139917695473"/>
    <x v="0"/>
    <n v="1335"/>
    <x v="251"/>
    <x v="0"/>
    <s v="CAD"/>
    <n v="1302238800"/>
    <n v="1303275600"/>
    <b v="0"/>
    <x v="0"/>
    <x v="6"/>
    <x v="4"/>
    <x v="6"/>
  </r>
  <r>
    <n v="254"/>
    <x v="253"/>
    <x v="254"/>
    <n v="4600"/>
    <n v="8505"/>
    <n v="1.8489130434782608"/>
    <x v="1"/>
    <n v="88"/>
    <x v="252"/>
    <x v="1"/>
    <s v="USD"/>
    <n v="1487656800"/>
    <n v="1487829600"/>
    <b v="0"/>
    <x v="0"/>
    <x v="9"/>
    <x v="5"/>
    <x v="9"/>
  </r>
  <r>
    <n v="255"/>
    <x v="254"/>
    <x v="255"/>
    <n v="80500"/>
    <n v="96735"/>
    <n v="1.2016770186335404"/>
    <x v="1"/>
    <n v="1697"/>
    <x v="253"/>
    <x v="1"/>
    <s v="USD"/>
    <n v="1297836000"/>
    <n v="1298268000"/>
    <b v="0"/>
    <x v="1"/>
    <x v="1"/>
    <x v="1"/>
    <x v="1"/>
  </r>
  <r>
    <n v="256"/>
    <x v="255"/>
    <x v="256"/>
    <n v="4100"/>
    <n v="959"/>
    <n v="0.23390243902439026"/>
    <x v="0"/>
    <n v="15"/>
    <x v="254"/>
    <x v="4"/>
    <s v="GBP"/>
    <n v="1453615200"/>
    <n v="1456812000"/>
    <b v="0"/>
    <x v="0"/>
    <x v="1"/>
    <x v="1"/>
    <x v="1"/>
  </r>
  <r>
    <n v="257"/>
    <x v="256"/>
    <x v="257"/>
    <n v="5700"/>
    <n v="8322"/>
    <n v="1.46"/>
    <x v="1"/>
    <n v="92"/>
    <x v="255"/>
    <x v="1"/>
    <s v="USD"/>
    <n v="1362463200"/>
    <n v="1363669200"/>
    <b v="0"/>
    <x v="0"/>
    <x v="3"/>
    <x v="3"/>
    <x v="3"/>
  </r>
  <r>
    <n v="258"/>
    <x v="257"/>
    <x v="258"/>
    <n v="5000"/>
    <n v="13424"/>
    <n v="2.6848000000000001"/>
    <x v="1"/>
    <n v="186"/>
    <x v="256"/>
    <x v="1"/>
    <s v="USD"/>
    <n v="1481176800"/>
    <n v="1482904800"/>
    <b v="0"/>
    <x v="1"/>
    <x v="3"/>
    <x v="3"/>
    <x v="3"/>
  </r>
  <r>
    <n v="259"/>
    <x v="258"/>
    <x v="259"/>
    <n v="1800"/>
    <n v="10755"/>
    <n v="5.9749999999999996"/>
    <x v="1"/>
    <n v="138"/>
    <x v="257"/>
    <x v="1"/>
    <s v="USD"/>
    <n v="1354946400"/>
    <n v="1356588000"/>
    <b v="1"/>
    <x v="0"/>
    <x v="14"/>
    <x v="7"/>
    <x v="14"/>
  </r>
  <r>
    <n v="260"/>
    <x v="259"/>
    <x v="260"/>
    <n v="6300"/>
    <n v="9935"/>
    <n v="1.5769841269841269"/>
    <x v="1"/>
    <n v="261"/>
    <x v="258"/>
    <x v="1"/>
    <s v="USD"/>
    <n v="1348808400"/>
    <n v="1349845200"/>
    <b v="0"/>
    <x v="0"/>
    <x v="1"/>
    <x v="1"/>
    <x v="1"/>
  </r>
  <r>
    <n v="261"/>
    <x v="260"/>
    <x v="261"/>
    <n v="84300"/>
    <n v="26303"/>
    <n v="0.31201660735468567"/>
    <x v="0"/>
    <n v="454"/>
    <x v="259"/>
    <x v="1"/>
    <s v="USD"/>
    <n v="1282712400"/>
    <n v="1283058000"/>
    <b v="0"/>
    <x v="1"/>
    <x v="1"/>
    <x v="1"/>
    <x v="1"/>
  </r>
  <r>
    <n v="262"/>
    <x v="261"/>
    <x v="262"/>
    <n v="1700"/>
    <n v="5328"/>
    <n v="3.1341176470588237"/>
    <x v="1"/>
    <n v="107"/>
    <x v="260"/>
    <x v="1"/>
    <s v="USD"/>
    <n v="1301979600"/>
    <n v="1304226000"/>
    <b v="0"/>
    <x v="1"/>
    <x v="7"/>
    <x v="1"/>
    <x v="7"/>
  </r>
  <r>
    <n v="263"/>
    <x v="262"/>
    <x v="263"/>
    <n v="2900"/>
    <n v="10756"/>
    <n v="3.7089655172413791"/>
    <x v="1"/>
    <n v="199"/>
    <x v="261"/>
    <x v="1"/>
    <s v="USD"/>
    <n v="1263016800"/>
    <n v="1263016800"/>
    <b v="0"/>
    <x v="0"/>
    <x v="14"/>
    <x v="7"/>
    <x v="14"/>
  </r>
  <r>
    <n v="264"/>
    <x v="263"/>
    <x v="264"/>
    <n v="45600"/>
    <n v="165375"/>
    <n v="3.6266447368421053"/>
    <x v="1"/>
    <n v="5512"/>
    <x v="262"/>
    <x v="1"/>
    <s v="USD"/>
    <n v="1360648800"/>
    <n v="1362031200"/>
    <b v="0"/>
    <x v="0"/>
    <x v="3"/>
    <x v="3"/>
    <x v="3"/>
  </r>
  <r>
    <n v="265"/>
    <x v="264"/>
    <x v="265"/>
    <n v="4900"/>
    <n v="6031"/>
    <n v="1.2308163265306122"/>
    <x v="1"/>
    <n v="86"/>
    <x v="263"/>
    <x v="1"/>
    <s v="USD"/>
    <n v="1451800800"/>
    <n v="1455602400"/>
    <b v="0"/>
    <x v="0"/>
    <x v="3"/>
    <x v="3"/>
    <x v="3"/>
  </r>
  <r>
    <n v="266"/>
    <x v="265"/>
    <x v="266"/>
    <n v="111900"/>
    <n v="85902"/>
    <n v="0.76766756032171579"/>
    <x v="0"/>
    <n v="3182"/>
    <x v="264"/>
    <x v="6"/>
    <s v="EUR"/>
    <n v="1415340000"/>
    <n v="1418191200"/>
    <b v="0"/>
    <x v="1"/>
    <x v="17"/>
    <x v="1"/>
    <x v="17"/>
  </r>
  <r>
    <n v="267"/>
    <x v="266"/>
    <x v="267"/>
    <n v="61600"/>
    <n v="143910"/>
    <n v="2.3362012987012988"/>
    <x v="1"/>
    <n v="2768"/>
    <x v="265"/>
    <x v="2"/>
    <s v="AUD"/>
    <n v="1351054800"/>
    <n v="1352440800"/>
    <b v="0"/>
    <x v="0"/>
    <x v="3"/>
    <x v="3"/>
    <x v="3"/>
  </r>
  <r>
    <n v="268"/>
    <x v="267"/>
    <x v="268"/>
    <n v="1500"/>
    <n v="2708"/>
    <n v="1.8053333333333332"/>
    <x v="1"/>
    <n v="48"/>
    <x v="266"/>
    <x v="1"/>
    <s v="USD"/>
    <n v="1349326800"/>
    <n v="1353304800"/>
    <b v="0"/>
    <x v="0"/>
    <x v="4"/>
    <x v="4"/>
    <x v="4"/>
  </r>
  <r>
    <n v="269"/>
    <x v="268"/>
    <x v="269"/>
    <n v="3500"/>
    <n v="8842"/>
    <n v="2.5262857142857142"/>
    <x v="1"/>
    <n v="87"/>
    <x v="267"/>
    <x v="1"/>
    <s v="USD"/>
    <n v="1548914400"/>
    <n v="1550728800"/>
    <b v="0"/>
    <x v="0"/>
    <x v="19"/>
    <x v="4"/>
    <x v="19"/>
  </r>
  <r>
    <n v="270"/>
    <x v="269"/>
    <x v="270"/>
    <n v="173900"/>
    <n v="47260"/>
    <n v="0.27176538240368026"/>
    <x v="3"/>
    <n v="1890"/>
    <x v="268"/>
    <x v="1"/>
    <s v="USD"/>
    <n v="1291269600"/>
    <n v="1291442400"/>
    <b v="0"/>
    <x v="0"/>
    <x v="11"/>
    <x v="6"/>
    <x v="11"/>
  </r>
  <r>
    <n v="271"/>
    <x v="270"/>
    <x v="271"/>
    <n v="153700"/>
    <n v="1953"/>
    <n v="1.2706571242680547E-2"/>
    <x v="2"/>
    <n v="61"/>
    <x v="269"/>
    <x v="1"/>
    <s v="USD"/>
    <n v="1449468000"/>
    <n v="1452146400"/>
    <b v="0"/>
    <x v="0"/>
    <x v="14"/>
    <x v="7"/>
    <x v="14"/>
  </r>
  <r>
    <n v="272"/>
    <x v="271"/>
    <x v="272"/>
    <n v="51100"/>
    <n v="155349"/>
    <n v="3.0400978473581213"/>
    <x v="1"/>
    <n v="1894"/>
    <x v="270"/>
    <x v="1"/>
    <s v="USD"/>
    <n v="1562734800"/>
    <n v="1564894800"/>
    <b v="0"/>
    <x v="1"/>
    <x v="3"/>
    <x v="3"/>
    <x v="3"/>
  </r>
  <r>
    <n v="273"/>
    <x v="272"/>
    <x v="273"/>
    <n v="7800"/>
    <n v="10704"/>
    <n v="1.3723076923076922"/>
    <x v="1"/>
    <n v="282"/>
    <x v="271"/>
    <x v="0"/>
    <s v="CAD"/>
    <n v="1505624400"/>
    <n v="1505883600"/>
    <b v="0"/>
    <x v="0"/>
    <x v="3"/>
    <x v="3"/>
    <x v="3"/>
  </r>
  <r>
    <n v="274"/>
    <x v="273"/>
    <x v="274"/>
    <n v="2400"/>
    <n v="773"/>
    <n v="0.32208333333333333"/>
    <x v="0"/>
    <n v="15"/>
    <x v="272"/>
    <x v="1"/>
    <s v="USD"/>
    <n v="1509948000"/>
    <n v="1510380000"/>
    <b v="0"/>
    <x v="0"/>
    <x v="3"/>
    <x v="3"/>
    <x v="3"/>
  </r>
  <r>
    <n v="275"/>
    <x v="274"/>
    <x v="275"/>
    <n v="3900"/>
    <n v="9419"/>
    <n v="2.4151282051282053"/>
    <x v="1"/>
    <n v="116"/>
    <x v="273"/>
    <x v="1"/>
    <s v="USD"/>
    <n v="1554526800"/>
    <n v="1555218000"/>
    <b v="0"/>
    <x v="0"/>
    <x v="18"/>
    <x v="5"/>
    <x v="18"/>
  </r>
  <r>
    <n v="276"/>
    <x v="275"/>
    <x v="276"/>
    <n v="5500"/>
    <n v="5324"/>
    <n v="0.96799999999999997"/>
    <x v="0"/>
    <n v="133"/>
    <x v="274"/>
    <x v="1"/>
    <s v="USD"/>
    <n v="1334811600"/>
    <n v="1335243600"/>
    <b v="0"/>
    <x v="1"/>
    <x v="11"/>
    <x v="6"/>
    <x v="11"/>
  </r>
  <r>
    <n v="277"/>
    <x v="276"/>
    <x v="277"/>
    <n v="700"/>
    <n v="7465"/>
    <n v="10.664285714285715"/>
    <x v="1"/>
    <n v="83"/>
    <x v="275"/>
    <x v="1"/>
    <s v="USD"/>
    <n v="1279515600"/>
    <n v="1279688400"/>
    <b v="0"/>
    <x v="0"/>
    <x v="3"/>
    <x v="3"/>
    <x v="3"/>
  </r>
  <r>
    <n v="278"/>
    <x v="277"/>
    <x v="278"/>
    <n v="2700"/>
    <n v="8799"/>
    <n v="3.2588888888888889"/>
    <x v="1"/>
    <n v="91"/>
    <x v="276"/>
    <x v="1"/>
    <s v="USD"/>
    <n v="1353909600"/>
    <n v="1356069600"/>
    <b v="0"/>
    <x v="0"/>
    <x v="2"/>
    <x v="2"/>
    <x v="2"/>
  </r>
  <r>
    <n v="279"/>
    <x v="278"/>
    <x v="279"/>
    <n v="8000"/>
    <n v="13656"/>
    <n v="1.7070000000000001"/>
    <x v="1"/>
    <n v="546"/>
    <x v="277"/>
    <x v="1"/>
    <s v="USD"/>
    <n v="1535950800"/>
    <n v="1536210000"/>
    <b v="0"/>
    <x v="0"/>
    <x v="3"/>
    <x v="3"/>
    <x v="3"/>
  </r>
  <r>
    <n v="280"/>
    <x v="279"/>
    <x v="280"/>
    <n v="2500"/>
    <n v="14536"/>
    <n v="5.8144"/>
    <x v="1"/>
    <n v="393"/>
    <x v="278"/>
    <x v="1"/>
    <s v="USD"/>
    <n v="1511244000"/>
    <n v="1511762400"/>
    <b v="0"/>
    <x v="0"/>
    <x v="10"/>
    <x v="4"/>
    <x v="10"/>
  </r>
  <r>
    <n v="281"/>
    <x v="280"/>
    <x v="281"/>
    <n v="164500"/>
    <n v="150552"/>
    <n v="0.91520972644376897"/>
    <x v="0"/>
    <n v="2062"/>
    <x v="279"/>
    <x v="1"/>
    <s v="USD"/>
    <n v="1331445600"/>
    <n v="1333256400"/>
    <b v="0"/>
    <x v="1"/>
    <x v="3"/>
    <x v="3"/>
    <x v="3"/>
  </r>
  <r>
    <n v="282"/>
    <x v="281"/>
    <x v="282"/>
    <n v="8400"/>
    <n v="9076"/>
    <n v="1.0804761904761904"/>
    <x v="1"/>
    <n v="133"/>
    <x v="280"/>
    <x v="1"/>
    <s v="USD"/>
    <n v="1480226400"/>
    <n v="1480744800"/>
    <b v="0"/>
    <x v="1"/>
    <x v="19"/>
    <x v="4"/>
    <x v="19"/>
  </r>
  <r>
    <n v="283"/>
    <x v="282"/>
    <x v="283"/>
    <n v="8100"/>
    <n v="1517"/>
    <n v="0.18728395061728395"/>
    <x v="0"/>
    <n v="29"/>
    <x v="281"/>
    <x v="3"/>
    <s v="DKK"/>
    <n v="1464584400"/>
    <n v="1465016400"/>
    <b v="0"/>
    <x v="0"/>
    <x v="1"/>
    <x v="1"/>
    <x v="1"/>
  </r>
  <r>
    <n v="284"/>
    <x v="283"/>
    <x v="284"/>
    <n v="9800"/>
    <n v="8153"/>
    <n v="0.83193877551020412"/>
    <x v="0"/>
    <n v="132"/>
    <x v="282"/>
    <x v="1"/>
    <s v="USD"/>
    <n v="1335848400"/>
    <n v="1336280400"/>
    <b v="0"/>
    <x v="0"/>
    <x v="2"/>
    <x v="2"/>
    <x v="2"/>
  </r>
  <r>
    <n v="285"/>
    <x v="284"/>
    <x v="285"/>
    <n v="900"/>
    <n v="6357"/>
    <n v="7.0633333333333335"/>
    <x v="1"/>
    <n v="254"/>
    <x v="283"/>
    <x v="1"/>
    <s v="USD"/>
    <n v="1473483600"/>
    <n v="1476766800"/>
    <b v="0"/>
    <x v="0"/>
    <x v="3"/>
    <x v="3"/>
    <x v="3"/>
  </r>
  <r>
    <n v="286"/>
    <x v="285"/>
    <x v="286"/>
    <n v="112100"/>
    <n v="19557"/>
    <n v="0.17446030330062445"/>
    <x v="3"/>
    <n v="184"/>
    <x v="284"/>
    <x v="1"/>
    <s v="USD"/>
    <n v="1479880800"/>
    <n v="1480485600"/>
    <b v="0"/>
    <x v="0"/>
    <x v="3"/>
    <x v="3"/>
    <x v="3"/>
  </r>
  <r>
    <n v="287"/>
    <x v="286"/>
    <x v="287"/>
    <n v="6300"/>
    <n v="13213"/>
    <n v="2.0973015873015872"/>
    <x v="1"/>
    <n v="176"/>
    <x v="285"/>
    <x v="1"/>
    <s v="USD"/>
    <n v="1430197200"/>
    <n v="1430197200"/>
    <b v="0"/>
    <x v="0"/>
    <x v="5"/>
    <x v="1"/>
    <x v="5"/>
  </r>
  <r>
    <n v="288"/>
    <x v="287"/>
    <x v="288"/>
    <n v="5600"/>
    <n v="5476"/>
    <n v="0.97785714285714287"/>
    <x v="0"/>
    <n v="137"/>
    <x v="286"/>
    <x v="3"/>
    <s v="DKK"/>
    <n v="1331701200"/>
    <n v="1331787600"/>
    <b v="0"/>
    <x v="1"/>
    <x v="16"/>
    <x v="1"/>
    <x v="16"/>
  </r>
  <r>
    <n v="289"/>
    <x v="288"/>
    <x v="289"/>
    <n v="800"/>
    <n v="13474"/>
    <n v="16.842500000000001"/>
    <x v="1"/>
    <n v="337"/>
    <x v="287"/>
    <x v="0"/>
    <s v="CAD"/>
    <n v="1438578000"/>
    <n v="1438837200"/>
    <b v="0"/>
    <x v="0"/>
    <x v="3"/>
    <x v="3"/>
    <x v="3"/>
  </r>
  <r>
    <n v="290"/>
    <x v="289"/>
    <x v="290"/>
    <n v="168600"/>
    <n v="91722"/>
    <n v="0.54402135231316728"/>
    <x v="0"/>
    <n v="908"/>
    <x v="288"/>
    <x v="1"/>
    <s v="USD"/>
    <n v="1368162000"/>
    <n v="1370926800"/>
    <b v="0"/>
    <x v="1"/>
    <x v="4"/>
    <x v="4"/>
    <x v="4"/>
  </r>
  <r>
    <n v="291"/>
    <x v="290"/>
    <x v="291"/>
    <n v="1800"/>
    <n v="8219"/>
    <n v="4.5661111111111108"/>
    <x v="1"/>
    <n v="107"/>
    <x v="289"/>
    <x v="1"/>
    <s v="USD"/>
    <n v="1318654800"/>
    <n v="1319000400"/>
    <b v="1"/>
    <x v="0"/>
    <x v="2"/>
    <x v="2"/>
    <x v="2"/>
  </r>
  <r>
    <n v="292"/>
    <x v="291"/>
    <x v="292"/>
    <n v="7300"/>
    <n v="717"/>
    <n v="9.8219178082191785E-2"/>
    <x v="0"/>
    <n v="10"/>
    <x v="290"/>
    <x v="1"/>
    <s v="USD"/>
    <n v="1331874000"/>
    <n v="1333429200"/>
    <b v="0"/>
    <x v="0"/>
    <x v="0"/>
    <x v="0"/>
    <x v="0"/>
  </r>
  <r>
    <n v="293"/>
    <x v="292"/>
    <x v="293"/>
    <n v="6500"/>
    <n v="1065"/>
    <n v="0.16384615384615384"/>
    <x v="3"/>
    <n v="32"/>
    <x v="291"/>
    <x v="6"/>
    <s v="EUR"/>
    <n v="1286254800"/>
    <n v="1287032400"/>
    <b v="0"/>
    <x v="0"/>
    <x v="3"/>
    <x v="3"/>
    <x v="3"/>
  </r>
  <r>
    <n v="294"/>
    <x v="293"/>
    <x v="294"/>
    <n v="600"/>
    <n v="8038"/>
    <n v="13.396666666666667"/>
    <x v="1"/>
    <n v="183"/>
    <x v="292"/>
    <x v="1"/>
    <s v="USD"/>
    <n v="1540530000"/>
    <n v="1541570400"/>
    <b v="0"/>
    <x v="0"/>
    <x v="3"/>
    <x v="3"/>
    <x v="3"/>
  </r>
  <r>
    <n v="295"/>
    <x v="294"/>
    <x v="295"/>
    <n v="192900"/>
    <n v="68769"/>
    <n v="0.35650077760497667"/>
    <x v="0"/>
    <n v="1910"/>
    <x v="293"/>
    <x v="5"/>
    <s v="CHF"/>
    <n v="1381813200"/>
    <n v="1383976800"/>
    <b v="0"/>
    <x v="0"/>
    <x v="3"/>
    <x v="3"/>
    <x v="3"/>
  </r>
  <r>
    <n v="296"/>
    <x v="295"/>
    <x v="296"/>
    <n v="6100"/>
    <n v="3352"/>
    <n v="0.54950819672131146"/>
    <x v="0"/>
    <n v="38"/>
    <x v="294"/>
    <x v="2"/>
    <s v="AUD"/>
    <n v="1548655200"/>
    <n v="1550556000"/>
    <b v="0"/>
    <x v="0"/>
    <x v="3"/>
    <x v="3"/>
    <x v="3"/>
  </r>
  <r>
    <n v="297"/>
    <x v="296"/>
    <x v="297"/>
    <n v="7200"/>
    <n v="6785"/>
    <n v="0.94236111111111109"/>
    <x v="0"/>
    <n v="104"/>
    <x v="295"/>
    <x v="2"/>
    <s v="AUD"/>
    <n v="1389679200"/>
    <n v="1390456800"/>
    <b v="0"/>
    <x v="1"/>
    <x v="3"/>
    <x v="3"/>
    <x v="3"/>
  </r>
  <r>
    <n v="298"/>
    <x v="297"/>
    <x v="298"/>
    <n v="3500"/>
    <n v="5037"/>
    <n v="1.4391428571428571"/>
    <x v="1"/>
    <n v="72"/>
    <x v="296"/>
    <x v="1"/>
    <s v="USD"/>
    <n v="1456466400"/>
    <n v="1458018000"/>
    <b v="0"/>
    <x v="1"/>
    <x v="1"/>
    <x v="1"/>
    <x v="1"/>
  </r>
  <r>
    <n v="299"/>
    <x v="298"/>
    <x v="299"/>
    <n v="3800"/>
    <n v="1954"/>
    <n v="0.51421052631578945"/>
    <x v="0"/>
    <n v="49"/>
    <x v="297"/>
    <x v="1"/>
    <s v="USD"/>
    <n v="1456984800"/>
    <n v="1461819600"/>
    <b v="0"/>
    <x v="0"/>
    <x v="0"/>
    <x v="0"/>
    <x v="0"/>
  </r>
  <r>
    <n v="300"/>
    <x v="299"/>
    <x v="300"/>
    <n v="100"/>
    <n v="5"/>
    <n v="0.05"/>
    <x v="0"/>
    <n v="1"/>
    <x v="298"/>
    <x v="3"/>
    <s v="DKK"/>
    <n v="1504069200"/>
    <n v="1504155600"/>
    <b v="0"/>
    <x v="1"/>
    <x v="9"/>
    <x v="5"/>
    <x v="9"/>
  </r>
  <r>
    <n v="301"/>
    <x v="300"/>
    <x v="301"/>
    <n v="900"/>
    <n v="12102"/>
    <n v="13.446666666666667"/>
    <x v="1"/>
    <n v="295"/>
    <x v="299"/>
    <x v="1"/>
    <s v="USD"/>
    <n v="1424930400"/>
    <n v="1426395600"/>
    <b v="0"/>
    <x v="0"/>
    <x v="4"/>
    <x v="4"/>
    <x v="4"/>
  </r>
  <r>
    <n v="302"/>
    <x v="301"/>
    <x v="302"/>
    <n v="76100"/>
    <n v="24234"/>
    <n v="0.31844940867279897"/>
    <x v="0"/>
    <n v="245"/>
    <x v="300"/>
    <x v="1"/>
    <s v="USD"/>
    <n v="1535864400"/>
    <n v="1537074000"/>
    <b v="0"/>
    <x v="0"/>
    <x v="3"/>
    <x v="3"/>
    <x v="3"/>
  </r>
  <r>
    <n v="303"/>
    <x v="302"/>
    <x v="303"/>
    <n v="3400"/>
    <n v="2809"/>
    <n v="0.82617647058823529"/>
    <x v="0"/>
    <n v="32"/>
    <x v="301"/>
    <x v="1"/>
    <s v="USD"/>
    <n v="1452146400"/>
    <n v="1452578400"/>
    <b v="0"/>
    <x v="0"/>
    <x v="7"/>
    <x v="1"/>
    <x v="7"/>
  </r>
  <r>
    <n v="304"/>
    <x v="303"/>
    <x v="304"/>
    <n v="2100"/>
    <n v="11469"/>
    <n v="5.4614285714285717"/>
    <x v="1"/>
    <n v="142"/>
    <x v="302"/>
    <x v="1"/>
    <s v="USD"/>
    <n v="1470546000"/>
    <n v="1474088400"/>
    <b v="0"/>
    <x v="0"/>
    <x v="4"/>
    <x v="4"/>
    <x v="4"/>
  </r>
  <r>
    <n v="305"/>
    <x v="304"/>
    <x v="305"/>
    <n v="2800"/>
    <n v="8014"/>
    <n v="2.8621428571428571"/>
    <x v="1"/>
    <n v="85"/>
    <x v="303"/>
    <x v="1"/>
    <s v="USD"/>
    <n v="1458363600"/>
    <n v="1461906000"/>
    <b v="0"/>
    <x v="0"/>
    <x v="3"/>
    <x v="3"/>
    <x v="3"/>
  </r>
  <r>
    <n v="306"/>
    <x v="305"/>
    <x v="306"/>
    <n v="6500"/>
    <n v="514"/>
    <n v="7.9076923076923072E-2"/>
    <x v="0"/>
    <n v="7"/>
    <x v="304"/>
    <x v="1"/>
    <s v="USD"/>
    <n v="1500008400"/>
    <n v="1500267600"/>
    <b v="0"/>
    <x v="1"/>
    <x v="3"/>
    <x v="3"/>
    <x v="3"/>
  </r>
  <r>
    <n v="307"/>
    <x v="306"/>
    <x v="307"/>
    <n v="32900"/>
    <n v="43473"/>
    <n v="1.3213677811550153"/>
    <x v="1"/>
    <n v="659"/>
    <x v="305"/>
    <x v="3"/>
    <s v="DKK"/>
    <n v="1338958800"/>
    <n v="1340686800"/>
    <b v="0"/>
    <x v="1"/>
    <x v="13"/>
    <x v="5"/>
    <x v="13"/>
  </r>
  <r>
    <n v="308"/>
    <x v="307"/>
    <x v="308"/>
    <n v="118200"/>
    <n v="87560"/>
    <n v="0.74077834179357027"/>
    <x v="0"/>
    <n v="803"/>
    <x v="306"/>
    <x v="1"/>
    <s v="USD"/>
    <n v="1303102800"/>
    <n v="1303189200"/>
    <b v="0"/>
    <x v="0"/>
    <x v="3"/>
    <x v="3"/>
    <x v="3"/>
  </r>
  <r>
    <n v="309"/>
    <x v="308"/>
    <x v="309"/>
    <n v="4100"/>
    <n v="3087"/>
    <n v="0.75292682926829269"/>
    <x v="3"/>
    <n v="75"/>
    <x v="307"/>
    <x v="1"/>
    <s v="USD"/>
    <n v="1316581200"/>
    <n v="1318309200"/>
    <b v="0"/>
    <x v="1"/>
    <x v="7"/>
    <x v="1"/>
    <x v="7"/>
  </r>
  <r>
    <n v="310"/>
    <x v="309"/>
    <x v="310"/>
    <n v="7800"/>
    <n v="1586"/>
    <n v="0.20333333333333334"/>
    <x v="0"/>
    <n v="16"/>
    <x v="308"/>
    <x v="1"/>
    <s v="USD"/>
    <n v="1270789200"/>
    <n v="1272171600"/>
    <b v="0"/>
    <x v="0"/>
    <x v="11"/>
    <x v="6"/>
    <x v="11"/>
  </r>
  <r>
    <n v="311"/>
    <x v="310"/>
    <x v="311"/>
    <n v="6300"/>
    <n v="12812"/>
    <n v="2.0336507936507937"/>
    <x v="1"/>
    <n v="121"/>
    <x v="309"/>
    <x v="1"/>
    <s v="USD"/>
    <n v="1297836000"/>
    <n v="1298872800"/>
    <b v="0"/>
    <x v="0"/>
    <x v="3"/>
    <x v="3"/>
    <x v="3"/>
  </r>
  <r>
    <n v="312"/>
    <x v="311"/>
    <x v="312"/>
    <n v="59100"/>
    <n v="183345"/>
    <n v="3.1022842639593908"/>
    <x v="1"/>
    <n v="3742"/>
    <x v="310"/>
    <x v="1"/>
    <s v="USD"/>
    <n v="1382677200"/>
    <n v="1383282000"/>
    <b v="0"/>
    <x v="0"/>
    <x v="3"/>
    <x v="3"/>
    <x v="3"/>
  </r>
  <r>
    <n v="313"/>
    <x v="312"/>
    <x v="313"/>
    <n v="2200"/>
    <n v="8697"/>
    <n v="3.9531818181818181"/>
    <x v="1"/>
    <n v="223"/>
    <x v="311"/>
    <x v="1"/>
    <s v="USD"/>
    <n v="1330322400"/>
    <n v="1330495200"/>
    <b v="0"/>
    <x v="0"/>
    <x v="1"/>
    <x v="1"/>
    <x v="1"/>
  </r>
  <r>
    <n v="314"/>
    <x v="313"/>
    <x v="314"/>
    <n v="1400"/>
    <n v="4126"/>
    <n v="2.9471428571428571"/>
    <x v="1"/>
    <n v="133"/>
    <x v="312"/>
    <x v="1"/>
    <s v="USD"/>
    <n v="1552366800"/>
    <n v="1552798800"/>
    <b v="0"/>
    <x v="1"/>
    <x v="4"/>
    <x v="4"/>
    <x v="4"/>
  </r>
  <r>
    <n v="315"/>
    <x v="314"/>
    <x v="315"/>
    <n v="9500"/>
    <n v="3220"/>
    <n v="0.33894736842105261"/>
    <x v="0"/>
    <n v="31"/>
    <x v="313"/>
    <x v="1"/>
    <s v="USD"/>
    <n v="1400907600"/>
    <n v="1403413200"/>
    <b v="0"/>
    <x v="0"/>
    <x v="3"/>
    <x v="3"/>
    <x v="3"/>
  </r>
  <r>
    <n v="316"/>
    <x v="315"/>
    <x v="316"/>
    <n v="9600"/>
    <n v="6401"/>
    <n v="0.66677083333333331"/>
    <x v="0"/>
    <n v="108"/>
    <x v="314"/>
    <x v="6"/>
    <s v="EUR"/>
    <n v="1574143200"/>
    <n v="1574229600"/>
    <b v="0"/>
    <x v="1"/>
    <x v="0"/>
    <x v="0"/>
    <x v="0"/>
  </r>
  <r>
    <n v="317"/>
    <x v="316"/>
    <x v="317"/>
    <n v="6600"/>
    <n v="1269"/>
    <n v="0.19227272727272726"/>
    <x v="0"/>
    <n v="30"/>
    <x v="315"/>
    <x v="1"/>
    <s v="USD"/>
    <n v="1494738000"/>
    <n v="1495861200"/>
    <b v="0"/>
    <x v="0"/>
    <x v="3"/>
    <x v="3"/>
    <x v="3"/>
  </r>
  <r>
    <n v="318"/>
    <x v="317"/>
    <x v="318"/>
    <n v="5700"/>
    <n v="903"/>
    <n v="0.15842105263157893"/>
    <x v="0"/>
    <n v="17"/>
    <x v="316"/>
    <x v="1"/>
    <s v="USD"/>
    <n v="1392357600"/>
    <n v="1392530400"/>
    <b v="0"/>
    <x v="0"/>
    <x v="1"/>
    <x v="1"/>
    <x v="1"/>
  </r>
  <r>
    <n v="319"/>
    <x v="318"/>
    <x v="319"/>
    <n v="8400"/>
    <n v="3251"/>
    <n v="0.38702380952380955"/>
    <x v="3"/>
    <n v="64"/>
    <x v="317"/>
    <x v="1"/>
    <s v="USD"/>
    <n v="1281589200"/>
    <n v="1283662800"/>
    <b v="0"/>
    <x v="0"/>
    <x v="2"/>
    <x v="2"/>
    <x v="2"/>
  </r>
  <r>
    <n v="320"/>
    <x v="319"/>
    <x v="320"/>
    <n v="84400"/>
    <n v="8092"/>
    <n v="9.5876777251184833E-2"/>
    <x v="0"/>
    <n v="80"/>
    <x v="318"/>
    <x v="1"/>
    <s v="USD"/>
    <n v="1305003600"/>
    <n v="1305781200"/>
    <b v="0"/>
    <x v="0"/>
    <x v="13"/>
    <x v="5"/>
    <x v="13"/>
  </r>
  <r>
    <n v="321"/>
    <x v="320"/>
    <x v="321"/>
    <n v="170400"/>
    <n v="160422"/>
    <n v="0.94144366197183094"/>
    <x v="0"/>
    <n v="2468"/>
    <x v="319"/>
    <x v="1"/>
    <s v="USD"/>
    <n v="1301634000"/>
    <n v="1302325200"/>
    <b v="0"/>
    <x v="0"/>
    <x v="12"/>
    <x v="4"/>
    <x v="12"/>
  </r>
  <r>
    <n v="322"/>
    <x v="321"/>
    <x v="322"/>
    <n v="117900"/>
    <n v="196377"/>
    <n v="1.6656234096692113"/>
    <x v="1"/>
    <n v="5168"/>
    <x v="320"/>
    <x v="1"/>
    <s v="USD"/>
    <n v="1290664800"/>
    <n v="1291788000"/>
    <b v="0"/>
    <x v="0"/>
    <x v="3"/>
    <x v="3"/>
    <x v="3"/>
  </r>
  <r>
    <n v="323"/>
    <x v="322"/>
    <x v="323"/>
    <n v="8900"/>
    <n v="2148"/>
    <n v="0.24134831460674158"/>
    <x v="0"/>
    <n v="26"/>
    <x v="321"/>
    <x v="4"/>
    <s v="GBP"/>
    <n v="1395896400"/>
    <n v="1396069200"/>
    <b v="0"/>
    <x v="0"/>
    <x v="4"/>
    <x v="4"/>
    <x v="4"/>
  </r>
  <r>
    <n v="324"/>
    <x v="323"/>
    <x v="324"/>
    <n v="7100"/>
    <n v="11648"/>
    <n v="1.6405633802816901"/>
    <x v="1"/>
    <n v="307"/>
    <x v="322"/>
    <x v="1"/>
    <s v="USD"/>
    <n v="1434862800"/>
    <n v="1435899600"/>
    <b v="0"/>
    <x v="1"/>
    <x v="3"/>
    <x v="3"/>
    <x v="3"/>
  </r>
  <r>
    <n v="325"/>
    <x v="324"/>
    <x v="325"/>
    <n v="6500"/>
    <n v="5897"/>
    <n v="0.90723076923076929"/>
    <x v="0"/>
    <n v="73"/>
    <x v="323"/>
    <x v="1"/>
    <s v="USD"/>
    <n v="1529125200"/>
    <n v="1531112400"/>
    <b v="0"/>
    <x v="1"/>
    <x v="3"/>
    <x v="3"/>
    <x v="3"/>
  </r>
  <r>
    <n v="326"/>
    <x v="325"/>
    <x v="326"/>
    <n v="7200"/>
    <n v="3326"/>
    <n v="0.46194444444444444"/>
    <x v="0"/>
    <n v="128"/>
    <x v="324"/>
    <x v="1"/>
    <s v="USD"/>
    <n v="1451109600"/>
    <n v="1451628000"/>
    <b v="0"/>
    <x v="0"/>
    <x v="10"/>
    <x v="4"/>
    <x v="10"/>
  </r>
  <r>
    <n v="327"/>
    <x v="326"/>
    <x v="327"/>
    <n v="2600"/>
    <n v="1002"/>
    <n v="0.38538461538461538"/>
    <x v="0"/>
    <n v="33"/>
    <x v="325"/>
    <x v="1"/>
    <s v="USD"/>
    <n v="1566968400"/>
    <n v="1567314000"/>
    <b v="0"/>
    <x v="1"/>
    <x v="3"/>
    <x v="3"/>
    <x v="3"/>
  </r>
  <r>
    <n v="328"/>
    <x v="327"/>
    <x v="328"/>
    <n v="98700"/>
    <n v="131826"/>
    <n v="1.3356231003039514"/>
    <x v="1"/>
    <n v="2441"/>
    <x v="326"/>
    <x v="1"/>
    <s v="USD"/>
    <n v="1543557600"/>
    <n v="1544508000"/>
    <b v="0"/>
    <x v="0"/>
    <x v="1"/>
    <x v="1"/>
    <x v="1"/>
  </r>
  <r>
    <n v="329"/>
    <x v="328"/>
    <x v="329"/>
    <n v="93800"/>
    <n v="21477"/>
    <n v="0.22896588486140726"/>
    <x v="2"/>
    <n v="211"/>
    <x v="327"/>
    <x v="1"/>
    <s v="USD"/>
    <n v="1481522400"/>
    <n v="1482472800"/>
    <b v="0"/>
    <x v="0"/>
    <x v="11"/>
    <x v="6"/>
    <x v="11"/>
  </r>
  <r>
    <n v="330"/>
    <x v="329"/>
    <x v="330"/>
    <n v="33700"/>
    <n v="62330"/>
    <n v="1.8495548961424333"/>
    <x v="1"/>
    <n v="1385"/>
    <x v="328"/>
    <x v="4"/>
    <s v="GBP"/>
    <n v="1512712800"/>
    <n v="1512799200"/>
    <b v="0"/>
    <x v="0"/>
    <x v="4"/>
    <x v="4"/>
    <x v="4"/>
  </r>
  <r>
    <n v="331"/>
    <x v="330"/>
    <x v="331"/>
    <n v="3300"/>
    <n v="14643"/>
    <n v="4.4372727272727275"/>
    <x v="1"/>
    <n v="190"/>
    <x v="329"/>
    <x v="1"/>
    <s v="USD"/>
    <n v="1324274400"/>
    <n v="1324360800"/>
    <b v="0"/>
    <x v="0"/>
    <x v="0"/>
    <x v="0"/>
    <x v="0"/>
  </r>
  <r>
    <n v="332"/>
    <x v="331"/>
    <x v="332"/>
    <n v="20700"/>
    <n v="41396"/>
    <n v="1.999806763285024"/>
    <x v="1"/>
    <n v="470"/>
    <x v="330"/>
    <x v="1"/>
    <s v="USD"/>
    <n v="1364446800"/>
    <n v="1364533200"/>
    <b v="0"/>
    <x v="0"/>
    <x v="8"/>
    <x v="2"/>
    <x v="8"/>
  </r>
  <r>
    <n v="333"/>
    <x v="332"/>
    <x v="333"/>
    <n v="9600"/>
    <n v="11900"/>
    <n v="1.2395833333333333"/>
    <x v="1"/>
    <n v="253"/>
    <x v="331"/>
    <x v="1"/>
    <s v="USD"/>
    <n v="1542693600"/>
    <n v="1545112800"/>
    <b v="0"/>
    <x v="0"/>
    <x v="3"/>
    <x v="3"/>
    <x v="3"/>
  </r>
  <r>
    <n v="334"/>
    <x v="333"/>
    <x v="334"/>
    <n v="66200"/>
    <n v="123538"/>
    <n v="1.8661329305135952"/>
    <x v="1"/>
    <n v="1113"/>
    <x v="332"/>
    <x v="1"/>
    <s v="USD"/>
    <n v="1515564000"/>
    <n v="1516168800"/>
    <b v="0"/>
    <x v="0"/>
    <x v="1"/>
    <x v="1"/>
    <x v="1"/>
  </r>
  <r>
    <n v="335"/>
    <x v="334"/>
    <x v="335"/>
    <n v="173800"/>
    <n v="198628"/>
    <n v="1.1428538550057536"/>
    <x v="1"/>
    <n v="2283"/>
    <x v="333"/>
    <x v="1"/>
    <s v="USD"/>
    <n v="1573797600"/>
    <n v="1574920800"/>
    <b v="0"/>
    <x v="0"/>
    <x v="1"/>
    <x v="1"/>
    <x v="1"/>
  </r>
  <r>
    <n v="336"/>
    <x v="335"/>
    <x v="336"/>
    <n v="70700"/>
    <n v="68602"/>
    <n v="0.97032531824611035"/>
    <x v="0"/>
    <n v="1072"/>
    <x v="334"/>
    <x v="1"/>
    <s v="USD"/>
    <n v="1292392800"/>
    <n v="1292479200"/>
    <b v="0"/>
    <x v="1"/>
    <x v="1"/>
    <x v="1"/>
    <x v="1"/>
  </r>
  <r>
    <n v="337"/>
    <x v="336"/>
    <x v="337"/>
    <n v="94500"/>
    <n v="116064"/>
    <n v="1.2281904761904763"/>
    <x v="1"/>
    <n v="1095"/>
    <x v="335"/>
    <x v="1"/>
    <s v="USD"/>
    <n v="1573452000"/>
    <n v="1573538400"/>
    <b v="0"/>
    <x v="0"/>
    <x v="3"/>
    <x v="3"/>
    <x v="3"/>
  </r>
  <r>
    <n v="338"/>
    <x v="337"/>
    <x v="338"/>
    <n v="69800"/>
    <n v="125042"/>
    <n v="1.7914326647564469"/>
    <x v="1"/>
    <n v="1690"/>
    <x v="336"/>
    <x v="1"/>
    <s v="USD"/>
    <n v="1317790800"/>
    <n v="1320382800"/>
    <b v="0"/>
    <x v="0"/>
    <x v="3"/>
    <x v="3"/>
    <x v="3"/>
  </r>
  <r>
    <n v="339"/>
    <x v="338"/>
    <x v="339"/>
    <n v="136300"/>
    <n v="108974"/>
    <n v="0.79951577402787966"/>
    <x v="3"/>
    <n v="1297"/>
    <x v="337"/>
    <x v="0"/>
    <s v="CAD"/>
    <n v="1501650000"/>
    <n v="1502859600"/>
    <b v="0"/>
    <x v="0"/>
    <x v="3"/>
    <x v="3"/>
    <x v="3"/>
  </r>
  <r>
    <n v="340"/>
    <x v="339"/>
    <x v="340"/>
    <n v="37100"/>
    <n v="34964"/>
    <n v="0.94242587601078165"/>
    <x v="0"/>
    <n v="393"/>
    <x v="338"/>
    <x v="1"/>
    <s v="USD"/>
    <n v="1323669600"/>
    <n v="1323756000"/>
    <b v="0"/>
    <x v="0"/>
    <x v="14"/>
    <x v="7"/>
    <x v="14"/>
  </r>
  <r>
    <n v="341"/>
    <x v="340"/>
    <x v="341"/>
    <n v="114300"/>
    <n v="96777"/>
    <n v="0.84669291338582675"/>
    <x v="0"/>
    <n v="1257"/>
    <x v="339"/>
    <x v="1"/>
    <s v="USD"/>
    <n v="1440738000"/>
    <n v="1441342800"/>
    <b v="0"/>
    <x v="0"/>
    <x v="7"/>
    <x v="1"/>
    <x v="7"/>
  </r>
  <r>
    <n v="342"/>
    <x v="341"/>
    <x v="342"/>
    <n v="47900"/>
    <n v="31864"/>
    <n v="0.66521920668058454"/>
    <x v="0"/>
    <n v="328"/>
    <x v="340"/>
    <x v="1"/>
    <s v="USD"/>
    <n v="1374296400"/>
    <n v="1375333200"/>
    <b v="0"/>
    <x v="0"/>
    <x v="3"/>
    <x v="3"/>
    <x v="3"/>
  </r>
  <r>
    <n v="343"/>
    <x v="342"/>
    <x v="343"/>
    <n v="9000"/>
    <n v="4853"/>
    <n v="0.53922222222222227"/>
    <x v="0"/>
    <n v="147"/>
    <x v="341"/>
    <x v="1"/>
    <s v="USD"/>
    <n v="1384840800"/>
    <n v="1389420000"/>
    <b v="0"/>
    <x v="0"/>
    <x v="3"/>
    <x v="3"/>
    <x v="3"/>
  </r>
  <r>
    <n v="344"/>
    <x v="343"/>
    <x v="344"/>
    <n v="197600"/>
    <n v="82959"/>
    <n v="0.41983299595141699"/>
    <x v="0"/>
    <n v="830"/>
    <x v="342"/>
    <x v="1"/>
    <s v="USD"/>
    <n v="1516600800"/>
    <n v="1520056800"/>
    <b v="0"/>
    <x v="0"/>
    <x v="11"/>
    <x v="6"/>
    <x v="11"/>
  </r>
  <r>
    <n v="345"/>
    <x v="344"/>
    <x v="345"/>
    <n v="157600"/>
    <n v="23159"/>
    <n v="0.14694796954314721"/>
    <x v="0"/>
    <n v="331"/>
    <x v="343"/>
    <x v="4"/>
    <s v="GBP"/>
    <n v="1436418000"/>
    <n v="1436504400"/>
    <b v="0"/>
    <x v="0"/>
    <x v="6"/>
    <x v="4"/>
    <x v="6"/>
  </r>
  <r>
    <n v="346"/>
    <x v="345"/>
    <x v="346"/>
    <n v="8000"/>
    <n v="2758"/>
    <n v="0.34475"/>
    <x v="0"/>
    <n v="25"/>
    <x v="344"/>
    <x v="1"/>
    <s v="USD"/>
    <n v="1503550800"/>
    <n v="1508302800"/>
    <b v="0"/>
    <x v="1"/>
    <x v="7"/>
    <x v="1"/>
    <x v="7"/>
  </r>
  <r>
    <n v="347"/>
    <x v="346"/>
    <x v="347"/>
    <n v="900"/>
    <n v="12607"/>
    <n v="14.007777777777777"/>
    <x v="1"/>
    <n v="191"/>
    <x v="345"/>
    <x v="1"/>
    <s v="USD"/>
    <n v="1423634400"/>
    <n v="1425708000"/>
    <b v="0"/>
    <x v="0"/>
    <x v="2"/>
    <x v="2"/>
    <x v="2"/>
  </r>
  <r>
    <n v="348"/>
    <x v="347"/>
    <x v="348"/>
    <n v="199000"/>
    <n v="142823"/>
    <n v="0.71770351758793971"/>
    <x v="0"/>
    <n v="3483"/>
    <x v="346"/>
    <x v="1"/>
    <s v="USD"/>
    <n v="1487224800"/>
    <n v="1488348000"/>
    <b v="0"/>
    <x v="0"/>
    <x v="0"/>
    <x v="0"/>
    <x v="0"/>
  </r>
  <r>
    <n v="349"/>
    <x v="348"/>
    <x v="349"/>
    <n v="180800"/>
    <n v="95958"/>
    <n v="0.53074115044247783"/>
    <x v="0"/>
    <n v="923"/>
    <x v="347"/>
    <x v="1"/>
    <s v="USD"/>
    <n v="1500008400"/>
    <n v="1502600400"/>
    <b v="0"/>
    <x v="0"/>
    <x v="3"/>
    <x v="3"/>
    <x v="3"/>
  </r>
  <r>
    <n v="350"/>
    <x v="349"/>
    <x v="350"/>
    <n v="100"/>
    <n v="5"/>
    <n v="0.05"/>
    <x v="0"/>
    <n v="1"/>
    <x v="298"/>
    <x v="1"/>
    <s v="USD"/>
    <n v="1432098000"/>
    <n v="1433653200"/>
    <b v="0"/>
    <x v="1"/>
    <x v="17"/>
    <x v="1"/>
    <x v="17"/>
  </r>
  <r>
    <n v="351"/>
    <x v="350"/>
    <x v="351"/>
    <n v="74100"/>
    <n v="94631"/>
    <n v="1.2770715249662619"/>
    <x v="1"/>
    <n v="2013"/>
    <x v="348"/>
    <x v="1"/>
    <s v="USD"/>
    <n v="1440392400"/>
    <n v="1441602000"/>
    <b v="0"/>
    <x v="0"/>
    <x v="1"/>
    <x v="1"/>
    <x v="1"/>
  </r>
  <r>
    <n v="352"/>
    <x v="351"/>
    <x v="352"/>
    <n v="2800"/>
    <n v="977"/>
    <n v="0.34892857142857142"/>
    <x v="0"/>
    <n v="33"/>
    <x v="349"/>
    <x v="0"/>
    <s v="CAD"/>
    <n v="1446876000"/>
    <n v="1447567200"/>
    <b v="0"/>
    <x v="0"/>
    <x v="3"/>
    <x v="3"/>
    <x v="3"/>
  </r>
  <r>
    <n v="353"/>
    <x v="352"/>
    <x v="353"/>
    <n v="33600"/>
    <n v="137961"/>
    <n v="4.105982142857143"/>
    <x v="1"/>
    <n v="1703"/>
    <x v="350"/>
    <x v="1"/>
    <s v="USD"/>
    <n v="1562302800"/>
    <n v="1562389200"/>
    <b v="0"/>
    <x v="0"/>
    <x v="3"/>
    <x v="3"/>
    <x v="3"/>
  </r>
  <r>
    <n v="354"/>
    <x v="353"/>
    <x v="354"/>
    <n v="6100"/>
    <n v="7548"/>
    <n v="1.2373770491803278"/>
    <x v="1"/>
    <n v="80"/>
    <x v="351"/>
    <x v="3"/>
    <s v="DKK"/>
    <n v="1378184400"/>
    <n v="1378789200"/>
    <b v="0"/>
    <x v="0"/>
    <x v="4"/>
    <x v="4"/>
    <x v="4"/>
  </r>
  <r>
    <n v="355"/>
    <x v="354"/>
    <x v="355"/>
    <n v="3800"/>
    <n v="2241"/>
    <n v="0.58973684210526311"/>
    <x v="2"/>
    <n v="86"/>
    <x v="352"/>
    <x v="1"/>
    <s v="USD"/>
    <n v="1485064800"/>
    <n v="1488520800"/>
    <b v="0"/>
    <x v="0"/>
    <x v="8"/>
    <x v="2"/>
    <x v="8"/>
  </r>
  <r>
    <n v="356"/>
    <x v="355"/>
    <x v="356"/>
    <n v="9300"/>
    <n v="3431"/>
    <n v="0.36892473118279567"/>
    <x v="0"/>
    <n v="40"/>
    <x v="353"/>
    <x v="6"/>
    <s v="EUR"/>
    <n v="1326520800"/>
    <n v="1327298400"/>
    <b v="0"/>
    <x v="0"/>
    <x v="3"/>
    <x v="3"/>
    <x v="3"/>
  </r>
  <r>
    <n v="357"/>
    <x v="356"/>
    <x v="357"/>
    <n v="2300"/>
    <n v="4253"/>
    <n v="1.8491304347826087"/>
    <x v="1"/>
    <n v="41"/>
    <x v="354"/>
    <x v="1"/>
    <s v="USD"/>
    <n v="1441256400"/>
    <n v="1443416400"/>
    <b v="0"/>
    <x v="0"/>
    <x v="11"/>
    <x v="6"/>
    <x v="11"/>
  </r>
  <r>
    <n v="358"/>
    <x v="357"/>
    <x v="358"/>
    <n v="9700"/>
    <n v="1146"/>
    <n v="0.11814432989690722"/>
    <x v="0"/>
    <n v="23"/>
    <x v="355"/>
    <x v="0"/>
    <s v="CAD"/>
    <n v="1533877200"/>
    <n v="1534136400"/>
    <b v="1"/>
    <x v="0"/>
    <x v="14"/>
    <x v="7"/>
    <x v="14"/>
  </r>
  <r>
    <n v="359"/>
    <x v="358"/>
    <x v="359"/>
    <n v="4000"/>
    <n v="11948"/>
    <n v="2.9870000000000001"/>
    <x v="1"/>
    <n v="187"/>
    <x v="356"/>
    <x v="1"/>
    <s v="USD"/>
    <n v="1314421200"/>
    <n v="1315026000"/>
    <b v="0"/>
    <x v="0"/>
    <x v="10"/>
    <x v="4"/>
    <x v="10"/>
  </r>
  <r>
    <n v="360"/>
    <x v="359"/>
    <x v="360"/>
    <n v="59700"/>
    <n v="135132"/>
    <n v="2.2635175879396985"/>
    <x v="1"/>
    <n v="2875"/>
    <x v="357"/>
    <x v="4"/>
    <s v="GBP"/>
    <n v="1293861600"/>
    <n v="1295071200"/>
    <b v="0"/>
    <x v="1"/>
    <x v="3"/>
    <x v="3"/>
    <x v="3"/>
  </r>
  <r>
    <n v="361"/>
    <x v="360"/>
    <x v="361"/>
    <n v="5500"/>
    <n v="9546"/>
    <n v="1.7356363636363636"/>
    <x v="1"/>
    <n v="88"/>
    <x v="358"/>
    <x v="1"/>
    <s v="USD"/>
    <n v="1507352400"/>
    <n v="1509426000"/>
    <b v="0"/>
    <x v="0"/>
    <x v="3"/>
    <x v="3"/>
    <x v="3"/>
  </r>
  <r>
    <n v="362"/>
    <x v="361"/>
    <x v="362"/>
    <n v="3700"/>
    <n v="13755"/>
    <n v="3.7175675675675675"/>
    <x v="1"/>
    <n v="191"/>
    <x v="359"/>
    <x v="1"/>
    <s v="USD"/>
    <n v="1296108000"/>
    <n v="1299391200"/>
    <b v="0"/>
    <x v="0"/>
    <x v="1"/>
    <x v="1"/>
    <x v="1"/>
  </r>
  <r>
    <n v="363"/>
    <x v="362"/>
    <x v="363"/>
    <n v="5200"/>
    <n v="8330"/>
    <n v="1.601923076923077"/>
    <x v="1"/>
    <n v="139"/>
    <x v="360"/>
    <x v="1"/>
    <s v="USD"/>
    <n v="1324965600"/>
    <n v="1325052000"/>
    <b v="0"/>
    <x v="0"/>
    <x v="1"/>
    <x v="1"/>
    <x v="1"/>
  </r>
  <r>
    <n v="364"/>
    <x v="363"/>
    <x v="364"/>
    <n v="900"/>
    <n v="14547"/>
    <n v="16.163333333333334"/>
    <x v="1"/>
    <n v="186"/>
    <x v="361"/>
    <x v="1"/>
    <s v="USD"/>
    <n v="1520229600"/>
    <n v="1522818000"/>
    <b v="0"/>
    <x v="0"/>
    <x v="7"/>
    <x v="1"/>
    <x v="7"/>
  </r>
  <r>
    <n v="365"/>
    <x v="364"/>
    <x v="365"/>
    <n v="1600"/>
    <n v="11735"/>
    <n v="7.3343749999999996"/>
    <x v="1"/>
    <n v="112"/>
    <x v="362"/>
    <x v="2"/>
    <s v="AUD"/>
    <n v="1482991200"/>
    <n v="1485324000"/>
    <b v="0"/>
    <x v="0"/>
    <x v="3"/>
    <x v="3"/>
    <x v="3"/>
  </r>
  <r>
    <n v="366"/>
    <x v="365"/>
    <x v="366"/>
    <n v="1800"/>
    <n v="10658"/>
    <n v="5.9211111111111112"/>
    <x v="1"/>
    <n v="101"/>
    <x v="363"/>
    <x v="1"/>
    <s v="USD"/>
    <n v="1294034400"/>
    <n v="1294120800"/>
    <b v="0"/>
    <x v="1"/>
    <x v="3"/>
    <x v="3"/>
    <x v="3"/>
  </r>
  <r>
    <n v="367"/>
    <x v="366"/>
    <x v="367"/>
    <n v="9900"/>
    <n v="1870"/>
    <n v="0.18888888888888888"/>
    <x v="0"/>
    <n v="75"/>
    <x v="364"/>
    <x v="1"/>
    <s v="USD"/>
    <n v="1413608400"/>
    <n v="1415685600"/>
    <b v="0"/>
    <x v="1"/>
    <x v="3"/>
    <x v="3"/>
    <x v="3"/>
  </r>
  <r>
    <n v="368"/>
    <x v="367"/>
    <x v="368"/>
    <n v="5200"/>
    <n v="14394"/>
    <n v="2.7680769230769231"/>
    <x v="1"/>
    <n v="206"/>
    <x v="365"/>
    <x v="4"/>
    <s v="GBP"/>
    <n v="1286946000"/>
    <n v="1288933200"/>
    <b v="0"/>
    <x v="1"/>
    <x v="4"/>
    <x v="4"/>
    <x v="4"/>
  </r>
  <r>
    <n v="369"/>
    <x v="368"/>
    <x v="369"/>
    <n v="5400"/>
    <n v="14743"/>
    <n v="2.730185185185185"/>
    <x v="1"/>
    <n v="154"/>
    <x v="366"/>
    <x v="1"/>
    <s v="USD"/>
    <n v="1359871200"/>
    <n v="1363237200"/>
    <b v="0"/>
    <x v="1"/>
    <x v="19"/>
    <x v="4"/>
    <x v="19"/>
  </r>
  <r>
    <n v="370"/>
    <x v="369"/>
    <x v="370"/>
    <n v="112300"/>
    <n v="178965"/>
    <n v="1.593633125556545"/>
    <x v="1"/>
    <n v="5966"/>
    <x v="367"/>
    <x v="1"/>
    <s v="USD"/>
    <n v="1555304400"/>
    <n v="1555822800"/>
    <b v="0"/>
    <x v="0"/>
    <x v="3"/>
    <x v="3"/>
    <x v="3"/>
  </r>
  <r>
    <n v="371"/>
    <x v="370"/>
    <x v="371"/>
    <n v="189200"/>
    <n v="128410"/>
    <n v="0.67869978858350954"/>
    <x v="0"/>
    <n v="2176"/>
    <x v="368"/>
    <x v="1"/>
    <s v="USD"/>
    <n v="1423375200"/>
    <n v="1427778000"/>
    <b v="0"/>
    <x v="0"/>
    <x v="3"/>
    <x v="3"/>
    <x v="3"/>
  </r>
  <r>
    <n v="372"/>
    <x v="371"/>
    <x v="372"/>
    <n v="900"/>
    <n v="14324"/>
    <n v="15.915555555555555"/>
    <x v="1"/>
    <n v="169"/>
    <x v="369"/>
    <x v="1"/>
    <s v="USD"/>
    <n v="1420696800"/>
    <n v="1422424800"/>
    <b v="0"/>
    <x v="1"/>
    <x v="4"/>
    <x v="4"/>
    <x v="4"/>
  </r>
  <r>
    <n v="373"/>
    <x v="372"/>
    <x v="373"/>
    <n v="22500"/>
    <n v="164291"/>
    <n v="7.3018222222222224"/>
    <x v="1"/>
    <n v="2106"/>
    <x v="370"/>
    <x v="1"/>
    <s v="USD"/>
    <n v="1502946000"/>
    <n v="1503637200"/>
    <b v="0"/>
    <x v="0"/>
    <x v="3"/>
    <x v="3"/>
    <x v="3"/>
  </r>
  <r>
    <n v="374"/>
    <x v="373"/>
    <x v="374"/>
    <n v="167400"/>
    <n v="22073"/>
    <n v="0.13185782556750297"/>
    <x v="0"/>
    <n v="441"/>
    <x v="371"/>
    <x v="1"/>
    <s v="USD"/>
    <n v="1547186400"/>
    <n v="1547618400"/>
    <b v="0"/>
    <x v="1"/>
    <x v="4"/>
    <x v="4"/>
    <x v="4"/>
  </r>
  <r>
    <n v="375"/>
    <x v="374"/>
    <x v="375"/>
    <n v="2700"/>
    <n v="1479"/>
    <n v="0.54777777777777781"/>
    <x v="0"/>
    <n v="25"/>
    <x v="372"/>
    <x v="1"/>
    <s v="USD"/>
    <n v="1444971600"/>
    <n v="1449900000"/>
    <b v="0"/>
    <x v="0"/>
    <x v="7"/>
    <x v="1"/>
    <x v="7"/>
  </r>
  <r>
    <n v="376"/>
    <x v="375"/>
    <x v="376"/>
    <n v="3400"/>
    <n v="12275"/>
    <n v="3.6102941176470589"/>
    <x v="1"/>
    <n v="131"/>
    <x v="373"/>
    <x v="1"/>
    <s v="USD"/>
    <n v="1404622800"/>
    <n v="1405141200"/>
    <b v="0"/>
    <x v="0"/>
    <x v="1"/>
    <x v="1"/>
    <x v="1"/>
  </r>
  <r>
    <n v="377"/>
    <x v="376"/>
    <x v="377"/>
    <n v="49700"/>
    <n v="5098"/>
    <n v="0.10257545271629778"/>
    <x v="0"/>
    <n v="127"/>
    <x v="374"/>
    <x v="1"/>
    <s v="USD"/>
    <n v="1571720400"/>
    <n v="1572933600"/>
    <b v="0"/>
    <x v="0"/>
    <x v="3"/>
    <x v="3"/>
    <x v="3"/>
  </r>
  <r>
    <n v="378"/>
    <x v="377"/>
    <x v="378"/>
    <n v="178200"/>
    <n v="24882"/>
    <n v="0.13962962962962963"/>
    <x v="0"/>
    <n v="355"/>
    <x v="375"/>
    <x v="1"/>
    <s v="USD"/>
    <n v="1526878800"/>
    <n v="1530162000"/>
    <b v="0"/>
    <x v="0"/>
    <x v="4"/>
    <x v="4"/>
    <x v="4"/>
  </r>
  <r>
    <n v="379"/>
    <x v="378"/>
    <x v="379"/>
    <n v="7200"/>
    <n v="2912"/>
    <n v="0.40444444444444444"/>
    <x v="0"/>
    <n v="44"/>
    <x v="376"/>
    <x v="4"/>
    <s v="GBP"/>
    <n v="1319691600"/>
    <n v="1320904800"/>
    <b v="0"/>
    <x v="0"/>
    <x v="3"/>
    <x v="3"/>
    <x v="3"/>
  </r>
  <r>
    <n v="380"/>
    <x v="379"/>
    <x v="380"/>
    <n v="2500"/>
    <n v="4008"/>
    <n v="1.6032"/>
    <x v="1"/>
    <n v="84"/>
    <x v="377"/>
    <x v="1"/>
    <s v="USD"/>
    <n v="1371963600"/>
    <n v="1372395600"/>
    <b v="0"/>
    <x v="0"/>
    <x v="3"/>
    <x v="3"/>
    <x v="3"/>
  </r>
  <r>
    <n v="381"/>
    <x v="380"/>
    <x v="381"/>
    <n v="5300"/>
    <n v="9749"/>
    <n v="1.8394339622641509"/>
    <x v="1"/>
    <n v="155"/>
    <x v="378"/>
    <x v="1"/>
    <s v="USD"/>
    <n v="1433739600"/>
    <n v="1437714000"/>
    <b v="0"/>
    <x v="0"/>
    <x v="3"/>
    <x v="3"/>
    <x v="3"/>
  </r>
  <r>
    <n v="382"/>
    <x v="381"/>
    <x v="382"/>
    <n v="9100"/>
    <n v="5803"/>
    <n v="0.63769230769230767"/>
    <x v="0"/>
    <n v="67"/>
    <x v="379"/>
    <x v="1"/>
    <s v="USD"/>
    <n v="1508130000"/>
    <n v="1509771600"/>
    <b v="0"/>
    <x v="0"/>
    <x v="14"/>
    <x v="7"/>
    <x v="14"/>
  </r>
  <r>
    <n v="383"/>
    <x v="382"/>
    <x v="383"/>
    <n v="6300"/>
    <n v="14199"/>
    <n v="2.2538095238095237"/>
    <x v="1"/>
    <n v="189"/>
    <x v="380"/>
    <x v="1"/>
    <s v="USD"/>
    <n v="1550037600"/>
    <n v="1550556000"/>
    <b v="0"/>
    <x v="1"/>
    <x v="0"/>
    <x v="0"/>
    <x v="0"/>
  </r>
  <r>
    <n v="384"/>
    <x v="383"/>
    <x v="384"/>
    <n v="114400"/>
    <n v="196779"/>
    <n v="1.7200961538461539"/>
    <x v="1"/>
    <n v="4799"/>
    <x v="381"/>
    <x v="1"/>
    <s v="USD"/>
    <n v="1486706400"/>
    <n v="1489039200"/>
    <b v="1"/>
    <x v="1"/>
    <x v="4"/>
    <x v="4"/>
    <x v="4"/>
  </r>
  <r>
    <n v="385"/>
    <x v="384"/>
    <x v="385"/>
    <n v="38900"/>
    <n v="56859"/>
    <n v="1.4616709511568124"/>
    <x v="1"/>
    <n v="1137"/>
    <x v="382"/>
    <x v="1"/>
    <s v="USD"/>
    <n v="1553835600"/>
    <n v="1556600400"/>
    <b v="0"/>
    <x v="0"/>
    <x v="9"/>
    <x v="5"/>
    <x v="9"/>
  </r>
  <r>
    <n v="386"/>
    <x v="385"/>
    <x v="386"/>
    <n v="135500"/>
    <n v="103554"/>
    <n v="0.76423616236162362"/>
    <x v="0"/>
    <n v="1068"/>
    <x v="383"/>
    <x v="1"/>
    <s v="USD"/>
    <n v="1277528400"/>
    <n v="1278565200"/>
    <b v="0"/>
    <x v="0"/>
    <x v="3"/>
    <x v="3"/>
    <x v="3"/>
  </r>
  <r>
    <n v="387"/>
    <x v="386"/>
    <x v="387"/>
    <n v="109000"/>
    <n v="42795"/>
    <n v="0.39261467889908258"/>
    <x v="0"/>
    <n v="424"/>
    <x v="384"/>
    <x v="1"/>
    <s v="USD"/>
    <n v="1339477200"/>
    <n v="1339909200"/>
    <b v="0"/>
    <x v="0"/>
    <x v="8"/>
    <x v="2"/>
    <x v="8"/>
  </r>
  <r>
    <n v="388"/>
    <x v="387"/>
    <x v="388"/>
    <n v="114800"/>
    <n v="12938"/>
    <n v="0.11270034843205574"/>
    <x v="3"/>
    <n v="145"/>
    <x v="385"/>
    <x v="5"/>
    <s v="CHF"/>
    <n v="1325656800"/>
    <n v="1325829600"/>
    <b v="0"/>
    <x v="0"/>
    <x v="7"/>
    <x v="1"/>
    <x v="7"/>
  </r>
  <r>
    <n v="389"/>
    <x v="388"/>
    <x v="389"/>
    <n v="83000"/>
    <n v="101352"/>
    <n v="1.2211084337349398"/>
    <x v="1"/>
    <n v="1152"/>
    <x v="386"/>
    <x v="1"/>
    <s v="USD"/>
    <n v="1288242000"/>
    <n v="1290578400"/>
    <b v="0"/>
    <x v="0"/>
    <x v="3"/>
    <x v="3"/>
    <x v="3"/>
  </r>
  <r>
    <n v="390"/>
    <x v="389"/>
    <x v="390"/>
    <n v="2400"/>
    <n v="4477"/>
    <n v="1.8654166666666667"/>
    <x v="1"/>
    <n v="50"/>
    <x v="387"/>
    <x v="1"/>
    <s v="USD"/>
    <n v="1379048400"/>
    <n v="1380344400"/>
    <b v="0"/>
    <x v="0"/>
    <x v="14"/>
    <x v="7"/>
    <x v="14"/>
  </r>
  <r>
    <n v="391"/>
    <x v="390"/>
    <x v="391"/>
    <n v="60400"/>
    <n v="4393"/>
    <n v="7.27317880794702E-2"/>
    <x v="0"/>
    <n v="151"/>
    <x v="388"/>
    <x v="1"/>
    <s v="USD"/>
    <n v="1389679200"/>
    <n v="1389852000"/>
    <b v="0"/>
    <x v="0"/>
    <x v="9"/>
    <x v="5"/>
    <x v="9"/>
  </r>
  <r>
    <n v="392"/>
    <x v="391"/>
    <x v="392"/>
    <n v="102900"/>
    <n v="67546"/>
    <n v="0.65642371234207963"/>
    <x v="0"/>
    <n v="1608"/>
    <x v="389"/>
    <x v="1"/>
    <s v="USD"/>
    <n v="1294293600"/>
    <n v="1294466400"/>
    <b v="0"/>
    <x v="0"/>
    <x v="8"/>
    <x v="2"/>
    <x v="8"/>
  </r>
  <r>
    <n v="393"/>
    <x v="392"/>
    <x v="393"/>
    <n v="62800"/>
    <n v="143788"/>
    <n v="2.2896178343949045"/>
    <x v="1"/>
    <n v="3059"/>
    <x v="390"/>
    <x v="0"/>
    <s v="CAD"/>
    <n v="1500267600"/>
    <n v="1500354000"/>
    <b v="0"/>
    <x v="0"/>
    <x v="17"/>
    <x v="1"/>
    <x v="17"/>
  </r>
  <r>
    <n v="394"/>
    <x v="393"/>
    <x v="394"/>
    <n v="800"/>
    <n v="3755"/>
    <n v="4.6937499999999996"/>
    <x v="1"/>
    <n v="34"/>
    <x v="391"/>
    <x v="1"/>
    <s v="USD"/>
    <n v="1375074000"/>
    <n v="1375938000"/>
    <b v="0"/>
    <x v="1"/>
    <x v="4"/>
    <x v="4"/>
    <x v="4"/>
  </r>
  <r>
    <n v="395"/>
    <x v="122"/>
    <x v="395"/>
    <n v="7100"/>
    <n v="9238"/>
    <n v="1.3011267605633803"/>
    <x v="1"/>
    <n v="220"/>
    <x v="392"/>
    <x v="1"/>
    <s v="USD"/>
    <n v="1323324000"/>
    <n v="1323410400"/>
    <b v="1"/>
    <x v="0"/>
    <x v="3"/>
    <x v="3"/>
    <x v="3"/>
  </r>
  <r>
    <n v="396"/>
    <x v="394"/>
    <x v="396"/>
    <n v="46100"/>
    <n v="77012"/>
    <n v="1.6705422993492407"/>
    <x v="1"/>
    <n v="1604"/>
    <x v="393"/>
    <x v="2"/>
    <s v="AUD"/>
    <n v="1538715600"/>
    <n v="1539406800"/>
    <b v="0"/>
    <x v="0"/>
    <x v="6"/>
    <x v="4"/>
    <x v="6"/>
  </r>
  <r>
    <n v="397"/>
    <x v="395"/>
    <x v="397"/>
    <n v="8100"/>
    <n v="14083"/>
    <n v="1.738641975308642"/>
    <x v="1"/>
    <n v="454"/>
    <x v="394"/>
    <x v="1"/>
    <s v="USD"/>
    <n v="1369285200"/>
    <n v="1369803600"/>
    <b v="0"/>
    <x v="0"/>
    <x v="1"/>
    <x v="1"/>
    <x v="1"/>
  </r>
  <r>
    <n v="398"/>
    <x v="396"/>
    <x v="398"/>
    <n v="1700"/>
    <n v="12202"/>
    <n v="7.1776470588235295"/>
    <x v="1"/>
    <n v="123"/>
    <x v="395"/>
    <x v="6"/>
    <s v="EUR"/>
    <n v="1525755600"/>
    <n v="1525928400"/>
    <b v="0"/>
    <x v="1"/>
    <x v="10"/>
    <x v="4"/>
    <x v="10"/>
  </r>
  <r>
    <n v="399"/>
    <x v="397"/>
    <x v="399"/>
    <n v="97300"/>
    <n v="62127"/>
    <n v="0.63850976361767731"/>
    <x v="0"/>
    <n v="941"/>
    <x v="396"/>
    <x v="1"/>
    <s v="USD"/>
    <n v="1296626400"/>
    <n v="1297231200"/>
    <b v="0"/>
    <x v="0"/>
    <x v="7"/>
    <x v="1"/>
    <x v="7"/>
  </r>
  <r>
    <n v="400"/>
    <x v="398"/>
    <x v="400"/>
    <n v="100"/>
    <n v="2"/>
    <n v="0.02"/>
    <x v="0"/>
    <n v="1"/>
    <x v="50"/>
    <x v="1"/>
    <s v="USD"/>
    <n v="1376629200"/>
    <n v="1378530000"/>
    <b v="0"/>
    <x v="1"/>
    <x v="14"/>
    <x v="7"/>
    <x v="14"/>
  </r>
  <r>
    <n v="401"/>
    <x v="399"/>
    <x v="401"/>
    <n v="900"/>
    <n v="13772"/>
    <n v="15.302222222222222"/>
    <x v="1"/>
    <n v="299"/>
    <x v="397"/>
    <x v="1"/>
    <s v="USD"/>
    <n v="1572152400"/>
    <n v="1572152400"/>
    <b v="0"/>
    <x v="0"/>
    <x v="3"/>
    <x v="3"/>
    <x v="3"/>
  </r>
  <r>
    <n v="402"/>
    <x v="400"/>
    <x v="402"/>
    <n v="7300"/>
    <n v="2946"/>
    <n v="0.40356164383561643"/>
    <x v="0"/>
    <n v="40"/>
    <x v="398"/>
    <x v="1"/>
    <s v="USD"/>
    <n v="1325829600"/>
    <n v="1329890400"/>
    <b v="0"/>
    <x v="1"/>
    <x v="12"/>
    <x v="4"/>
    <x v="12"/>
  </r>
  <r>
    <n v="403"/>
    <x v="401"/>
    <x v="403"/>
    <n v="195800"/>
    <n v="168820"/>
    <n v="0.86220633299284988"/>
    <x v="0"/>
    <n v="3015"/>
    <x v="399"/>
    <x v="0"/>
    <s v="CAD"/>
    <n v="1273640400"/>
    <n v="1276750800"/>
    <b v="0"/>
    <x v="1"/>
    <x v="3"/>
    <x v="3"/>
    <x v="3"/>
  </r>
  <r>
    <n v="404"/>
    <x v="402"/>
    <x v="404"/>
    <n v="48900"/>
    <n v="154321"/>
    <n v="3.1558486707566464"/>
    <x v="1"/>
    <n v="2237"/>
    <x v="400"/>
    <x v="1"/>
    <s v="USD"/>
    <n v="1510639200"/>
    <n v="1510898400"/>
    <b v="0"/>
    <x v="0"/>
    <x v="3"/>
    <x v="3"/>
    <x v="3"/>
  </r>
  <r>
    <n v="405"/>
    <x v="403"/>
    <x v="405"/>
    <n v="29600"/>
    <n v="26527"/>
    <n v="0.89618243243243245"/>
    <x v="0"/>
    <n v="435"/>
    <x v="401"/>
    <x v="1"/>
    <s v="USD"/>
    <n v="1528088400"/>
    <n v="1532408400"/>
    <b v="0"/>
    <x v="0"/>
    <x v="3"/>
    <x v="3"/>
    <x v="3"/>
  </r>
  <r>
    <n v="406"/>
    <x v="404"/>
    <x v="406"/>
    <n v="39300"/>
    <n v="71583"/>
    <n v="1.8214503816793892"/>
    <x v="1"/>
    <n v="645"/>
    <x v="402"/>
    <x v="1"/>
    <s v="USD"/>
    <n v="1359525600"/>
    <n v="1360562400"/>
    <b v="1"/>
    <x v="0"/>
    <x v="4"/>
    <x v="4"/>
    <x v="4"/>
  </r>
  <r>
    <n v="407"/>
    <x v="405"/>
    <x v="407"/>
    <n v="3400"/>
    <n v="12100"/>
    <n v="3.5588235294117645"/>
    <x v="1"/>
    <n v="484"/>
    <x v="403"/>
    <x v="3"/>
    <s v="DKK"/>
    <n v="1570942800"/>
    <n v="1571547600"/>
    <b v="0"/>
    <x v="0"/>
    <x v="3"/>
    <x v="3"/>
    <x v="3"/>
  </r>
  <r>
    <n v="408"/>
    <x v="406"/>
    <x v="408"/>
    <n v="9200"/>
    <n v="12129"/>
    <n v="1.3183695652173912"/>
    <x v="1"/>
    <n v="154"/>
    <x v="404"/>
    <x v="0"/>
    <s v="CAD"/>
    <n v="1466398800"/>
    <n v="1468126800"/>
    <b v="0"/>
    <x v="0"/>
    <x v="4"/>
    <x v="4"/>
    <x v="4"/>
  </r>
  <r>
    <n v="409"/>
    <x v="97"/>
    <x v="409"/>
    <n v="135600"/>
    <n v="62804"/>
    <n v="0.46315634218289087"/>
    <x v="0"/>
    <n v="714"/>
    <x v="405"/>
    <x v="1"/>
    <s v="USD"/>
    <n v="1492491600"/>
    <n v="1492837200"/>
    <b v="0"/>
    <x v="0"/>
    <x v="1"/>
    <x v="1"/>
    <x v="1"/>
  </r>
  <r>
    <n v="410"/>
    <x v="407"/>
    <x v="410"/>
    <n v="153700"/>
    <n v="55536"/>
    <n v="0.36132726089785294"/>
    <x v="2"/>
    <n v="1111"/>
    <x v="406"/>
    <x v="1"/>
    <s v="USD"/>
    <n v="1430197200"/>
    <n v="1430197200"/>
    <b v="0"/>
    <x v="0"/>
    <x v="20"/>
    <x v="6"/>
    <x v="20"/>
  </r>
  <r>
    <n v="411"/>
    <x v="408"/>
    <x v="411"/>
    <n v="7800"/>
    <n v="8161"/>
    <n v="1.0462820512820512"/>
    <x v="1"/>
    <n v="82"/>
    <x v="407"/>
    <x v="1"/>
    <s v="USD"/>
    <n v="1496034000"/>
    <n v="1496206800"/>
    <b v="0"/>
    <x v="0"/>
    <x v="3"/>
    <x v="3"/>
    <x v="3"/>
  </r>
  <r>
    <n v="412"/>
    <x v="409"/>
    <x v="412"/>
    <n v="2100"/>
    <n v="14046"/>
    <n v="6.6885714285714286"/>
    <x v="1"/>
    <n v="134"/>
    <x v="408"/>
    <x v="1"/>
    <s v="USD"/>
    <n v="1388728800"/>
    <n v="1389592800"/>
    <b v="0"/>
    <x v="0"/>
    <x v="13"/>
    <x v="5"/>
    <x v="13"/>
  </r>
  <r>
    <n v="413"/>
    <x v="410"/>
    <x v="413"/>
    <n v="189500"/>
    <n v="117628"/>
    <n v="0.62072823218997364"/>
    <x v="2"/>
    <n v="1089"/>
    <x v="409"/>
    <x v="1"/>
    <s v="USD"/>
    <n v="1543298400"/>
    <n v="1545631200"/>
    <b v="0"/>
    <x v="0"/>
    <x v="10"/>
    <x v="4"/>
    <x v="10"/>
  </r>
  <r>
    <n v="414"/>
    <x v="411"/>
    <x v="414"/>
    <n v="188200"/>
    <n v="159405"/>
    <n v="0.84699787460148779"/>
    <x v="0"/>
    <n v="5497"/>
    <x v="410"/>
    <x v="1"/>
    <s v="USD"/>
    <n v="1271739600"/>
    <n v="1272430800"/>
    <b v="0"/>
    <x v="1"/>
    <x v="0"/>
    <x v="0"/>
    <x v="0"/>
  </r>
  <r>
    <n v="415"/>
    <x v="412"/>
    <x v="415"/>
    <n v="113500"/>
    <n v="12552"/>
    <n v="0.11059030837004405"/>
    <x v="0"/>
    <n v="418"/>
    <x v="411"/>
    <x v="1"/>
    <s v="USD"/>
    <n v="1326434400"/>
    <n v="1327903200"/>
    <b v="0"/>
    <x v="0"/>
    <x v="3"/>
    <x v="3"/>
    <x v="3"/>
  </r>
  <r>
    <n v="416"/>
    <x v="413"/>
    <x v="416"/>
    <n v="134600"/>
    <n v="59007"/>
    <n v="0.43838781575037145"/>
    <x v="0"/>
    <n v="1439"/>
    <x v="412"/>
    <x v="1"/>
    <s v="USD"/>
    <n v="1295244000"/>
    <n v="1296021600"/>
    <b v="0"/>
    <x v="1"/>
    <x v="4"/>
    <x v="4"/>
    <x v="4"/>
  </r>
  <r>
    <n v="417"/>
    <x v="414"/>
    <x v="417"/>
    <n v="1700"/>
    <n v="943"/>
    <n v="0.55470588235294116"/>
    <x v="0"/>
    <n v="15"/>
    <x v="413"/>
    <x v="1"/>
    <s v="USD"/>
    <n v="1541221200"/>
    <n v="1543298400"/>
    <b v="0"/>
    <x v="0"/>
    <x v="3"/>
    <x v="3"/>
    <x v="3"/>
  </r>
  <r>
    <n v="418"/>
    <x v="32"/>
    <x v="418"/>
    <n v="163700"/>
    <n v="93963"/>
    <n v="0.57399511301160655"/>
    <x v="0"/>
    <n v="1999"/>
    <x v="414"/>
    <x v="0"/>
    <s v="CAD"/>
    <n v="1336280400"/>
    <n v="1336366800"/>
    <b v="0"/>
    <x v="0"/>
    <x v="4"/>
    <x v="4"/>
    <x v="4"/>
  </r>
  <r>
    <n v="419"/>
    <x v="415"/>
    <x v="419"/>
    <n v="113800"/>
    <n v="140469"/>
    <n v="1.2343497363796134"/>
    <x v="1"/>
    <n v="5203"/>
    <x v="415"/>
    <x v="1"/>
    <s v="USD"/>
    <n v="1324533600"/>
    <n v="1325052000"/>
    <b v="0"/>
    <x v="0"/>
    <x v="2"/>
    <x v="2"/>
    <x v="2"/>
  </r>
  <r>
    <n v="420"/>
    <x v="416"/>
    <x v="420"/>
    <n v="5000"/>
    <n v="6423"/>
    <n v="1.2846"/>
    <x v="1"/>
    <n v="94"/>
    <x v="416"/>
    <x v="1"/>
    <s v="USD"/>
    <n v="1498366800"/>
    <n v="1499576400"/>
    <b v="0"/>
    <x v="0"/>
    <x v="3"/>
    <x v="3"/>
    <x v="3"/>
  </r>
  <r>
    <n v="421"/>
    <x v="417"/>
    <x v="421"/>
    <n v="9400"/>
    <n v="6015"/>
    <n v="0.63989361702127656"/>
    <x v="0"/>
    <n v="118"/>
    <x v="417"/>
    <x v="1"/>
    <s v="USD"/>
    <n v="1498712400"/>
    <n v="1501304400"/>
    <b v="0"/>
    <x v="1"/>
    <x v="8"/>
    <x v="2"/>
    <x v="8"/>
  </r>
  <r>
    <n v="422"/>
    <x v="418"/>
    <x v="422"/>
    <n v="8700"/>
    <n v="11075"/>
    <n v="1.2729885057471264"/>
    <x v="1"/>
    <n v="205"/>
    <x v="418"/>
    <x v="1"/>
    <s v="USD"/>
    <n v="1271480400"/>
    <n v="1273208400"/>
    <b v="0"/>
    <x v="1"/>
    <x v="3"/>
    <x v="3"/>
    <x v="3"/>
  </r>
  <r>
    <n v="423"/>
    <x v="419"/>
    <x v="423"/>
    <n v="147800"/>
    <n v="15723"/>
    <n v="0.10638024357239513"/>
    <x v="0"/>
    <n v="162"/>
    <x v="419"/>
    <x v="1"/>
    <s v="USD"/>
    <n v="1316667600"/>
    <n v="1316840400"/>
    <b v="0"/>
    <x v="1"/>
    <x v="0"/>
    <x v="0"/>
    <x v="0"/>
  </r>
  <r>
    <n v="424"/>
    <x v="420"/>
    <x v="424"/>
    <n v="5100"/>
    <n v="2064"/>
    <n v="0.40470588235294119"/>
    <x v="0"/>
    <n v="83"/>
    <x v="420"/>
    <x v="1"/>
    <s v="USD"/>
    <n v="1524027600"/>
    <n v="1524546000"/>
    <b v="0"/>
    <x v="0"/>
    <x v="7"/>
    <x v="1"/>
    <x v="7"/>
  </r>
  <r>
    <n v="425"/>
    <x v="421"/>
    <x v="425"/>
    <n v="2700"/>
    <n v="7767"/>
    <n v="2.8766666666666665"/>
    <x v="1"/>
    <n v="92"/>
    <x v="421"/>
    <x v="1"/>
    <s v="USD"/>
    <n v="1438059600"/>
    <n v="1438578000"/>
    <b v="0"/>
    <x v="0"/>
    <x v="14"/>
    <x v="7"/>
    <x v="14"/>
  </r>
  <r>
    <n v="426"/>
    <x v="422"/>
    <x v="426"/>
    <n v="1800"/>
    <n v="10313"/>
    <n v="5.7294444444444448"/>
    <x v="1"/>
    <n v="219"/>
    <x v="422"/>
    <x v="1"/>
    <s v="USD"/>
    <n v="1361944800"/>
    <n v="1362549600"/>
    <b v="0"/>
    <x v="0"/>
    <x v="3"/>
    <x v="3"/>
    <x v="3"/>
  </r>
  <r>
    <n v="427"/>
    <x v="423"/>
    <x v="427"/>
    <n v="174500"/>
    <n v="197018"/>
    <n v="1.1290429799426933"/>
    <x v="1"/>
    <n v="2526"/>
    <x v="423"/>
    <x v="1"/>
    <s v="USD"/>
    <n v="1410584400"/>
    <n v="1413349200"/>
    <b v="0"/>
    <x v="1"/>
    <x v="3"/>
    <x v="3"/>
    <x v="3"/>
  </r>
  <r>
    <n v="428"/>
    <x v="424"/>
    <x v="428"/>
    <n v="101400"/>
    <n v="47037"/>
    <n v="0.46387573964497042"/>
    <x v="0"/>
    <n v="747"/>
    <x v="424"/>
    <x v="1"/>
    <s v="USD"/>
    <n v="1297404000"/>
    <n v="1298008800"/>
    <b v="0"/>
    <x v="0"/>
    <x v="10"/>
    <x v="4"/>
    <x v="10"/>
  </r>
  <r>
    <n v="429"/>
    <x v="425"/>
    <x v="429"/>
    <n v="191000"/>
    <n v="173191"/>
    <n v="0.90675916230366493"/>
    <x v="3"/>
    <n v="2138"/>
    <x v="425"/>
    <x v="1"/>
    <s v="USD"/>
    <n v="1392012000"/>
    <n v="1394427600"/>
    <b v="0"/>
    <x v="1"/>
    <x v="14"/>
    <x v="7"/>
    <x v="14"/>
  </r>
  <r>
    <n v="430"/>
    <x v="426"/>
    <x v="430"/>
    <n v="8100"/>
    <n v="5487"/>
    <n v="0.67740740740740746"/>
    <x v="0"/>
    <n v="84"/>
    <x v="426"/>
    <x v="1"/>
    <s v="USD"/>
    <n v="1569733200"/>
    <n v="1572670800"/>
    <b v="0"/>
    <x v="0"/>
    <x v="3"/>
    <x v="3"/>
    <x v="3"/>
  </r>
  <r>
    <n v="431"/>
    <x v="427"/>
    <x v="431"/>
    <n v="5100"/>
    <n v="9817"/>
    <n v="1.9249019607843136"/>
    <x v="1"/>
    <n v="94"/>
    <x v="427"/>
    <x v="1"/>
    <s v="USD"/>
    <n v="1529643600"/>
    <n v="1531112400"/>
    <b v="1"/>
    <x v="0"/>
    <x v="3"/>
    <x v="3"/>
    <x v="3"/>
  </r>
  <r>
    <n v="432"/>
    <x v="428"/>
    <x v="432"/>
    <n v="7700"/>
    <n v="6369"/>
    <n v="0.82714285714285718"/>
    <x v="0"/>
    <n v="91"/>
    <x v="428"/>
    <x v="1"/>
    <s v="USD"/>
    <n v="1399006800"/>
    <n v="1400734800"/>
    <b v="0"/>
    <x v="0"/>
    <x v="3"/>
    <x v="3"/>
    <x v="3"/>
  </r>
  <r>
    <n v="433"/>
    <x v="429"/>
    <x v="433"/>
    <n v="121400"/>
    <n v="65755"/>
    <n v="0.54163920922570019"/>
    <x v="0"/>
    <n v="792"/>
    <x v="429"/>
    <x v="1"/>
    <s v="USD"/>
    <n v="1385359200"/>
    <n v="1386741600"/>
    <b v="0"/>
    <x v="1"/>
    <x v="4"/>
    <x v="4"/>
    <x v="4"/>
  </r>
  <r>
    <n v="434"/>
    <x v="430"/>
    <x v="434"/>
    <n v="5400"/>
    <n v="903"/>
    <n v="0.16722222222222222"/>
    <x v="3"/>
    <n v="10"/>
    <x v="430"/>
    <x v="0"/>
    <s v="CAD"/>
    <n v="1480572000"/>
    <n v="1481781600"/>
    <b v="1"/>
    <x v="0"/>
    <x v="3"/>
    <x v="3"/>
    <x v="3"/>
  </r>
  <r>
    <n v="435"/>
    <x v="431"/>
    <x v="435"/>
    <n v="152400"/>
    <n v="178120"/>
    <n v="1.168766404199475"/>
    <x v="1"/>
    <n v="1713"/>
    <x v="431"/>
    <x v="6"/>
    <s v="EUR"/>
    <n v="1418623200"/>
    <n v="1419660000"/>
    <b v="0"/>
    <x v="1"/>
    <x v="3"/>
    <x v="3"/>
    <x v="3"/>
  </r>
  <r>
    <n v="436"/>
    <x v="432"/>
    <x v="436"/>
    <n v="1300"/>
    <n v="13678"/>
    <n v="10.521538461538462"/>
    <x v="1"/>
    <n v="249"/>
    <x v="432"/>
    <x v="1"/>
    <s v="USD"/>
    <n v="1555736400"/>
    <n v="1555822800"/>
    <b v="0"/>
    <x v="0"/>
    <x v="17"/>
    <x v="1"/>
    <x v="17"/>
  </r>
  <r>
    <n v="437"/>
    <x v="433"/>
    <x v="437"/>
    <n v="8100"/>
    <n v="9969"/>
    <n v="1.2307407407407407"/>
    <x v="1"/>
    <n v="192"/>
    <x v="433"/>
    <x v="1"/>
    <s v="USD"/>
    <n v="1442120400"/>
    <n v="1442379600"/>
    <b v="0"/>
    <x v="1"/>
    <x v="10"/>
    <x v="4"/>
    <x v="10"/>
  </r>
  <r>
    <n v="438"/>
    <x v="434"/>
    <x v="438"/>
    <n v="8300"/>
    <n v="14827"/>
    <n v="1.7863855421686747"/>
    <x v="1"/>
    <n v="247"/>
    <x v="434"/>
    <x v="1"/>
    <s v="USD"/>
    <n v="1362376800"/>
    <n v="1364965200"/>
    <b v="0"/>
    <x v="0"/>
    <x v="3"/>
    <x v="3"/>
    <x v="3"/>
  </r>
  <r>
    <n v="439"/>
    <x v="435"/>
    <x v="439"/>
    <n v="28400"/>
    <n v="100900"/>
    <n v="3.5528169014084505"/>
    <x v="1"/>
    <n v="2293"/>
    <x v="435"/>
    <x v="1"/>
    <s v="USD"/>
    <n v="1478408400"/>
    <n v="1479016800"/>
    <b v="0"/>
    <x v="0"/>
    <x v="22"/>
    <x v="4"/>
    <x v="22"/>
  </r>
  <r>
    <n v="440"/>
    <x v="436"/>
    <x v="440"/>
    <n v="102500"/>
    <n v="165954"/>
    <n v="1.6190634146341463"/>
    <x v="1"/>
    <n v="3131"/>
    <x v="436"/>
    <x v="1"/>
    <s v="USD"/>
    <n v="1498798800"/>
    <n v="1499662800"/>
    <b v="0"/>
    <x v="0"/>
    <x v="19"/>
    <x v="4"/>
    <x v="19"/>
  </r>
  <r>
    <n v="441"/>
    <x v="437"/>
    <x v="441"/>
    <n v="7000"/>
    <n v="1744"/>
    <n v="0.24914285714285714"/>
    <x v="0"/>
    <n v="32"/>
    <x v="437"/>
    <x v="1"/>
    <s v="USD"/>
    <n v="1335416400"/>
    <n v="1337835600"/>
    <b v="0"/>
    <x v="0"/>
    <x v="8"/>
    <x v="2"/>
    <x v="8"/>
  </r>
  <r>
    <n v="442"/>
    <x v="438"/>
    <x v="442"/>
    <n v="5400"/>
    <n v="10731"/>
    <n v="1.9872222222222222"/>
    <x v="1"/>
    <n v="143"/>
    <x v="438"/>
    <x v="6"/>
    <s v="EUR"/>
    <n v="1504328400"/>
    <n v="1505710800"/>
    <b v="0"/>
    <x v="0"/>
    <x v="3"/>
    <x v="3"/>
    <x v="3"/>
  </r>
  <r>
    <n v="443"/>
    <x v="439"/>
    <x v="443"/>
    <n v="9300"/>
    <n v="3232"/>
    <n v="0.34752688172043011"/>
    <x v="3"/>
    <n v="90"/>
    <x v="439"/>
    <x v="1"/>
    <s v="USD"/>
    <n v="1285822800"/>
    <n v="1287464400"/>
    <b v="0"/>
    <x v="0"/>
    <x v="3"/>
    <x v="3"/>
    <x v="3"/>
  </r>
  <r>
    <n v="444"/>
    <x v="347"/>
    <x v="444"/>
    <n v="6200"/>
    <n v="10938"/>
    <n v="1.7641935483870967"/>
    <x v="1"/>
    <n v="296"/>
    <x v="440"/>
    <x v="1"/>
    <s v="USD"/>
    <n v="1311483600"/>
    <n v="1311656400"/>
    <b v="0"/>
    <x v="1"/>
    <x v="7"/>
    <x v="1"/>
    <x v="7"/>
  </r>
  <r>
    <n v="445"/>
    <x v="440"/>
    <x v="445"/>
    <n v="2100"/>
    <n v="10739"/>
    <n v="5.1138095238095236"/>
    <x v="1"/>
    <n v="170"/>
    <x v="441"/>
    <x v="1"/>
    <s v="USD"/>
    <n v="1291356000"/>
    <n v="1293170400"/>
    <b v="0"/>
    <x v="1"/>
    <x v="3"/>
    <x v="3"/>
    <x v="3"/>
  </r>
  <r>
    <n v="446"/>
    <x v="441"/>
    <x v="446"/>
    <n v="6800"/>
    <n v="5579"/>
    <n v="0.82044117647058823"/>
    <x v="0"/>
    <n v="186"/>
    <x v="442"/>
    <x v="1"/>
    <s v="USD"/>
    <n v="1355810400"/>
    <n v="1355983200"/>
    <b v="0"/>
    <x v="0"/>
    <x v="8"/>
    <x v="2"/>
    <x v="8"/>
  </r>
  <r>
    <n v="447"/>
    <x v="442"/>
    <x v="447"/>
    <n v="155200"/>
    <n v="37754"/>
    <n v="0.24326030927835052"/>
    <x v="3"/>
    <n v="439"/>
    <x v="443"/>
    <x v="4"/>
    <s v="GBP"/>
    <n v="1513663200"/>
    <n v="1515045600"/>
    <b v="0"/>
    <x v="0"/>
    <x v="19"/>
    <x v="4"/>
    <x v="19"/>
  </r>
  <r>
    <n v="448"/>
    <x v="443"/>
    <x v="448"/>
    <n v="89900"/>
    <n v="45384"/>
    <n v="0.50482758620689661"/>
    <x v="0"/>
    <n v="605"/>
    <x v="444"/>
    <x v="1"/>
    <s v="USD"/>
    <n v="1365915600"/>
    <n v="1366088400"/>
    <b v="0"/>
    <x v="1"/>
    <x v="11"/>
    <x v="6"/>
    <x v="11"/>
  </r>
  <r>
    <n v="449"/>
    <x v="444"/>
    <x v="449"/>
    <n v="900"/>
    <n v="8703"/>
    <n v="9.67"/>
    <x v="1"/>
    <n v="86"/>
    <x v="445"/>
    <x v="3"/>
    <s v="DKK"/>
    <n v="1551852000"/>
    <n v="1553317200"/>
    <b v="0"/>
    <x v="0"/>
    <x v="11"/>
    <x v="6"/>
    <x v="11"/>
  </r>
  <r>
    <n v="450"/>
    <x v="445"/>
    <x v="450"/>
    <n v="100"/>
    <n v="4"/>
    <n v="0.04"/>
    <x v="0"/>
    <n v="1"/>
    <x v="446"/>
    <x v="0"/>
    <s v="CAD"/>
    <n v="1540098000"/>
    <n v="1542088800"/>
    <b v="0"/>
    <x v="0"/>
    <x v="10"/>
    <x v="4"/>
    <x v="10"/>
  </r>
  <r>
    <n v="451"/>
    <x v="446"/>
    <x v="451"/>
    <n v="148400"/>
    <n v="182302"/>
    <n v="1.2284501347708894"/>
    <x v="1"/>
    <n v="6286"/>
    <x v="447"/>
    <x v="1"/>
    <s v="USD"/>
    <n v="1500440400"/>
    <n v="1503118800"/>
    <b v="0"/>
    <x v="0"/>
    <x v="1"/>
    <x v="1"/>
    <x v="1"/>
  </r>
  <r>
    <n v="452"/>
    <x v="447"/>
    <x v="452"/>
    <n v="4800"/>
    <n v="3045"/>
    <n v="0.63437500000000002"/>
    <x v="0"/>
    <n v="31"/>
    <x v="448"/>
    <x v="1"/>
    <s v="USD"/>
    <n v="1278392400"/>
    <n v="1278478800"/>
    <b v="0"/>
    <x v="0"/>
    <x v="6"/>
    <x v="4"/>
    <x v="6"/>
  </r>
  <r>
    <n v="453"/>
    <x v="448"/>
    <x v="453"/>
    <n v="182400"/>
    <n v="102749"/>
    <n v="0.56331688596491225"/>
    <x v="0"/>
    <n v="1181"/>
    <x v="449"/>
    <x v="1"/>
    <s v="USD"/>
    <n v="1480572000"/>
    <n v="1484114400"/>
    <b v="0"/>
    <x v="0"/>
    <x v="22"/>
    <x v="4"/>
    <x v="22"/>
  </r>
  <r>
    <n v="454"/>
    <x v="449"/>
    <x v="454"/>
    <n v="4000"/>
    <n v="1763"/>
    <n v="0.44074999999999998"/>
    <x v="0"/>
    <n v="39"/>
    <x v="450"/>
    <x v="1"/>
    <s v="USD"/>
    <n v="1382331600"/>
    <n v="1385445600"/>
    <b v="0"/>
    <x v="1"/>
    <x v="6"/>
    <x v="4"/>
    <x v="6"/>
  </r>
  <r>
    <n v="455"/>
    <x v="450"/>
    <x v="455"/>
    <n v="116500"/>
    <n v="137904"/>
    <n v="1.1837253218884121"/>
    <x v="1"/>
    <n v="3727"/>
    <x v="451"/>
    <x v="1"/>
    <s v="USD"/>
    <n v="1316754000"/>
    <n v="1318741200"/>
    <b v="0"/>
    <x v="0"/>
    <x v="3"/>
    <x v="3"/>
    <x v="3"/>
  </r>
  <r>
    <n v="456"/>
    <x v="451"/>
    <x v="456"/>
    <n v="146400"/>
    <n v="152438"/>
    <n v="1.041243169398907"/>
    <x v="1"/>
    <n v="1605"/>
    <x v="452"/>
    <x v="1"/>
    <s v="USD"/>
    <n v="1518242400"/>
    <n v="1518242400"/>
    <b v="0"/>
    <x v="1"/>
    <x v="7"/>
    <x v="1"/>
    <x v="7"/>
  </r>
  <r>
    <n v="457"/>
    <x v="452"/>
    <x v="457"/>
    <n v="5000"/>
    <n v="1332"/>
    <n v="0.26640000000000003"/>
    <x v="0"/>
    <n v="46"/>
    <x v="453"/>
    <x v="1"/>
    <s v="USD"/>
    <n v="1476421200"/>
    <n v="1476594000"/>
    <b v="0"/>
    <x v="0"/>
    <x v="3"/>
    <x v="3"/>
    <x v="3"/>
  </r>
  <r>
    <n v="458"/>
    <x v="453"/>
    <x v="458"/>
    <n v="33800"/>
    <n v="118706"/>
    <n v="3.5120118343195266"/>
    <x v="1"/>
    <n v="2120"/>
    <x v="454"/>
    <x v="1"/>
    <s v="USD"/>
    <n v="1269752400"/>
    <n v="1273554000"/>
    <b v="0"/>
    <x v="0"/>
    <x v="3"/>
    <x v="3"/>
    <x v="3"/>
  </r>
  <r>
    <n v="459"/>
    <x v="454"/>
    <x v="459"/>
    <n v="6300"/>
    <n v="5674"/>
    <n v="0.90063492063492068"/>
    <x v="0"/>
    <n v="105"/>
    <x v="455"/>
    <x v="1"/>
    <s v="USD"/>
    <n v="1419746400"/>
    <n v="1421906400"/>
    <b v="0"/>
    <x v="0"/>
    <x v="4"/>
    <x v="4"/>
    <x v="4"/>
  </r>
  <r>
    <n v="460"/>
    <x v="455"/>
    <x v="460"/>
    <n v="2400"/>
    <n v="4119"/>
    <n v="1.7162500000000001"/>
    <x v="1"/>
    <n v="50"/>
    <x v="456"/>
    <x v="1"/>
    <s v="USD"/>
    <n v="1281330000"/>
    <n v="1281589200"/>
    <b v="0"/>
    <x v="0"/>
    <x v="3"/>
    <x v="3"/>
    <x v="3"/>
  </r>
  <r>
    <n v="461"/>
    <x v="456"/>
    <x v="461"/>
    <n v="98800"/>
    <n v="139354"/>
    <n v="1.4104655870445344"/>
    <x v="1"/>
    <n v="2080"/>
    <x v="457"/>
    <x v="1"/>
    <s v="USD"/>
    <n v="1398661200"/>
    <n v="1400389200"/>
    <b v="0"/>
    <x v="0"/>
    <x v="6"/>
    <x v="4"/>
    <x v="6"/>
  </r>
  <r>
    <n v="462"/>
    <x v="457"/>
    <x v="462"/>
    <n v="188800"/>
    <n v="57734"/>
    <n v="0.30579449152542371"/>
    <x v="0"/>
    <n v="535"/>
    <x v="458"/>
    <x v="1"/>
    <s v="USD"/>
    <n v="1359525600"/>
    <n v="1362808800"/>
    <b v="0"/>
    <x v="0"/>
    <x v="20"/>
    <x v="6"/>
    <x v="20"/>
  </r>
  <r>
    <n v="463"/>
    <x v="458"/>
    <x v="463"/>
    <n v="134300"/>
    <n v="145265"/>
    <n v="1.0816455696202532"/>
    <x v="1"/>
    <n v="2105"/>
    <x v="459"/>
    <x v="1"/>
    <s v="USD"/>
    <n v="1388469600"/>
    <n v="1388815200"/>
    <b v="0"/>
    <x v="0"/>
    <x v="10"/>
    <x v="4"/>
    <x v="10"/>
  </r>
  <r>
    <n v="464"/>
    <x v="459"/>
    <x v="464"/>
    <n v="71200"/>
    <n v="95020"/>
    <n v="1.3345505617977529"/>
    <x v="1"/>
    <n v="2436"/>
    <x v="460"/>
    <x v="1"/>
    <s v="USD"/>
    <n v="1518328800"/>
    <n v="1519538400"/>
    <b v="0"/>
    <x v="0"/>
    <x v="3"/>
    <x v="3"/>
    <x v="3"/>
  </r>
  <r>
    <n v="465"/>
    <x v="460"/>
    <x v="465"/>
    <n v="4700"/>
    <n v="8829"/>
    <n v="1.8785106382978722"/>
    <x v="1"/>
    <n v="80"/>
    <x v="461"/>
    <x v="1"/>
    <s v="USD"/>
    <n v="1517032800"/>
    <n v="1517810400"/>
    <b v="0"/>
    <x v="0"/>
    <x v="18"/>
    <x v="5"/>
    <x v="18"/>
  </r>
  <r>
    <n v="466"/>
    <x v="461"/>
    <x v="466"/>
    <n v="1200"/>
    <n v="3984"/>
    <n v="3.32"/>
    <x v="1"/>
    <n v="42"/>
    <x v="462"/>
    <x v="1"/>
    <s v="USD"/>
    <n v="1368594000"/>
    <n v="1370581200"/>
    <b v="0"/>
    <x v="1"/>
    <x v="8"/>
    <x v="2"/>
    <x v="8"/>
  </r>
  <r>
    <n v="467"/>
    <x v="462"/>
    <x v="467"/>
    <n v="1400"/>
    <n v="8053"/>
    <n v="5.7521428571428572"/>
    <x v="1"/>
    <n v="139"/>
    <x v="463"/>
    <x v="0"/>
    <s v="CAD"/>
    <n v="1448258400"/>
    <n v="1448863200"/>
    <b v="0"/>
    <x v="1"/>
    <x v="2"/>
    <x v="2"/>
    <x v="2"/>
  </r>
  <r>
    <n v="468"/>
    <x v="463"/>
    <x v="468"/>
    <n v="4000"/>
    <n v="1620"/>
    <n v="0.40500000000000003"/>
    <x v="0"/>
    <n v="16"/>
    <x v="464"/>
    <x v="1"/>
    <s v="USD"/>
    <n v="1555218000"/>
    <n v="1556600400"/>
    <b v="0"/>
    <x v="0"/>
    <x v="3"/>
    <x v="3"/>
    <x v="3"/>
  </r>
  <r>
    <n v="469"/>
    <x v="464"/>
    <x v="469"/>
    <n v="5600"/>
    <n v="10328"/>
    <n v="1.8442857142857143"/>
    <x v="1"/>
    <n v="159"/>
    <x v="465"/>
    <x v="1"/>
    <s v="USD"/>
    <n v="1431925200"/>
    <n v="1432098000"/>
    <b v="0"/>
    <x v="0"/>
    <x v="6"/>
    <x v="4"/>
    <x v="6"/>
  </r>
  <r>
    <n v="470"/>
    <x v="465"/>
    <x v="470"/>
    <n v="3600"/>
    <n v="10289"/>
    <n v="2.8580555555555556"/>
    <x v="1"/>
    <n v="381"/>
    <x v="466"/>
    <x v="1"/>
    <s v="USD"/>
    <n v="1481522400"/>
    <n v="1482127200"/>
    <b v="0"/>
    <x v="0"/>
    <x v="8"/>
    <x v="2"/>
    <x v="8"/>
  </r>
  <r>
    <n v="471"/>
    <x v="197"/>
    <x v="471"/>
    <n v="3100"/>
    <n v="9889"/>
    <n v="3.19"/>
    <x v="1"/>
    <n v="194"/>
    <x v="467"/>
    <x v="4"/>
    <s v="GBP"/>
    <n v="1335934800"/>
    <n v="1335934800"/>
    <b v="0"/>
    <x v="1"/>
    <x v="0"/>
    <x v="0"/>
    <x v="0"/>
  </r>
  <r>
    <n v="472"/>
    <x v="466"/>
    <x v="472"/>
    <n v="153800"/>
    <n v="60342"/>
    <n v="0.39234070221066319"/>
    <x v="0"/>
    <n v="575"/>
    <x v="468"/>
    <x v="1"/>
    <s v="USD"/>
    <n v="1552280400"/>
    <n v="1556946000"/>
    <b v="0"/>
    <x v="0"/>
    <x v="1"/>
    <x v="1"/>
    <x v="1"/>
  </r>
  <r>
    <n v="473"/>
    <x v="467"/>
    <x v="473"/>
    <n v="5000"/>
    <n v="8907"/>
    <n v="1.7814000000000001"/>
    <x v="1"/>
    <n v="106"/>
    <x v="469"/>
    <x v="1"/>
    <s v="USD"/>
    <n v="1529989200"/>
    <n v="1530075600"/>
    <b v="0"/>
    <x v="0"/>
    <x v="5"/>
    <x v="1"/>
    <x v="5"/>
  </r>
  <r>
    <n v="474"/>
    <x v="468"/>
    <x v="474"/>
    <n v="4000"/>
    <n v="14606"/>
    <n v="3.6515"/>
    <x v="1"/>
    <n v="142"/>
    <x v="470"/>
    <x v="1"/>
    <s v="USD"/>
    <n v="1418709600"/>
    <n v="1418796000"/>
    <b v="0"/>
    <x v="0"/>
    <x v="19"/>
    <x v="4"/>
    <x v="19"/>
  </r>
  <r>
    <n v="475"/>
    <x v="469"/>
    <x v="475"/>
    <n v="7400"/>
    <n v="8432"/>
    <n v="1.1394594594594594"/>
    <x v="1"/>
    <n v="211"/>
    <x v="471"/>
    <x v="1"/>
    <s v="USD"/>
    <n v="1372136400"/>
    <n v="1372482000"/>
    <b v="0"/>
    <x v="1"/>
    <x v="18"/>
    <x v="5"/>
    <x v="18"/>
  </r>
  <r>
    <n v="476"/>
    <x v="470"/>
    <x v="476"/>
    <n v="191500"/>
    <n v="57122"/>
    <n v="0.29828720626631855"/>
    <x v="0"/>
    <n v="1120"/>
    <x v="472"/>
    <x v="1"/>
    <s v="USD"/>
    <n v="1533877200"/>
    <n v="1534395600"/>
    <b v="0"/>
    <x v="0"/>
    <x v="13"/>
    <x v="5"/>
    <x v="13"/>
  </r>
  <r>
    <n v="477"/>
    <x v="471"/>
    <x v="477"/>
    <n v="8500"/>
    <n v="4613"/>
    <n v="0.54270588235294115"/>
    <x v="0"/>
    <n v="113"/>
    <x v="473"/>
    <x v="1"/>
    <s v="USD"/>
    <n v="1309064400"/>
    <n v="1311397200"/>
    <b v="0"/>
    <x v="0"/>
    <x v="22"/>
    <x v="4"/>
    <x v="22"/>
  </r>
  <r>
    <n v="478"/>
    <x v="472"/>
    <x v="478"/>
    <n v="68800"/>
    <n v="162603"/>
    <n v="2.3634156976744185"/>
    <x v="1"/>
    <n v="2756"/>
    <x v="474"/>
    <x v="1"/>
    <s v="USD"/>
    <n v="1425877200"/>
    <n v="1426914000"/>
    <b v="0"/>
    <x v="0"/>
    <x v="8"/>
    <x v="2"/>
    <x v="8"/>
  </r>
  <r>
    <n v="479"/>
    <x v="473"/>
    <x v="479"/>
    <n v="2400"/>
    <n v="12310"/>
    <n v="5.1291666666666664"/>
    <x v="1"/>
    <n v="173"/>
    <x v="475"/>
    <x v="4"/>
    <s v="GBP"/>
    <n v="1501304400"/>
    <n v="1501477200"/>
    <b v="0"/>
    <x v="0"/>
    <x v="0"/>
    <x v="0"/>
    <x v="0"/>
  </r>
  <r>
    <n v="480"/>
    <x v="474"/>
    <x v="480"/>
    <n v="8600"/>
    <n v="8656"/>
    <n v="1.0065116279069768"/>
    <x v="1"/>
    <n v="87"/>
    <x v="476"/>
    <x v="1"/>
    <s v="USD"/>
    <n v="1268287200"/>
    <n v="1269061200"/>
    <b v="0"/>
    <x v="1"/>
    <x v="14"/>
    <x v="7"/>
    <x v="14"/>
  </r>
  <r>
    <n v="481"/>
    <x v="475"/>
    <x v="481"/>
    <n v="196600"/>
    <n v="159931"/>
    <n v="0.81348423194303154"/>
    <x v="0"/>
    <n v="1538"/>
    <x v="477"/>
    <x v="1"/>
    <s v="USD"/>
    <n v="1412139600"/>
    <n v="1415772000"/>
    <b v="0"/>
    <x v="1"/>
    <x v="3"/>
    <x v="3"/>
    <x v="3"/>
  </r>
  <r>
    <n v="482"/>
    <x v="476"/>
    <x v="482"/>
    <n v="4200"/>
    <n v="689"/>
    <n v="0.16404761904761905"/>
    <x v="0"/>
    <n v="9"/>
    <x v="478"/>
    <x v="1"/>
    <s v="USD"/>
    <n v="1330063200"/>
    <n v="1331013600"/>
    <b v="0"/>
    <x v="1"/>
    <x v="13"/>
    <x v="5"/>
    <x v="13"/>
  </r>
  <r>
    <n v="483"/>
    <x v="477"/>
    <x v="483"/>
    <n v="91400"/>
    <n v="48236"/>
    <n v="0.52774617067833696"/>
    <x v="0"/>
    <n v="554"/>
    <x v="479"/>
    <x v="1"/>
    <s v="USD"/>
    <n v="1576130400"/>
    <n v="1576735200"/>
    <b v="0"/>
    <x v="0"/>
    <x v="3"/>
    <x v="3"/>
    <x v="3"/>
  </r>
  <r>
    <n v="484"/>
    <x v="478"/>
    <x v="484"/>
    <n v="29600"/>
    <n v="77021"/>
    <n v="2.6020608108108108"/>
    <x v="1"/>
    <n v="1572"/>
    <x v="480"/>
    <x v="4"/>
    <s v="GBP"/>
    <n v="1407128400"/>
    <n v="1411362000"/>
    <b v="0"/>
    <x v="1"/>
    <x v="0"/>
    <x v="0"/>
    <x v="0"/>
  </r>
  <r>
    <n v="485"/>
    <x v="479"/>
    <x v="485"/>
    <n v="90600"/>
    <n v="27844"/>
    <n v="0.30732891832229581"/>
    <x v="0"/>
    <n v="648"/>
    <x v="481"/>
    <x v="4"/>
    <s v="GBP"/>
    <n v="1560142800"/>
    <n v="1563685200"/>
    <b v="0"/>
    <x v="0"/>
    <x v="3"/>
    <x v="3"/>
    <x v="3"/>
  </r>
  <r>
    <n v="486"/>
    <x v="480"/>
    <x v="486"/>
    <n v="5200"/>
    <n v="702"/>
    <n v="0.13500000000000001"/>
    <x v="0"/>
    <n v="21"/>
    <x v="482"/>
    <x v="4"/>
    <s v="GBP"/>
    <n v="1520575200"/>
    <n v="1521867600"/>
    <b v="0"/>
    <x v="1"/>
    <x v="18"/>
    <x v="5"/>
    <x v="18"/>
  </r>
  <r>
    <n v="487"/>
    <x v="481"/>
    <x v="487"/>
    <n v="110300"/>
    <n v="197024"/>
    <n v="1.7862556663644606"/>
    <x v="1"/>
    <n v="2346"/>
    <x v="483"/>
    <x v="1"/>
    <s v="USD"/>
    <n v="1492664400"/>
    <n v="1495515600"/>
    <b v="0"/>
    <x v="0"/>
    <x v="3"/>
    <x v="3"/>
    <x v="3"/>
  </r>
  <r>
    <n v="488"/>
    <x v="482"/>
    <x v="488"/>
    <n v="5300"/>
    <n v="11663"/>
    <n v="2.2005660377358489"/>
    <x v="1"/>
    <n v="115"/>
    <x v="484"/>
    <x v="1"/>
    <s v="USD"/>
    <n v="1454479200"/>
    <n v="1455948000"/>
    <b v="0"/>
    <x v="0"/>
    <x v="3"/>
    <x v="3"/>
    <x v="3"/>
  </r>
  <r>
    <n v="489"/>
    <x v="483"/>
    <x v="489"/>
    <n v="9200"/>
    <n v="9339"/>
    <n v="1.015108695652174"/>
    <x v="1"/>
    <n v="85"/>
    <x v="485"/>
    <x v="6"/>
    <s v="EUR"/>
    <n v="1281934800"/>
    <n v="1282366800"/>
    <b v="0"/>
    <x v="0"/>
    <x v="8"/>
    <x v="2"/>
    <x v="8"/>
  </r>
  <r>
    <n v="490"/>
    <x v="484"/>
    <x v="490"/>
    <n v="2400"/>
    <n v="4596"/>
    <n v="1.915"/>
    <x v="1"/>
    <n v="144"/>
    <x v="486"/>
    <x v="1"/>
    <s v="USD"/>
    <n v="1573970400"/>
    <n v="1574575200"/>
    <b v="0"/>
    <x v="0"/>
    <x v="23"/>
    <x v="8"/>
    <x v="23"/>
  </r>
  <r>
    <n v="491"/>
    <x v="485"/>
    <x v="491"/>
    <n v="56800"/>
    <n v="173437"/>
    <n v="3.0534683098591549"/>
    <x v="1"/>
    <n v="2443"/>
    <x v="487"/>
    <x v="1"/>
    <s v="USD"/>
    <n v="1372654800"/>
    <n v="1374901200"/>
    <b v="0"/>
    <x v="1"/>
    <x v="0"/>
    <x v="0"/>
    <x v="0"/>
  </r>
  <r>
    <n v="492"/>
    <x v="486"/>
    <x v="492"/>
    <n v="191000"/>
    <n v="45831"/>
    <n v="0.23995287958115183"/>
    <x v="3"/>
    <n v="595"/>
    <x v="488"/>
    <x v="1"/>
    <s v="USD"/>
    <n v="1275886800"/>
    <n v="1278910800"/>
    <b v="1"/>
    <x v="1"/>
    <x v="12"/>
    <x v="4"/>
    <x v="12"/>
  </r>
  <r>
    <n v="493"/>
    <x v="487"/>
    <x v="493"/>
    <n v="900"/>
    <n v="6514"/>
    <n v="7.2377777777777776"/>
    <x v="1"/>
    <n v="64"/>
    <x v="489"/>
    <x v="1"/>
    <s v="USD"/>
    <n v="1561784400"/>
    <n v="1562907600"/>
    <b v="0"/>
    <x v="0"/>
    <x v="14"/>
    <x v="7"/>
    <x v="14"/>
  </r>
  <r>
    <n v="494"/>
    <x v="488"/>
    <x v="494"/>
    <n v="2500"/>
    <n v="13684"/>
    <n v="5.4736000000000002"/>
    <x v="1"/>
    <n v="268"/>
    <x v="490"/>
    <x v="1"/>
    <s v="USD"/>
    <n v="1332392400"/>
    <n v="1332478800"/>
    <b v="0"/>
    <x v="0"/>
    <x v="8"/>
    <x v="2"/>
    <x v="8"/>
  </r>
  <r>
    <n v="495"/>
    <x v="489"/>
    <x v="495"/>
    <n v="3200"/>
    <n v="13264"/>
    <n v="4.1449999999999996"/>
    <x v="1"/>
    <n v="195"/>
    <x v="491"/>
    <x v="3"/>
    <s v="DKK"/>
    <n v="1402376400"/>
    <n v="1402722000"/>
    <b v="0"/>
    <x v="0"/>
    <x v="3"/>
    <x v="3"/>
    <x v="3"/>
  </r>
  <r>
    <n v="496"/>
    <x v="490"/>
    <x v="496"/>
    <n v="183800"/>
    <n v="1667"/>
    <n v="9.0696409140369975E-3"/>
    <x v="0"/>
    <n v="54"/>
    <x v="492"/>
    <x v="1"/>
    <s v="USD"/>
    <n v="1495342800"/>
    <n v="1496811600"/>
    <b v="0"/>
    <x v="0"/>
    <x v="10"/>
    <x v="4"/>
    <x v="10"/>
  </r>
  <r>
    <n v="497"/>
    <x v="491"/>
    <x v="497"/>
    <n v="9800"/>
    <n v="3349"/>
    <n v="0.34173469387755101"/>
    <x v="0"/>
    <n v="120"/>
    <x v="493"/>
    <x v="1"/>
    <s v="USD"/>
    <n v="1482213600"/>
    <n v="1482213600"/>
    <b v="0"/>
    <x v="1"/>
    <x v="8"/>
    <x v="2"/>
    <x v="8"/>
  </r>
  <r>
    <n v="498"/>
    <x v="492"/>
    <x v="498"/>
    <n v="193400"/>
    <n v="46317"/>
    <n v="0.239488107549121"/>
    <x v="0"/>
    <n v="579"/>
    <x v="494"/>
    <x v="3"/>
    <s v="DKK"/>
    <n v="1420092000"/>
    <n v="1420264800"/>
    <b v="0"/>
    <x v="0"/>
    <x v="2"/>
    <x v="2"/>
    <x v="2"/>
  </r>
  <r>
    <n v="499"/>
    <x v="493"/>
    <x v="499"/>
    <n v="163800"/>
    <n v="78743"/>
    <n v="0.48072649572649573"/>
    <x v="0"/>
    <n v="2072"/>
    <x v="495"/>
    <x v="1"/>
    <s v="USD"/>
    <n v="1458018000"/>
    <n v="1458450000"/>
    <b v="0"/>
    <x v="1"/>
    <x v="4"/>
    <x v="4"/>
    <x v="4"/>
  </r>
  <r>
    <n v="500"/>
    <x v="494"/>
    <x v="500"/>
    <n v="100"/>
    <n v="0"/>
    <n v="0"/>
    <x v="0"/>
    <n v="0"/>
    <x v="496"/>
    <x v="1"/>
    <s v="USD"/>
    <n v="1367384400"/>
    <n v="1369803600"/>
    <b v="0"/>
    <x v="1"/>
    <x v="3"/>
    <x v="3"/>
    <x v="3"/>
  </r>
  <r>
    <n v="501"/>
    <x v="495"/>
    <x v="501"/>
    <n v="153600"/>
    <n v="107743"/>
    <n v="0.70145182291666663"/>
    <x v="0"/>
    <n v="1796"/>
    <x v="497"/>
    <x v="1"/>
    <s v="USD"/>
    <n v="1363064400"/>
    <n v="1363237200"/>
    <b v="0"/>
    <x v="0"/>
    <x v="4"/>
    <x v="4"/>
    <x v="4"/>
  </r>
  <r>
    <n v="502"/>
    <x v="212"/>
    <x v="502"/>
    <n v="1300"/>
    <n v="6889"/>
    <n v="5.2992307692307694"/>
    <x v="1"/>
    <n v="186"/>
    <x v="498"/>
    <x v="2"/>
    <s v="AUD"/>
    <n v="1343365200"/>
    <n v="1345870800"/>
    <b v="0"/>
    <x v="1"/>
    <x v="11"/>
    <x v="6"/>
    <x v="11"/>
  </r>
  <r>
    <n v="503"/>
    <x v="496"/>
    <x v="503"/>
    <n v="25500"/>
    <n v="45983"/>
    <n v="1.8032549019607844"/>
    <x v="1"/>
    <n v="460"/>
    <x v="499"/>
    <x v="1"/>
    <s v="USD"/>
    <n v="1435726800"/>
    <n v="1437454800"/>
    <b v="0"/>
    <x v="0"/>
    <x v="6"/>
    <x v="4"/>
    <x v="6"/>
  </r>
  <r>
    <n v="504"/>
    <x v="497"/>
    <x v="504"/>
    <n v="7500"/>
    <n v="6924"/>
    <n v="0.92320000000000002"/>
    <x v="0"/>
    <n v="62"/>
    <x v="500"/>
    <x v="6"/>
    <s v="EUR"/>
    <n v="1431925200"/>
    <n v="1432011600"/>
    <b v="0"/>
    <x v="0"/>
    <x v="1"/>
    <x v="1"/>
    <x v="1"/>
  </r>
  <r>
    <n v="505"/>
    <x v="498"/>
    <x v="505"/>
    <n v="89900"/>
    <n v="12497"/>
    <n v="0.13901001112347053"/>
    <x v="0"/>
    <n v="347"/>
    <x v="501"/>
    <x v="1"/>
    <s v="USD"/>
    <n v="1362722400"/>
    <n v="1366347600"/>
    <b v="0"/>
    <x v="1"/>
    <x v="15"/>
    <x v="5"/>
    <x v="15"/>
  </r>
  <r>
    <n v="506"/>
    <x v="499"/>
    <x v="506"/>
    <n v="18000"/>
    <n v="166874"/>
    <n v="9.2707777777777771"/>
    <x v="1"/>
    <n v="2528"/>
    <x v="502"/>
    <x v="1"/>
    <s v="USD"/>
    <n v="1511416800"/>
    <n v="1512885600"/>
    <b v="0"/>
    <x v="1"/>
    <x v="3"/>
    <x v="3"/>
    <x v="3"/>
  </r>
  <r>
    <n v="507"/>
    <x v="500"/>
    <x v="507"/>
    <n v="2100"/>
    <n v="837"/>
    <n v="0.39857142857142858"/>
    <x v="0"/>
    <n v="19"/>
    <x v="503"/>
    <x v="1"/>
    <s v="USD"/>
    <n v="1365483600"/>
    <n v="1369717200"/>
    <b v="0"/>
    <x v="1"/>
    <x v="2"/>
    <x v="2"/>
    <x v="2"/>
  </r>
  <r>
    <n v="508"/>
    <x v="501"/>
    <x v="508"/>
    <n v="172700"/>
    <n v="193820"/>
    <n v="1.1222929936305732"/>
    <x v="1"/>
    <n v="3657"/>
    <x v="504"/>
    <x v="1"/>
    <s v="USD"/>
    <n v="1532840400"/>
    <n v="1534654800"/>
    <b v="0"/>
    <x v="0"/>
    <x v="3"/>
    <x v="3"/>
    <x v="3"/>
  </r>
  <r>
    <n v="509"/>
    <x v="173"/>
    <x v="509"/>
    <n v="168500"/>
    <n v="119510"/>
    <n v="0.70925816023738875"/>
    <x v="0"/>
    <n v="1258"/>
    <x v="505"/>
    <x v="1"/>
    <s v="USD"/>
    <n v="1336194000"/>
    <n v="1337058000"/>
    <b v="0"/>
    <x v="0"/>
    <x v="3"/>
    <x v="3"/>
    <x v="3"/>
  </r>
  <r>
    <n v="510"/>
    <x v="502"/>
    <x v="510"/>
    <n v="7800"/>
    <n v="9289"/>
    <n v="1.1908974358974358"/>
    <x v="1"/>
    <n v="131"/>
    <x v="506"/>
    <x v="2"/>
    <s v="AUD"/>
    <n v="1527742800"/>
    <n v="1529816400"/>
    <b v="0"/>
    <x v="0"/>
    <x v="6"/>
    <x v="4"/>
    <x v="6"/>
  </r>
  <r>
    <n v="511"/>
    <x v="503"/>
    <x v="511"/>
    <n v="147800"/>
    <n v="35498"/>
    <n v="0.24017591339648173"/>
    <x v="0"/>
    <n v="362"/>
    <x v="507"/>
    <x v="1"/>
    <s v="USD"/>
    <n v="1564030800"/>
    <n v="1564894800"/>
    <b v="0"/>
    <x v="0"/>
    <x v="3"/>
    <x v="3"/>
    <x v="3"/>
  </r>
  <r>
    <n v="512"/>
    <x v="504"/>
    <x v="512"/>
    <n v="9100"/>
    <n v="12678"/>
    <n v="1.3931868131868133"/>
    <x v="1"/>
    <n v="239"/>
    <x v="508"/>
    <x v="1"/>
    <s v="USD"/>
    <n v="1404536400"/>
    <n v="1404622800"/>
    <b v="0"/>
    <x v="1"/>
    <x v="11"/>
    <x v="6"/>
    <x v="11"/>
  </r>
  <r>
    <n v="513"/>
    <x v="505"/>
    <x v="513"/>
    <n v="8300"/>
    <n v="3260"/>
    <n v="0.39277108433734942"/>
    <x v="3"/>
    <n v="35"/>
    <x v="509"/>
    <x v="1"/>
    <s v="USD"/>
    <n v="1284008400"/>
    <n v="1284181200"/>
    <b v="0"/>
    <x v="0"/>
    <x v="19"/>
    <x v="4"/>
    <x v="19"/>
  </r>
  <r>
    <n v="514"/>
    <x v="506"/>
    <x v="514"/>
    <n v="138700"/>
    <n v="31123"/>
    <n v="0.22439077144917088"/>
    <x v="3"/>
    <n v="528"/>
    <x v="510"/>
    <x v="5"/>
    <s v="CHF"/>
    <n v="1386309600"/>
    <n v="1386741600"/>
    <b v="0"/>
    <x v="1"/>
    <x v="1"/>
    <x v="1"/>
    <x v="1"/>
  </r>
  <r>
    <n v="515"/>
    <x v="507"/>
    <x v="515"/>
    <n v="8600"/>
    <n v="4797"/>
    <n v="0.55779069767441858"/>
    <x v="0"/>
    <n v="133"/>
    <x v="511"/>
    <x v="0"/>
    <s v="CAD"/>
    <n v="1324620000"/>
    <n v="1324792800"/>
    <b v="0"/>
    <x v="1"/>
    <x v="3"/>
    <x v="3"/>
    <x v="3"/>
  </r>
  <r>
    <n v="516"/>
    <x v="508"/>
    <x v="516"/>
    <n v="125400"/>
    <n v="53324"/>
    <n v="0.42523125996810207"/>
    <x v="0"/>
    <n v="846"/>
    <x v="512"/>
    <x v="1"/>
    <s v="USD"/>
    <n v="1281070800"/>
    <n v="1284354000"/>
    <b v="0"/>
    <x v="0"/>
    <x v="9"/>
    <x v="5"/>
    <x v="9"/>
  </r>
  <r>
    <n v="517"/>
    <x v="509"/>
    <x v="517"/>
    <n v="5900"/>
    <n v="6608"/>
    <n v="1.1200000000000001"/>
    <x v="1"/>
    <n v="78"/>
    <x v="513"/>
    <x v="1"/>
    <s v="USD"/>
    <n v="1493960400"/>
    <n v="1494392400"/>
    <b v="0"/>
    <x v="0"/>
    <x v="0"/>
    <x v="0"/>
    <x v="0"/>
  </r>
  <r>
    <n v="518"/>
    <x v="510"/>
    <x v="518"/>
    <n v="8800"/>
    <n v="622"/>
    <n v="7.0681818181818179E-2"/>
    <x v="0"/>
    <n v="10"/>
    <x v="514"/>
    <x v="1"/>
    <s v="USD"/>
    <n v="1519365600"/>
    <n v="1519538400"/>
    <b v="0"/>
    <x v="1"/>
    <x v="10"/>
    <x v="4"/>
    <x v="10"/>
  </r>
  <r>
    <n v="519"/>
    <x v="511"/>
    <x v="519"/>
    <n v="177700"/>
    <n v="180802"/>
    <n v="1.0174563871693867"/>
    <x v="1"/>
    <n v="1773"/>
    <x v="515"/>
    <x v="1"/>
    <s v="USD"/>
    <n v="1420696800"/>
    <n v="1421906400"/>
    <b v="0"/>
    <x v="1"/>
    <x v="1"/>
    <x v="1"/>
    <x v="1"/>
  </r>
  <r>
    <n v="520"/>
    <x v="512"/>
    <x v="520"/>
    <n v="800"/>
    <n v="3406"/>
    <n v="4.2575000000000003"/>
    <x v="1"/>
    <n v="32"/>
    <x v="516"/>
    <x v="1"/>
    <s v="USD"/>
    <n v="1555650000"/>
    <n v="1555909200"/>
    <b v="0"/>
    <x v="0"/>
    <x v="3"/>
    <x v="3"/>
    <x v="3"/>
  </r>
  <r>
    <n v="521"/>
    <x v="513"/>
    <x v="47"/>
    <n v="7600"/>
    <n v="11061"/>
    <n v="1.4553947368421052"/>
    <x v="1"/>
    <n v="369"/>
    <x v="517"/>
    <x v="1"/>
    <s v="USD"/>
    <n v="1471928400"/>
    <n v="1472446800"/>
    <b v="0"/>
    <x v="1"/>
    <x v="6"/>
    <x v="4"/>
    <x v="6"/>
  </r>
  <r>
    <n v="522"/>
    <x v="514"/>
    <x v="521"/>
    <n v="50500"/>
    <n v="16389"/>
    <n v="0.32453465346534655"/>
    <x v="0"/>
    <n v="191"/>
    <x v="518"/>
    <x v="1"/>
    <s v="USD"/>
    <n v="1341291600"/>
    <n v="1342328400"/>
    <b v="0"/>
    <x v="0"/>
    <x v="12"/>
    <x v="4"/>
    <x v="12"/>
  </r>
  <r>
    <n v="523"/>
    <x v="515"/>
    <x v="522"/>
    <n v="900"/>
    <n v="6303"/>
    <n v="7.003333333333333"/>
    <x v="1"/>
    <n v="89"/>
    <x v="519"/>
    <x v="1"/>
    <s v="USD"/>
    <n v="1267682400"/>
    <n v="1268114400"/>
    <b v="0"/>
    <x v="0"/>
    <x v="12"/>
    <x v="4"/>
    <x v="12"/>
  </r>
  <r>
    <n v="524"/>
    <x v="516"/>
    <x v="523"/>
    <n v="96700"/>
    <n v="81136"/>
    <n v="0.83904860392967939"/>
    <x v="0"/>
    <n v="1979"/>
    <x v="520"/>
    <x v="1"/>
    <s v="USD"/>
    <n v="1272258000"/>
    <n v="1273381200"/>
    <b v="0"/>
    <x v="0"/>
    <x v="3"/>
    <x v="3"/>
    <x v="3"/>
  </r>
  <r>
    <n v="525"/>
    <x v="517"/>
    <x v="524"/>
    <n v="2100"/>
    <n v="1768"/>
    <n v="0.84190476190476193"/>
    <x v="0"/>
    <n v="63"/>
    <x v="521"/>
    <x v="1"/>
    <s v="USD"/>
    <n v="1290492000"/>
    <n v="1290837600"/>
    <b v="0"/>
    <x v="0"/>
    <x v="8"/>
    <x v="2"/>
    <x v="8"/>
  </r>
  <r>
    <n v="526"/>
    <x v="518"/>
    <x v="525"/>
    <n v="8300"/>
    <n v="12944"/>
    <n v="1.5595180722891566"/>
    <x v="1"/>
    <n v="147"/>
    <x v="522"/>
    <x v="1"/>
    <s v="USD"/>
    <n v="1451109600"/>
    <n v="1454306400"/>
    <b v="0"/>
    <x v="1"/>
    <x v="3"/>
    <x v="3"/>
    <x v="3"/>
  </r>
  <r>
    <n v="527"/>
    <x v="519"/>
    <x v="526"/>
    <n v="189200"/>
    <n v="188480"/>
    <n v="0.99619450317124736"/>
    <x v="0"/>
    <n v="6080"/>
    <x v="523"/>
    <x v="0"/>
    <s v="CAD"/>
    <n v="1454652000"/>
    <n v="1457762400"/>
    <b v="0"/>
    <x v="0"/>
    <x v="10"/>
    <x v="4"/>
    <x v="10"/>
  </r>
  <r>
    <n v="528"/>
    <x v="520"/>
    <x v="527"/>
    <n v="9000"/>
    <n v="7227"/>
    <n v="0.80300000000000005"/>
    <x v="0"/>
    <n v="80"/>
    <x v="524"/>
    <x v="4"/>
    <s v="GBP"/>
    <n v="1385186400"/>
    <n v="1389074400"/>
    <b v="0"/>
    <x v="0"/>
    <x v="7"/>
    <x v="1"/>
    <x v="7"/>
  </r>
  <r>
    <n v="529"/>
    <x v="521"/>
    <x v="528"/>
    <n v="5100"/>
    <n v="574"/>
    <n v="0.11254901960784314"/>
    <x v="0"/>
    <n v="9"/>
    <x v="525"/>
    <x v="1"/>
    <s v="USD"/>
    <n v="1399698000"/>
    <n v="1402117200"/>
    <b v="0"/>
    <x v="0"/>
    <x v="11"/>
    <x v="6"/>
    <x v="11"/>
  </r>
  <r>
    <n v="530"/>
    <x v="522"/>
    <x v="529"/>
    <n v="105000"/>
    <n v="96328"/>
    <n v="0.91740952380952379"/>
    <x v="0"/>
    <n v="1784"/>
    <x v="526"/>
    <x v="1"/>
    <s v="USD"/>
    <n v="1283230800"/>
    <n v="1284440400"/>
    <b v="0"/>
    <x v="1"/>
    <x v="13"/>
    <x v="5"/>
    <x v="13"/>
  </r>
  <r>
    <n v="531"/>
    <x v="523"/>
    <x v="530"/>
    <n v="186700"/>
    <n v="178338"/>
    <n v="0.95521156936261387"/>
    <x v="2"/>
    <n v="3640"/>
    <x v="527"/>
    <x v="5"/>
    <s v="CHF"/>
    <n v="1384149600"/>
    <n v="1388988000"/>
    <b v="0"/>
    <x v="0"/>
    <x v="11"/>
    <x v="6"/>
    <x v="11"/>
  </r>
  <r>
    <n v="532"/>
    <x v="524"/>
    <x v="531"/>
    <n v="1600"/>
    <n v="8046"/>
    <n v="5.0287499999999996"/>
    <x v="1"/>
    <n v="126"/>
    <x v="528"/>
    <x v="0"/>
    <s v="CAD"/>
    <n v="1516860000"/>
    <n v="1516946400"/>
    <b v="0"/>
    <x v="0"/>
    <x v="3"/>
    <x v="3"/>
    <x v="3"/>
  </r>
  <r>
    <n v="533"/>
    <x v="525"/>
    <x v="532"/>
    <n v="115600"/>
    <n v="184086"/>
    <n v="1.5924394463667819"/>
    <x v="1"/>
    <n v="2218"/>
    <x v="529"/>
    <x v="4"/>
    <s v="GBP"/>
    <n v="1374642000"/>
    <n v="1377752400"/>
    <b v="0"/>
    <x v="0"/>
    <x v="7"/>
    <x v="1"/>
    <x v="7"/>
  </r>
  <r>
    <n v="534"/>
    <x v="526"/>
    <x v="533"/>
    <n v="89100"/>
    <n v="13385"/>
    <n v="0.15022446689113356"/>
    <x v="0"/>
    <n v="243"/>
    <x v="530"/>
    <x v="1"/>
    <s v="USD"/>
    <n v="1534482000"/>
    <n v="1534568400"/>
    <b v="0"/>
    <x v="1"/>
    <x v="6"/>
    <x v="4"/>
    <x v="6"/>
  </r>
  <r>
    <n v="535"/>
    <x v="527"/>
    <x v="534"/>
    <n v="2600"/>
    <n v="12533"/>
    <n v="4.820384615384615"/>
    <x v="1"/>
    <n v="202"/>
    <x v="531"/>
    <x v="6"/>
    <s v="EUR"/>
    <n v="1528434000"/>
    <n v="1528606800"/>
    <b v="0"/>
    <x v="1"/>
    <x v="3"/>
    <x v="3"/>
    <x v="3"/>
  </r>
  <r>
    <n v="536"/>
    <x v="528"/>
    <x v="535"/>
    <n v="9800"/>
    <n v="14697"/>
    <n v="1.4996938775510205"/>
    <x v="1"/>
    <n v="140"/>
    <x v="532"/>
    <x v="6"/>
    <s v="EUR"/>
    <n v="1282626000"/>
    <n v="1284872400"/>
    <b v="0"/>
    <x v="0"/>
    <x v="13"/>
    <x v="5"/>
    <x v="13"/>
  </r>
  <r>
    <n v="537"/>
    <x v="529"/>
    <x v="536"/>
    <n v="84400"/>
    <n v="98935"/>
    <n v="1.1722156398104266"/>
    <x v="1"/>
    <n v="1052"/>
    <x v="533"/>
    <x v="3"/>
    <s v="DKK"/>
    <n v="1535605200"/>
    <n v="1537592400"/>
    <b v="1"/>
    <x v="1"/>
    <x v="4"/>
    <x v="4"/>
    <x v="4"/>
  </r>
  <r>
    <n v="538"/>
    <x v="530"/>
    <x v="537"/>
    <n v="151300"/>
    <n v="57034"/>
    <n v="0.37695968274950431"/>
    <x v="0"/>
    <n v="1296"/>
    <x v="534"/>
    <x v="1"/>
    <s v="USD"/>
    <n v="1379826000"/>
    <n v="1381208400"/>
    <b v="0"/>
    <x v="0"/>
    <x v="20"/>
    <x v="6"/>
    <x v="20"/>
  </r>
  <r>
    <n v="539"/>
    <x v="531"/>
    <x v="538"/>
    <n v="9800"/>
    <n v="7120"/>
    <n v="0.72653061224489801"/>
    <x v="0"/>
    <n v="77"/>
    <x v="535"/>
    <x v="1"/>
    <s v="USD"/>
    <n v="1561957200"/>
    <n v="1562475600"/>
    <b v="0"/>
    <x v="1"/>
    <x v="0"/>
    <x v="0"/>
    <x v="0"/>
  </r>
  <r>
    <n v="540"/>
    <x v="532"/>
    <x v="539"/>
    <n v="5300"/>
    <n v="14097"/>
    <n v="2.6598113207547169"/>
    <x v="1"/>
    <n v="247"/>
    <x v="536"/>
    <x v="1"/>
    <s v="USD"/>
    <n v="1525496400"/>
    <n v="1527397200"/>
    <b v="0"/>
    <x v="0"/>
    <x v="14"/>
    <x v="7"/>
    <x v="14"/>
  </r>
  <r>
    <n v="541"/>
    <x v="533"/>
    <x v="540"/>
    <n v="178000"/>
    <n v="43086"/>
    <n v="0.24205617977528091"/>
    <x v="0"/>
    <n v="395"/>
    <x v="537"/>
    <x v="6"/>
    <s v="EUR"/>
    <n v="1433912400"/>
    <n v="1436158800"/>
    <b v="0"/>
    <x v="0"/>
    <x v="20"/>
    <x v="6"/>
    <x v="20"/>
  </r>
  <r>
    <n v="542"/>
    <x v="534"/>
    <x v="541"/>
    <n v="77000"/>
    <n v="1930"/>
    <n v="2.5064935064935064E-2"/>
    <x v="0"/>
    <n v="49"/>
    <x v="538"/>
    <x v="4"/>
    <s v="GBP"/>
    <n v="1453442400"/>
    <n v="1456034400"/>
    <b v="0"/>
    <x v="0"/>
    <x v="7"/>
    <x v="1"/>
    <x v="7"/>
  </r>
  <r>
    <n v="543"/>
    <x v="535"/>
    <x v="542"/>
    <n v="84900"/>
    <n v="13864"/>
    <n v="0.1632979976442874"/>
    <x v="0"/>
    <n v="180"/>
    <x v="539"/>
    <x v="1"/>
    <s v="USD"/>
    <n v="1378875600"/>
    <n v="1380171600"/>
    <b v="0"/>
    <x v="0"/>
    <x v="11"/>
    <x v="6"/>
    <x v="11"/>
  </r>
  <r>
    <n v="544"/>
    <x v="536"/>
    <x v="543"/>
    <n v="2800"/>
    <n v="7742"/>
    <n v="2.7650000000000001"/>
    <x v="1"/>
    <n v="84"/>
    <x v="540"/>
    <x v="1"/>
    <s v="USD"/>
    <n v="1452232800"/>
    <n v="1453356000"/>
    <b v="0"/>
    <x v="0"/>
    <x v="1"/>
    <x v="1"/>
    <x v="1"/>
  </r>
  <r>
    <n v="545"/>
    <x v="537"/>
    <x v="544"/>
    <n v="184800"/>
    <n v="164109"/>
    <n v="0.88803571428571426"/>
    <x v="0"/>
    <n v="2690"/>
    <x v="541"/>
    <x v="1"/>
    <s v="USD"/>
    <n v="1577253600"/>
    <n v="1578981600"/>
    <b v="0"/>
    <x v="0"/>
    <x v="3"/>
    <x v="3"/>
    <x v="3"/>
  </r>
  <r>
    <n v="546"/>
    <x v="538"/>
    <x v="545"/>
    <n v="4200"/>
    <n v="6870"/>
    <n v="1.6357142857142857"/>
    <x v="1"/>
    <n v="88"/>
    <x v="542"/>
    <x v="1"/>
    <s v="USD"/>
    <n v="1537160400"/>
    <n v="1537419600"/>
    <b v="0"/>
    <x v="1"/>
    <x v="3"/>
    <x v="3"/>
    <x v="3"/>
  </r>
  <r>
    <n v="547"/>
    <x v="539"/>
    <x v="546"/>
    <n v="1300"/>
    <n v="12597"/>
    <n v="9.69"/>
    <x v="1"/>
    <n v="156"/>
    <x v="543"/>
    <x v="1"/>
    <s v="USD"/>
    <n v="1422165600"/>
    <n v="1423202400"/>
    <b v="0"/>
    <x v="0"/>
    <x v="6"/>
    <x v="4"/>
    <x v="6"/>
  </r>
  <r>
    <n v="548"/>
    <x v="540"/>
    <x v="547"/>
    <n v="66100"/>
    <n v="179074"/>
    <n v="2.7091376701966716"/>
    <x v="1"/>
    <n v="2985"/>
    <x v="544"/>
    <x v="1"/>
    <s v="USD"/>
    <n v="1459486800"/>
    <n v="1460610000"/>
    <b v="0"/>
    <x v="0"/>
    <x v="3"/>
    <x v="3"/>
    <x v="3"/>
  </r>
  <r>
    <n v="549"/>
    <x v="541"/>
    <x v="548"/>
    <n v="29500"/>
    <n v="83843"/>
    <n v="2.8421355932203389"/>
    <x v="1"/>
    <n v="762"/>
    <x v="545"/>
    <x v="1"/>
    <s v="USD"/>
    <n v="1369717200"/>
    <n v="1370494800"/>
    <b v="0"/>
    <x v="0"/>
    <x v="8"/>
    <x v="2"/>
    <x v="8"/>
  </r>
  <r>
    <n v="550"/>
    <x v="542"/>
    <x v="549"/>
    <n v="100"/>
    <n v="4"/>
    <n v="0.04"/>
    <x v="3"/>
    <n v="1"/>
    <x v="446"/>
    <x v="5"/>
    <s v="CHF"/>
    <n v="1330495200"/>
    <n v="1332306000"/>
    <b v="0"/>
    <x v="0"/>
    <x v="7"/>
    <x v="1"/>
    <x v="7"/>
  </r>
  <r>
    <n v="551"/>
    <x v="543"/>
    <x v="550"/>
    <n v="180100"/>
    <n v="105598"/>
    <n v="0.58632981676846196"/>
    <x v="0"/>
    <n v="2779"/>
    <x v="546"/>
    <x v="2"/>
    <s v="AUD"/>
    <n v="1419055200"/>
    <n v="1422511200"/>
    <b v="0"/>
    <x v="1"/>
    <x v="2"/>
    <x v="2"/>
    <x v="2"/>
  </r>
  <r>
    <n v="552"/>
    <x v="544"/>
    <x v="551"/>
    <n v="9000"/>
    <n v="8866"/>
    <n v="0.98511111111111116"/>
    <x v="0"/>
    <n v="92"/>
    <x v="547"/>
    <x v="1"/>
    <s v="USD"/>
    <n v="1480140000"/>
    <n v="1480312800"/>
    <b v="0"/>
    <x v="0"/>
    <x v="3"/>
    <x v="3"/>
    <x v="3"/>
  </r>
  <r>
    <n v="553"/>
    <x v="545"/>
    <x v="552"/>
    <n v="170600"/>
    <n v="75022"/>
    <n v="0.43975381008206332"/>
    <x v="0"/>
    <n v="1028"/>
    <x v="548"/>
    <x v="1"/>
    <s v="USD"/>
    <n v="1293948000"/>
    <n v="1294034400"/>
    <b v="0"/>
    <x v="0"/>
    <x v="1"/>
    <x v="1"/>
    <x v="1"/>
  </r>
  <r>
    <n v="554"/>
    <x v="546"/>
    <x v="553"/>
    <n v="9500"/>
    <n v="14408"/>
    <n v="1.5166315789473683"/>
    <x v="1"/>
    <n v="554"/>
    <x v="549"/>
    <x v="0"/>
    <s v="CAD"/>
    <n v="1482127200"/>
    <n v="1482645600"/>
    <b v="0"/>
    <x v="0"/>
    <x v="7"/>
    <x v="1"/>
    <x v="7"/>
  </r>
  <r>
    <n v="555"/>
    <x v="547"/>
    <x v="554"/>
    <n v="6300"/>
    <n v="14089"/>
    <n v="2.2363492063492063"/>
    <x v="1"/>
    <n v="135"/>
    <x v="550"/>
    <x v="3"/>
    <s v="DKK"/>
    <n v="1396414800"/>
    <n v="1399093200"/>
    <b v="0"/>
    <x v="0"/>
    <x v="1"/>
    <x v="1"/>
    <x v="1"/>
  </r>
  <r>
    <n v="556"/>
    <x v="195"/>
    <x v="555"/>
    <n v="5200"/>
    <n v="12467"/>
    <n v="2.3975"/>
    <x v="1"/>
    <n v="122"/>
    <x v="551"/>
    <x v="1"/>
    <s v="USD"/>
    <n v="1315285200"/>
    <n v="1315890000"/>
    <b v="0"/>
    <x v="1"/>
    <x v="18"/>
    <x v="5"/>
    <x v="18"/>
  </r>
  <r>
    <n v="557"/>
    <x v="548"/>
    <x v="556"/>
    <n v="6000"/>
    <n v="11960"/>
    <n v="1.9933333333333334"/>
    <x v="1"/>
    <n v="221"/>
    <x v="552"/>
    <x v="1"/>
    <s v="USD"/>
    <n v="1443762000"/>
    <n v="1444021200"/>
    <b v="0"/>
    <x v="1"/>
    <x v="22"/>
    <x v="4"/>
    <x v="22"/>
  </r>
  <r>
    <n v="558"/>
    <x v="549"/>
    <x v="557"/>
    <n v="5800"/>
    <n v="7966"/>
    <n v="1.373448275862069"/>
    <x v="1"/>
    <n v="126"/>
    <x v="553"/>
    <x v="1"/>
    <s v="USD"/>
    <n v="1456293600"/>
    <n v="1460005200"/>
    <b v="0"/>
    <x v="0"/>
    <x v="3"/>
    <x v="3"/>
    <x v="3"/>
  </r>
  <r>
    <n v="559"/>
    <x v="550"/>
    <x v="558"/>
    <n v="105300"/>
    <n v="106321"/>
    <n v="1.009696106362773"/>
    <x v="1"/>
    <n v="1022"/>
    <x v="554"/>
    <x v="1"/>
    <s v="USD"/>
    <n v="1470114000"/>
    <n v="1470718800"/>
    <b v="0"/>
    <x v="0"/>
    <x v="3"/>
    <x v="3"/>
    <x v="3"/>
  </r>
  <r>
    <n v="560"/>
    <x v="551"/>
    <x v="559"/>
    <n v="20000"/>
    <n v="158832"/>
    <n v="7.9416000000000002"/>
    <x v="1"/>
    <n v="3177"/>
    <x v="555"/>
    <x v="1"/>
    <s v="USD"/>
    <n v="1321596000"/>
    <n v="1325052000"/>
    <b v="0"/>
    <x v="0"/>
    <x v="10"/>
    <x v="4"/>
    <x v="10"/>
  </r>
  <r>
    <n v="561"/>
    <x v="552"/>
    <x v="560"/>
    <n v="3000"/>
    <n v="11091"/>
    <n v="3.6970000000000001"/>
    <x v="1"/>
    <n v="198"/>
    <x v="556"/>
    <x v="5"/>
    <s v="CHF"/>
    <n v="1318827600"/>
    <n v="1319000400"/>
    <b v="0"/>
    <x v="0"/>
    <x v="3"/>
    <x v="3"/>
    <x v="3"/>
  </r>
  <r>
    <n v="562"/>
    <x v="553"/>
    <x v="561"/>
    <n v="9900"/>
    <n v="1269"/>
    <n v="0.12818181818181817"/>
    <x v="0"/>
    <n v="26"/>
    <x v="557"/>
    <x v="5"/>
    <s v="CHF"/>
    <n v="1552366800"/>
    <n v="1552539600"/>
    <b v="0"/>
    <x v="0"/>
    <x v="1"/>
    <x v="1"/>
    <x v="1"/>
  </r>
  <r>
    <n v="563"/>
    <x v="554"/>
    <x v="562"/>
    <n v="3700"/>
    <n v="5107"/>
    <n v="1.3802702702702703"/>
    <x v="1"/>
    <n v="85"/>
    <x v="558"/>
    <x v="2"/>
    <s v="AUD"/>
    <n v="1542088800"/>
    <n v="1543816800"/>
    <b v="0"/>
    <x v="0"/>
    <x v="4"/>
    <x v="4"/>
    <x v="4"/>
  </r>
  <r>
    <n v="564"/>
    <x v="555"/>
    <x v="563"/>
    <n v="168700"/>
    <n v="141393"/>
    <n v="0.83813278008298753"/>
    <x v="0"/>
    <n v="1790"/>
    <x v="559"/>
    <x v="1"/>
    <s v="USD"/>
    <n v="1426395600"/>
    <n v="1427086800"/>
    <b v="0"/>
    <x v="0"/>
    <x v="3"/>
    <x v="3"/>
    <x v="3"/>
  </r>
  <r>
    <n v="565"/>
    <x v="556"/>
    <x v="564"/>
    <n v="94900"/>
    <n v="194166"/>
    <n v="2.0460063224446787"/>
    <x v="1"/>
    <n v="3596"/>
    <x v="560"/>
    <x v="1"/>
    <s v="USD"/>
    <n v="1321336800"/>
    <n v="1323064800"/>
    <b v="0"/>
    <x v="0"/>
    <x v="3"/>
    <x v="3"/>
    <x v="3"/>
  </r>
  <r>
    <n v="566"/>
    <x v="557"/>
    <x v="565"/>
    <n v="9300"/>
    <n v="4124"/>
    <n v="0.44344086021505374"/>
    <x v="0"/>
    <n v="37"/>
    <x v="561"/>
    <x v="1"/>
    <s v="USD"/>
    <n v="1456293600"/>
    <n v="1458277200"/>
    <b v="0"/>
    <x v="1"/>
    <x v="5"/>
    <x v="1"/>
    <x v="5"/>
  </r>
  <r>
    <n v="567"/>
    <x v="558"/>
    <x v="566"/>
    <n v="6800"/>
    <n v="14865"/>
    <n v="2.1860294117647059"/>
    <x v="1"/>
    <n v="244"/>
    <x v="562"/>
    <x v="1"/>
    <s v="USD"/>
    <n v="1404968400"/>
    <n v="1405141200"/>
    <b v="0"/>
    <x v="0"/>
    <x v="1"/>
    <x v="1"/>
    <x v="1"/>
  </r>
  <r>
    <n v="568"/>
    <x v="559"/>
    <x v="567"/>
    <n v="72400"/>
    <n v="134688"/>
    <n v="1.8603314917127072"/>
    <x v="1"/>
    <n v="5180"/>
    <x v="563"/>
    <x v="1"/>
    <s v="USD"/>
    <n v="1279170000"/>
    <n v="1283058000"/>
    <b v="0"/>
    <x v="0"/>
    <x v="3"/>
    <x v="3"/>
    <x v="3"/>
  </r>
  <r>
    <n v="569"/>
    <x v="560"/>
    <x v="568"/>
    <n v="20100"/>
    <n v="47705"/>
    <n v="2.3733830845771142"/>
    <x v="1"/>
    <n v="589"/>
    <x v="564"/>
    <x v="6"/>
    <s v="EUR"/>
    <n v="1294725600"/>
    <n v="1295762400"/>
    <b v="0"/>
    <x v="0"/>
    <x v="10"/>
    <x v="4"/>
    <x v="10"/>
  </r>
  <r>
    <n v="570"/>
    <x v="561"/>
    <x v="569"/>
    <n v="31200"/>
    <n v="95364"/>
    <n v="3.0565384615384614"/>
    <x v="1"/>
    <n v="2725"/>
    <x v="565"/>
    <x v="1"/>
    <s v="USD"/>
    <n v="1419055200"/>
    <n v="1419573600"/>
    <b v="0"/>
    <x v="1"/>
    <x v="1"/>
    <x v="1"/>
    <x v="1"/>
  </r>
  <r>
    <n v="571"/>
    <x v="562"/>
    <x v="570"/>
    <n v="3500"/>
    <n v="3295"/>
    <n v="0.94142857142857139"/>
    <x v="0"/>
    <n v="35"/>
    <x v="566"/>
    <x v="6"/>
    <s v="EUR"/>
    <n v="1434690000"/>
    <n v="1438750800"/>
    <b v="0"/>
    <x v="0"/>
    <x v="12"/>
    <x v="4"/>
    <x v="12"/>
  </r>
  <r>
    <n v="572"/>
    <x v="563"/>
    <x v="571"/>
    <n v="9000"/>
    <n v="4896"/>
    <n v="0.54400000000000004"/>
    <x v="3"/>
    <n v="94"/>
    <x v="567"/>
    <x v="1"/>
    <s v="USD"/>
    <n v="1443416400"/>
    <n v="1444798800"/>
    <b v="0"/>
    <x v="1"/>
    <x v="1"/>
    <x v="1"/>
    <x v="1"/>
  </r>
  <r>
    <n v="573"/>
    <x v="564"/>
    <x v="572"/>
    <n v="6700"/>
    <n v="7496"/>
    <n v="1.1188059701492536"/>
    <x v="1"/>
    <n v="300"/>
    <x v="568"/>
    <x v="1"/>
    <s v="USD"/>
    <n v="1399006800"/>
    <n v="1399179600"/>
    <b v="0"/>
    <x v="0"/>
    <x v="23"/>
    <x v="8"/>
    <x v="23"/>
  </r>
  <r>
    <n v="574"/>
    <x v="565"/>
    <x v="573"/>
    <n v="2700"/>
    <n v="9967"/>
    <n v="3.6914814814814814"/>
    <x v="1"/>
    <n v="144"/>
    <x v="569"/>
    <x v="1"/>
    <s v="USD"/>
    <n v="1575698400"/>
    <n v="1576562400"/>
    <b v="0"/>
    <x v="1"/>
    <x v="0"/>
    <x v="0"/>
    <x v="0"/>
  </r>
  <r>
    <n v="575"/>
    <x v="566"/>
    <x v="574"/>
    <n v="83300"/>
    <n v="52421"/>
    <n v="0.62930372148859548"/>
    <x v="0"/>
    <n v="558"/>
    <x v="570"/>
    <x v="1"/>
    <s v="USD"/>
    <n v="1400562000"/>
    <n v="1400821200"/>
    <b v="0"/>
    <x v="1"/>
    <x v="3"/>
    <x v="3"/>
    <x v="3"/>
  </r>
  <r>
    <n v="576"/>
    <x v="567"/>
    <x v="575"/>
    <n v="9700"/>
    <n v="6298"/>
    <n v="0.6492783505154639"/>
    <x v="0"/>
    <n v="64"/>
    <x v="571"/>
    <x v="1"/>
    <s v="USD"/>
    <n v="1509512400"/>
    <n v="1510984800"/>
    <b v="0"/>
    <x v="0"/>
    <x v="3"/>
    <x v="3"/>
    <x v="3"/>
  </r>
  <r>
    <n v="577"/>
    <x v="568"/>
    <x v="576"/>
    <n v="8200"/>
    <n v="1546"/>
    <n v="0.18853658536585366"/>
    <x v="3"/>
    <n v="37"/>
    <x v="572"/>
    <x v="1"/>
    <s v="USD"/>
    <n v="1299823200"/>
    <n v="1302066000"/>
    <b v="0"/>
    <x v="0"/>
    <x v="17"/>
    <x v="1"/>
    <x v="17"/>
  </r>
  <r>
    <n v="578"/>
    <x v="569"/>
    <x v="577"/>
    <n v="96500"/>
    <n v="16168"/>
    <n v="0.1675440414507772"/>
    <x v="0"/>
    <n v="245"/>
    <x v="573"/>
    <x v="1"/>
    <s v="USD"/>
    <n v="1322719200"/>
    <n v="1322978400"/>
    <b v="0"/>
    <x v="0"/>
    <x v="22"/>
    <x v="4"/>
    <x v="22"/>
  </r>
  <r>
    <n v="579"/>
    <x v="570"/>
    <x v="578"/>
    <n v="6200"/>
    <n v="6269"/>
    <n v="1.0111290322580646"/>
    <x v="1"/>
    <n v="87"/>
    <x v="574"/>
    <x v="1"/>
    <s v="USD"/>
    <n v="1312693200"/>
    <n v="1313730000"/>
    <b v="0"/>
    <x v="0"/>
    <x v="17"/>
    <x v="1"/>
    <x v="17"/>
  </r>
  <r>
    <n v="580"/>
    <x v="251"/>
    <x v="579"/>
    <n v="43800"/>
    <n v="149578"/>
    <n v="3.4150228310502282"/>
    <x v="1"/>
    <n v="3116"/>
    <x v="575"/>
    <x v="1"/>
    <s v="USD"/>
    <n v="1393394400"/>
    <n v="1394085600"/>
    <b v="0"/>
    <x v="0"/>
    <x v="3"/>
    <x v="3"/>
    <x v="3"/>
  </r>
  <r>
    <n v="581"/>
    <x v="571"/>
    <x v="580"/>
    <n v="6000"/>
    <n v="3841"/>
    <n v="0.64016666666666666"/>
    <x v="0"/>
    <n v="71"/>
    <x v="576"/>
    <x v="1"/>
    <s v="USD"/>
    <n v="1304053200"/>
    <n v="1305349200"/>
    <b v="0"/>
    <x v="0"/>
    <x v="2"/>
    <x v="2"/>
    <x v="2"/>
  </r>
  <r>
    <n v="582"/>
    <x v="572"/>
    <x v="581"/>
    <n v="8700"/>
    <n v="4531"/>
    <n v="0.5208045977011494"/>
    <x v="0"/>
    <n v="42"/>
    <x v="577"/>
    <x v="1"/>
    <s v="USD"/>
    <n v="1433912400"/>
    <n v="1434344400"/>
    <b v="0"/>
    <x v="1"/>
    <x v="11"/>
    <x v="6"/>
    <x v="11"/>
  </r>
  <r>
    <n v="583"/>
    <x v="573"/>
    <x v="582"/>
    <n v="18900"/>
    <n v="60934"/>
    <n v="3.2240211640211642"/>
    <x v="1"/>
    <n v="909"/>
    <x v="578"/>
    <x v="1"/>
    <s v="USD"/>
    <n v="1329717600"/>
    <n v="1331186400"/>
    <b v="0"/>
    <x v="0"/>
    <x v="4"/>
    <x v="4"/>
    <x v="4"/>
  </r>
  <r>
    <n v="584"/>
    <x v="8"/>
    <x v="583"/>
    <n v="86400"/>
    <n v="103255"/>
    <n v="1.1950810185185186"/>
    <x v="1"/>
    <n v="1613"/>
    <x v="579"/>
    <x v="1"/>
    <s v="USD"/>
    <n v="1335330000"/>
    <n v="1336539600"/>
    <b v="0"/>
    <x v="0"/>
    <x v="2"/>
    <x v="2"/>
    <x v="2"/>
  </r>
  <r>
    <n v="585"/>
    <x v="574"/>
    <x v="584"/>
    <n v="8900"/>
    <n v="13065"/>
    <n v="1.4679775280898877"/>
    <x v="1"/>
    <n v="136"/>
    <x v="580"/>
    <x v="1"/>
    <s v="USD"/>
    <n v="1268888400"/>
    <n v="1269752400"/>
    <b v="0"/>
    <x v="0"/>
    <x v="18"/>
    <x v="5"/>
    <x v="18"/>
  </r>
  <r>
    <n v="586"/>
    <x v="575"/>
    <x v="585"/>
    <n v="700"/>
    <n v="6654"/>
    <n v="9.5057142857142853"/>
    <x v="1"/>
    <n v="130"/>
    <x v="581"/>
    <x v="1"/>
    <s v="USD"/>
    <n v="1289973600"/>
    <n v="1291615200"/>
    <b v="0"/>
    <x v="0"/>
    <x v="1"/>
    <x v="1"/>
    <x v="1"/>
  </r>
  <r>
    <n v="587"/>
    <x v="576"/>
    <x v="586"/>
    <n v="9400"/>
    <n v="6852"/>
    <n v="0.72893617021276591"/>
    <x v="0"/>
    <n v="156"/>
    <x v="582"/>
    <x v="0"/>
    <s v="CAD"/>
    <n v="1547877600"/>
    <n v="1552366800"/>
    <b v="0"/>
    <x v="1"/>
    <x v="0"/>
    <x v="0"/>
    <x v="0"/>
  </r>
  <r>
    <n v="588"/>
    <x v="577"/>
    <x v="587"/>
    <n v="157600"/>
    <n v="124517"/>
    <n v="0.7900824873096447"/>
    <x v="0"/>
    <n v="1368"/>
    <x v="583"/>
    <x v="4"/>
    <s v="GBP"/>
    <n v="1269493200"/>
    <n v="1272171600"/>
    <b v="0"/>
    <x v="0"/>
    <x v="3"/>
    <x v="3"/>
    <x v="3"/>
  </r>
  <r>
    <n v="589"/>
    <x v="578"/>
    <x v="588"/>
    <n v="7900"/>
    <n v="5113"/>
    <n v="0.64721518987341775"/>
    <x v="0"/>
    <n v="102"/>
    <x v="584"/>
    <x v="1"/>
    <s v="USD"/>
    <n v="1436072400"/>
    <n v="1436677200"/>
    <b v="0"/>
    <x v="0"/>
    <x v="4"/>
    <x v="4"/>
    <x v="4"/>
  </r>
  <r>
    <n v="590"/>
    <x v="579"/>
    <x v="589"/>
    <n v="7100"/>
    <n v="5824"/>
    <n v="0.82028169014084507"/>
    <x v="0"/>
    <n v="86"/>
    <x v="585"/>
    <x v="2"/>
    <s v="AUD"/>
    <n v="1419141600"/>
    <n v="1420092000"/>
    <b v="0"/>
    <x v="0"/>
    <x v="15"/>
    <x v="5"/>
    <x v="15"/>
  </r>
  <r>
    <n v="591"/>
    <x v="580"/>
    <x v="590"/>
    <n v="600"/>
    <n v="6226"/>
    <n v="10.376666666666667"/>
    <x v="1"/>
    <n v="102"/>
    <x v="586"/>
    <x v="1"/>
    <s v="USD"/>
    <n v="1279083600"/>
    <n v="1279947600"/>
    <b v="0"/>
    <x v="0"/>
    <x v="11"/>
    <x v="6"/>
    <x v="11"/>
  </r>
  <r>
    <n v="592"/>
    <x v="581"/>
    <x v="591"/>
    <n v="156800"/>
    <n v="20243"/>
    <n v="0.12910076530612244"/>
    <x v="0"/>
    <n v="253"/>
    <x v="587"/>
    <x v="1"/>
    <s v="USD"/>
    <n v="1401426000"/>
    <n v="1402203600"/>
    <b v="0"/>
    <x v="0"/>
    <x v="3"/>
    <x v="3"/>
    <x v="3"/>
  </r>
  <r>
    <n v="593"/>
    <x v="582"/>
    <x v="592"/>
    <n v="121600"/>
    <n v="188288"/>
    <n v="1.5484210526315789"/>
    <x v="1"/>
    <n v="4006"/>
    <x v="588"/>
    <x v="1"/>
    <s v="USD"/>
    <n v="1395810000"/>
    <n v="1396933200"/>
    <b v="0"/>
    <x v="0"/>
    <x v="10"/>
    <x v="4"/>
    <x v="10"/>
  </r>
  <r>
    <n v="594"/>
    <x v="583"/>
    <x v="593"/>
    <n v="157300"/>
    <n v="11167"/>
    <n v="7.0991735537190084E-2"/>
    <x v="0"/>
    <n v="157"/>
    <x v="589"/>
    <x v="1"/>
    <s v="USD"/>
    <n v="1467003600"/>
    <n v="1467262800"/>
    <b v="0"/>
    <x v="1"/>
    <x v="3"/>
    <x v="3"/>
    <x v="3"/>
  </r>
  <r>
    <n v="595"/>
    <x v="584"/>
    <x v="594"/>
    <n v="70300"/>
    <n v="146595"/>
    <n v="2.0852773826458035"/>
    <x v="1"/>
    <n v="1629"/>
    <x v="590"/>
    <x v="1"/>
    <s v="USD"/>
    <n v="1268715600"/>
    <n v="1270530000"/>
    <b v="0"/>
    <x v="1"/>
    <x v="3"/>
    <x v="3"/>
    <x v="3"/>
  </r>
  <r>
    <n v="596"/>
    <x v="585"/>
    <x v="595"/>
    <n v="7900"/>
    <n v="7875"/>
    <n v="0.99683544303797467"/>
    <x v="0"/>
    <n v="183"/>
    <x v="591"/>
    <x v="1"/>
    <s v="USD"/>
    <n v="1457157600"/>
    <n v="1457762400"/>
    <b v="0"/>
    <x v="1"/>
    <x v="6"/>
    <x v="4"/>
    <x v="6"/>
  </r>
  <r>
    <n v="597"/>
    <x v="586"/>
    <x v="596"/>
    <n v="73800"/>
    <n v="148779"/>
    <n v="2.0159756097560977"/>
    <x v="1"/>
    <n v="2188"/>
    <x v="592"/>
    <x v="1"/>
    <s v="USD"/>
    <n v="1573970400"/>
    <n v="1575525600"/>
    <b v="0"/>
    <x v="0"/>
    <x v="3"/>
    <x v="3"/>
    <x v="3"/>
  </r>
  <r>
    <n v="598"/>
    <x v="587"/>
    <x v="597"/>
    <n v="108500"/>
    <n v="175868"/>
    <n v="1.6209032258064515"/>
    <x v="1"/>
    <n v="2409"/>
    <x v="593"/>
    <x v="6"/>
    <s v="EUR"/>
    <n v="1276578000"/>
    <n v="1279083600"/>
    <b v="0"/>
    <x v="0"/>
    <x v="1"/>
    <x v="1"/>
    <x v="1"/>
  </r>
  <r>
    <n v="599"/>
    <x v="588"/>
    <x v="598"/>
    <n v="140300"/>
    <n v="5112"/>
    <n v="3.6436208125445471E-2"/>
    <x v="0"/>
    <n v="82"/>
    <x v="594"/>
    <x v="3"/>
    <s v="DKK"/>
    <n v="1423720800"/>
    <n v="1424412000"/>
    <b v="0"/>
    <x v="0"/>
    <x v="4"/>
    <x v="4"/>
    <x v="4"/>
  </r>
  <r>
    <n v="600"/>
    <x v="589"/>
    <x v="599"/>
    <n v="100"/>
    <n v="5"/>
    <n v="0.05"/>
    <x v="0"/>
    <n v="1"/>
    <x v="298"/>
    <x v="4"/>
    <s v="GBP"/>
    <n v="1375160400"/>
    <n v="1376197200"/>
    <b v="0"/>
    <x v="0"/>
    <x v="0"/>
    <x v="0"/>
    <x v="0"/>
  </r>
  <r>
    <n v="601"/>
    <x v="590"/>
    <x v="600"/>
    <n v="6300"/>
    <n v="13018"/>
    <n v="2.0663492063492064"/>
    <x v="1"/>
    <n v="194"/>
    <x v="595"/>
    <x v="1"/>
    <s v="USD"/>
    <n v="1401426000"/>
    <n v="1402894800"/>
    <b v="1"/>
    <x v="0"/>
    <x v="8"/>
    <x v="2"/>
    <x v="8"/>
  </r>
  <r>
    <n v="602"/>
    <x v="591"/>
    <x v="601"/>
    <n v="71100"/>
    <n v="91176"/>
    <n v="1.2823628691983122"/>
    <x v="1"/>
    <n v="1140"/>
    <x v="596"/>
    <x v="1"/>
    <s v="USD"/>
    <n v="1433480400"/>
    <n v="1434430800"/>
    <b v="0"/>
    <x v="0"/>
    <x v="3"/>
    <x v="3"/>
    <x v="3"/>
  </r>
  <r>
    <n v="603"/>
    <x v="592"/>
    <x v="602"/>
    <n v="5300"/>
    <n v="6342"/>
    <n v="1.1966037735849056"/>
    <x v="1"/>
    <n v="102"/>
    <x v="597"/>
    <x v="1"/>
    <s v="USD"/>
    <n v="1555563600"/>
    <n v="1557896400"/>
    <b v="0"/>
    <x v="0"/>
    <x v="3"/>
    <x v="3"/>
    <x v="3"/>
  </r>
  <r>
    <n v="604"/>
    <x v="593"/>
    <x v="603"/>
    <n v="88700"/>
    <n v="151438"/>
    <n v="1.7073055242390078"/>
    <x v="1"/>
    <n v="2857"/>
    <x v="598"/>
    <x v="1"/>
    <s v="USD"/>
    <n v="1295676000"/>
    <n v="1297490400"/>
    <b v="0"/>
    <x v="0"/>
    <x v="3"/>
    <x v="3"/>
    <x v="3"/>
  </r>
  <r>
    <n v="605"/>
    <x v="594"/>
    <x v="604"/>
    <n v="3300"/>
    <n v="6178"/>
    <n v="1.8721212121212121"/>
    <x v="1"/>
    <n v="107"/>
    <x v="599"/>
    <x v="1"/>
    <s v="USD"/>
    <n v="1443848400"/>
    <n v="1447394400"/>
    <b v="0"/>
    <x v="0"/>
    <x v="9"/>
    <x v="5"/>
    <x v="9"/>
  </r>
  <r>
    <n v="606"/>
    <x v="595"/>
    <x v="605"/>
    <n v="3400"/>
    <n v="6405"/>
    <n v="1.8838235294117647"/>
    <x v="1"/>
    <n v="160"/>
    <x v="600"/>
    <x v="4"/>
    <s v="GBP"/>
    <n v="1457330400"/>
    <n v="1458277200"/>
    <b v="0"/>
    <x v="0"/>
    <x v="1"/>
    <x v="1"/>
    <x v="1"/>
  </r>
  <r>
    <n v="607"/>
    <x v="596"/>
    <x v="606"/>
    <n v="137600"/>
    <n v="180667"/>
    <n v="1.3129869186046512"/>
    <x v="1"/>
    <n v="2230"/>
    <x v="601"/>
    <x v="1"/>
    <s v="USD"/>
    <n v="1395550800"/>
    <n v="1395723600"/>
    <b v="0"/>
    <x v="0"/>
    <x v="0"/>
    <x v="0"/>
    <x v="0"/>
  </r>
  <r>
    <n v="608"/>
    <x v="597"/>
    <x v="607"/>
    <n v="3900"/>
    <n v="11075"/>
    <n v="2.8397435897435899"/>
    <x v="1"/>
    <n v="316"/>
    <x v="602"/>
    <x v="1"/>
    <s v="USD"/>
    <n v="1551852000"/>
    <n v="1552197600"/>
    <b v="0"/>
    <x v="1"/>
    <x v="17"/>
    <x v="1"/>
    <x v="17"/>
  </r>
  <r>
    <n v="609"/>
    <x v="598"/>
    <x v="608"/>
    <n v="10000"/>
    <n v="12042"/>
    <n v="1.2041999999999999"/>
    <x v="1"/>
    <n v="117"/>
    <x v="603"/>
    <x v="1"/>
    <s v="USD"/>
    <n v="1547618400"/>
    <n v="1549087200"/>
    <b v="0"/>
    <x v="0"/>
    <x v="22"/>
    <x v="4"/>
    <x v="22"/>
  </r>
  <r>
    <n v="610"/>
    <x v="599"/>
    <x v="609"/>
    <n v="42800"/>
    <n v="179356"/>
    <n v="4.1905607476635511"/>
    <x v="1"/>
    <n v="6406"/>
    <x v="604"/>
    <x v="1"/>
    <s v="USD"/>
    <n v="1355637600"/>
    <n v="1356847200"/>
    <b v="0"/>
    <x v="0"/>
    <x v="3"/>
    <x v="3"/>
    <x v="3"/>
  </r>
  <r>
    <n v="611"/>
    <x v="600"/>
    <x v="610"/>
    <n v="8200"/>
    <n v="1136"/>
    <n v="0.13853658536585367"/>
    <x v="3"/>
    <n v="15"/>
    <x v="605"/>
    <x v="1"/>
    <s v="USD"/>
    <n v="1374728400"/>
    <n v="1375765200"/>
    <b v="0"/>
    <x v="0"/>
    <x v="3"/>
    <x v="3"/>
    <x v="3"/>
  </r>
  <r>
    <n v="612"/>
    <x v="601"/>
    <x v="611"/>
    <n v="6200"/>
    <n v="8645"/>
    <n v="1.3943548387096774"/>
    <x v="1"/>
    <n v="192"/>
    <x v="606"/>
    <x v="1"/>
    <s v="USD"/>
    <n v="1287810000"/>
    <n v="1289800800"/>
    <b v="0"/>
    <x v="0"/>
    <x v="5"/>
    <x v="1"/>
    <x v="5"/>
  </r>
  <r>
    <n v="613"/>
    <x v="602"/>
    <x v="612"/>
    <n v="1100"/>
    <n v="1914"/>
    <n v="1.74"/>
    <x v="1"/>
    <n v="26"/>
    <x v="607"/>
    <x v="0"/>
    <s v="CAD"/>
    <n v="1503723600"/>
    <n v="1504501200"/>
    <b v="0"/>
    <x v="0"/>
    <x v="3"/>
    <x v="3"/>
    <x v="3"/>
  </r>
  <r>
    <n v="614"/>
    <x v="603"/>
    <x v="613"/>
    <n v="26500"/>
    <n v="41205"/>
    <n v="1.5549056603773586"/>
    <x v="1"/>
    <n v="723"/>
    <x v="608"/>
    <x v="1"/>
    <s v="USD"/>
    <n v="1484114400"/>
    <n v="1485669600"/>
    <b v="0"/>
    <x v="0"/>
    <x v="3"/>
    <x v="3"/>
    <x v="3"/>
  </r>
  <r>
    <n v="615"/>
    <x v="604"/>
    <x v="614"/>
    <n v="8500"/>
    <n v="14488"/>
    <n v="1.7044705882352942"/>
    <x v="1"/>
    <n v="170"/>
    <x v="609"/>
    <x v="6"/>
    <s v="EUR"/>
    <n v="1461906000"/>
    <n v="1462770000"/>
    <b v="0"/>
    <x v="0"/>
    <x v="3"/>
    <x v="3"/>
    <x v="3"/>
  </r>
  <r>
    <n v="616"/>
    <x v="605"/>
    <x v="615"/>
    <n v="6400"/>
    <n v="12129"/>
    <n v="1.8951562500000001"/>
    <x v="1"/>
    <n v="238"/>
    <x v="610"/>
    <x v="4"/>
    <s v="GBP"/>
    <n v="1379653200"/>
    <n v="1379739600"/>
    <b v="0"/>
    <x v="1"/>
    <x v="7"/>
    <x v="1"/>
    <x v="7"/>
  </r>
  <r>
    <n v="617"/>
    <x v="606"/>
    <x v="616"/>
    <n v="1400"/>
    <n v="3496"/>
    <n v="2.4971428571428573"/>
    <x v="1"/>
    <n v="55"/>
    <x v="611"/>
    <x v="1"/>
    <s v="USD"/>
    <n v="1401858000"/>
    <n v="1402722000"/>
    <b v="0"/>
    <x v="0"/>
    <x v="3"/>
    <x v="3"/>
    <x v="3"/>
  </r>
  <r>
    <n v="618"/>
    <x v="607"/>
    <x v="617"/>
    <n v="198600"/>
    <n v="97037"/>
    <n v="0.48860523665659616"/>
    <x v="0"/>
    <n v="1198"/>
    <x v="612"/>
    <x v="1"/>
    <s v="USD"/>
    <n v="1367470800"/>
    <n v="1369285200"/>
    <b v="0"/>
    <x v="0"/>
    <x v="9"/>
    <x v="5"/>
    <x v="9"/>
  </r>
  <r>
    <n v="619"/>
    <x v="608"/>
    <x v="618"/>
    <n v="195900"/>
    <n v="55757"/>
    <n v="0.28461970393057684"/>
    <x v="0"/>
    <n v="648"/>
    <x v="613"/>
    <x v="1"/>
    <s v="USD"/>
    <n v="1304658000"/>
    <n v="1304744400"/>
    <b v="1"/>
    <x v="1"/>
    <x v="3"/>
    <x v="3"/>
    <x v="3"/>
  </r>
  <r>
    <n v="620"/>
    <x v="609"/>
    <x v="619"/>
    <n v="4300"/>
    <n v="11525"/>
    <n v="2.6802325581395348"/>
    <x v="1"/>
    <n v="128"/>
    <x v="614"/>
    <x v="2"/>
    <s v="AUD"/>
    <n v="1467954000"/>
    <n v="1468299600"/>
    <b v="0"/>
    <x v="0"/>
    <x v="14"/>
    <x v="7"/>
    <x v="14"/>
  </r>
  <r>
    <n v="621"/>
    <x v="610"/>
    <x v="620"/>
    <n v="25600"/>
    <n v="158669"/>
    <n v="6.1980078125000002"/>
    <x v="1"/>
    <n v="2144"/>
    <x v="615"/>
    <x v="1"/>
    <s v="USD"/>
    <n v="1473742800"/>
    <n v="1474174800"/>
    <b v="0"/>
    <x v="0"/>
    <x v="3"/>
    <x v="3"/>
    <x v="3"/>
  </r>
  <r>
    <n v="622"/>
    <x v="611"/>
    <x v="621"/>
    <n v="189000"/>
    <n v="5916"/>
    <n v="3.1301587301587303E-2"/>
    <x v="0"/>
    <n v="64"/>
    <x v="616"/>
    <x v="1"/>
    <s v="USD"/>
    <n v="1523768400"/>
    <n v="1526014800"/>
    <b v="0"/>
    <x v="0"/>
    <x v="7"/>
    <x v="1"/>
    <x v="7"/>
  </r>
  <r>
    <n v="623"/>
    <x v="612"/>
    <x v="622"/>
    <n v="94300"/>
    <n v="150806"/>
    <n v="1.5992152704135738"/>
    <x v="1"/>
    <n v="2693"/>
    <x v="617"/>
    <x v="4"/>
    <s v="GBP"/>
    <n v="1437022800"/>
    <n v="1437454800"/>
    <b v="0"/>
    <x v="0"/>
    <x v="3"/>
    <x v="3"/>
    <x v="3"/>
  </r>
  <r>
    <n v="624"/>
    <x v="613"/>
    <x v="623"/>
    <n v="5100"/>
    <n v="14249"/>
    <n v="2.793921568627451"/>
    <x v="1"/>
    <n v="432"/>
    <x v="618"/>
    <x v="1"/>
    <s v="USD"/>
    <n v="1422165600"/>
    <n v="1422684000"/>
    <b v="0"/>
    <x v="0"/>
    <x v="14"/>
    <x v="7"/>
    <x v="14"/>
  </r>
  <r>
    <n v="625"/>
    <x v="614"/>
    <x v="624"/>
    <n v="7500"/>
    <n v="5803"/>
    <n v="0.77373333333333338"/>
    <x v="0"/>
    <n v="62"/>
    <x v="619"/>
    <x v="1"/>
    <s v="USD"/>
    <n v="1580104800"/>
    <n v="1581314400"/>
    <b v="0"/>
    <x v="0"/>
    <x v="3"/>
    <x v="3"/>
    <x v="3"/>
  </r>
  <r>
    <n v="626"/>
    <x v="615"/>
    <x v="625"/>
    <n v="6400"/>
    <n v="13205"/>
    <n v="2.0632812500000002"/>
    <x v="1"/>
    <n v="189"/>
    <x v="620"/>
    <x v="1"/>
    <s v="USD"/>
    <n v="1285650000"/>
    <n v="1286427600"/>
    <b v="0"/>
    <x v="1"/>
    <x v="3"/>
    <x v="3"/>
    <x v="3"/>
  </r>
  <r>
    <n v="627"/>
    <x v="616"/>
    <x v="626"/>
    <n v="1600"/>
    <n v="11108"/>
    <n v="6.9424999999999999"/>
    <x v="1"/>
    <n v="154"/>
    <x v="621"/>
    <x v="4"/>
    <s v="GBP"/>
    <n v="1276664400"/>
    <n v="1278738000"/>
    <b v="1"/>
    <x v="0"/>
    <x v="0"/>
    <x v="0"/>
    <x v="0"/>
  </r>
  <r>
    <n v="628"/>
    <x v="617"/>
    <x v="627"/>
    <n v="1900"/>
    <n v="2884"/>
    <n v="1.5178947368421052"/>
    <x v="1"/>
    <n v="96"/>
    <x v="622"/>
    <x v="1"/>
    <s v="USD"/>
    <n v="1286168400"/>
    <n v="1286427600"/>
    <b v="0"/>
    <x v="0"/>
    <x v="7"/>
    <x v="1"/>
    <x v="7"/>
  </r>
  <r>
    <n v="629"/>
    <x v="618"/>
    <x v="628"/>
    <n v="85900"/>
    <n v="55476"/>
    <n v="0.64582072176949945"/>
    <x v="0"/>
    <n v="750"/>
    <x v="623"/>
    <x v="1"/>
    <s v="USD"/>
    <n v="1467781200"/>
    <n v="1467954000"/>
    <b v="0"/>
    <x v="1"/>
    <x v="3"/>
    <x v="3"/>
    <x v="3"/>
  </r>
  <r>
    <n v="630"/>
    <x v="619"/>
    <x v="629"/>
    <n v="9500"/>
    <n v="5973"/>
    <n v="0.62873684210526315"/>
    <x v="3"/>
    <n v="87"/>
    <x v="624"/>
    <x v="1"/>
    <s v="USD"/>
    <n v="1556686800"/>
    <n v="1557637200"/>
    <b v="0"/>
    <x v="1"/>
    <x v="3"/>
    <x v="3"/>
    <x v="3"/>
  </r>
  <r>
    <n v="631"/>
    <x v="620"/>
    <x v="630"/>
    <n v="59200"/>
    <n v="183756"/>
    <n v="3.1039864864864866"/>
    <x v="1"/>
    <n v="3063"/>
    <x v="625"/>
    <x v="1"/>
    <s v="USD"/>
    <n v="1553576400"/>
    <n v="1553922000"/>
    <b v="0"/>
    <x v="0"/>
    <x v="3"/>
    <x v="3"/>
    <x v="3"/>
  </r>
  <r>
    <n v="632"/>
    <x v="621"/>
    <x v="631"/>
    <n v="72100"/>
    <n v="30902"/>
    <n v="0.42859916782246882"/>
    <x v="2"/>
    <n v="278"/>
    <x v="626"/>
    <x v="1"/>
    <s v="USD"/>
    <n v="1414904400"/>
    <n v="1416463200"/>
    <b v="0"/>
    <x v="0"/>
    <x v="3"/>
    <x v="3"/>
    <x v="3"/>
  </r>
  <r>
    <n v="633"/>
    <x v="622"/>
    <x v="632"/>
    <n v="6700"/>
    <n v="5569"/>
    <n v="0.83119402985074631"/>
    <x v="0"/>
    <n v="105"/>
    <x v="627"/>
    <x v="1"/>
    <s v="USD"/>
    <n v="1446876000"/>
    <n v="1447221600"/>
    <b v="0"/>
    <x v="0"/>
    <x v="10"/>
    <x v="4"/>
    <x v="10"/>
  </r>
  <r>
    <n v="634"/>
    <x v="623"/>
    <x v="633"/>
    <n v="118200"/>
    <n v="92824"/>
    <n v="0.78531302876480547"/>
    <x v="3"/>
    <n v="1658"/>
    <x v="628"/>
    <x v="1"/>
    <s v="USD"/>
    <n v="1490418000"/>
    <n v="1491627600"/>
    <b v="0"/>
    <x v="0"/>
    <x v="19"/>
    <x v="4"/>
    <x v="19"/>
  </r>
  <r>
    <n v="635"/>
    <x v="624"/>
    <x v="634"/>
    <n v="139000"/>
    <n v="158590"/>
    <n v="1.1409352517985611"/>
    <x v="1"/>
    <n v="2266"/>
    <x v="629"/>
    <x v="1"/>
    <s v="USD"/>
    <n v="1360389600"/>
    <n v="1363150800"/>
    <b v="0"/>
    <x v="0"/>
    <x v="19"/>
    <x v="4"/>
    <x v="19"/>
  </r>
  <r>
    <n v="636"/>
    <x v="625"/>
    <x v="635"/>
    <n v="197700"/>
    <n v="127591"/>
    <n v="0.64537683358624176"/>
    <x v="0"/>
    <n v="2604"/>
    <x v="630"/>
    <x v="3"/>
    <s v="DKK"/>
    <n v="1326866400"/>
    <n v="1330754400"/>
    <b v="0"/>
    <x v="1"/>
    <x v="10"/>
    <x v="4"/>
    <x v="10"/>
  </r>
  <r>
    <n v="637"/>
    <x v="626"/>
    <x v="636"/>
    <n v="8500"/>
    <n v="6750"/>
    <n v="0.79411764705882348"/>
    <x v="0"/>
    <n v="65"/>
    <x v="631"/>
    <x v="1"/>
    <s v="USD"/>
    <n v="1479103200"/>
    <n v="1479794400"/>
    <b v="0"/>
    <x v="0"/>
    <x v="3"/>
    <x v="3"/>
    <x v="3"/>
  </r>
  <r>
    <n v="638"/>
    <x v="627"/>
    <x v="637"/>
    <n v="81600"/>
    <n v="9318"/>
    <n v="0.11419117647058824"/>
    <x v="0"/>
    <n v="94"/>
    <x v="632"/>
    <x v="1"/>
    <s v="USD"/>
    <n v="1280206800"/>
    <n v="1281243600"/>
    <b v="0"/>
    <x v="1"/>
    <x v="3"/>
    <x v="3"/>
    <x v="3"/>
  </r>
  <r>
    <n v="639"/>
    <x v="628"/>
    <x v="638"/>
    <n v="8600"/>
    <n v="4832"/>
    <n v="0.56186046511627907"/>
    <x v="2"/>
    <n v="45"/>
    <x v="633"/>
    <x v="1"/>
    <s v="USD"/>
    <n v="1532754000"/>
    <n v="1532754000"/>
    <b v="0"/>
    <x v="1"/>
    <x v="6"/>
    <x v="4"/>
    <x v="6"/>
  </r>
  <r>
    <n v="640"/>
    <x v="629"/>
    <x v="639"/>
    <n v="119800"/>
    <n v="19769"/>
    <n v="0.16501669449081802"/>
    <x v="0"/>
    <n v="257"/>
    <x v="634"/>
    <x v="1"/>
    <s v="USD"/>
    <n v="1453096800"/>
    <n v="1453356000"/>
    <b v="0"/>
    <x v="0"/>
    <x v="3"/>
    <x v="3"/>
    <x v="3"/>
  </r>
  <r>
    <n v="641"/>
    <x v="630"/>
    <x v="640"/>
    <n v="9400"/>
    <n v="11277"/>
    <n v="1.1996808510638297"/>
    <x v="1"/>
    <n v="194"/>
    <x v="635"/>
    <x v="5"/>
    <s v="CHF"/>
    <n v="1487570400"/>
    <n v="1489986000"/>
    <b v="0"/>
    <x v="0"/>
    <x v="3"/>
    <x v="3"/>
    <x v="3"/>
  </r>
  <r>
    <n v="642"/>
    <x v="631"/>
    <x v="641"/>
    <n v="9200"/>
    <n v="13382"/>
    <n v="1.4545652173913044"/>
    <x v="1"/>
    <n v="129"/>
    <x v="636"/>
    <x v="0"/>
    <s v="CAD"/>
    <n v="1545026400"/>
    <n v="1545804000"/>
    <b v="0"/>
    <x v="0"/>
    <x v="8"/>
    <x v="2"/>
    <x v="8"/>
  </r>
  <r>
    <n v="643"/>
    <x v="632"/>
    <x v="642"/>
    <n v="14900"/>
    <n v="32986"/>
    <n v="2.2138255033557046"/>
    <x v="1"/>
    <n v="375"/>
    <x v="637"/>
    <x v="1"/>
    <s v="USD"/>
    <n v="1488348000"/>
    <n v="1489899600"/>
    <b v="0"/>
    <x v="0"/>
    <x v="3"/>
    <x v="3"/>
    <x v="3"/>
  </r>
  <r>
    <n v="644"/>
    <x v="633"/>
    <x v="643"/>
    <n v="169400"/>
    <n v="81984"/>
    <n v="0.48396694214876035"/>
    <x v="0"/>
    <n v="2928"/>
    <x v="638"/>
    <x v="0"/>
    <s v="CAD"/>
    <n v="1545112800"/>
    <n v="1546495200"/>
    <b v="0"/>
    <x v="0"/>
    <x v="3"/>
    <x v="3"/>
    <x v="3"/>
  </r>
  <r>
    <n v="645"/>
    <x v="634"/>
    <x v="644"/>
    <n v="192100"/>
    <n v="178483"/>
    <n v="0.92911504424778757"/>
    <x v="0"/>
    <n v="4697"/>
    <x v="639"/>
    <x v="1"/>
    <s v="USD"/>
    <n v="1537938000"/>
    <n v="1539752400"/>
    <b v="0"/>
    <x v="1"/>
    <x v="1"/>
    <x v="1"/>
    <x v="1"/>
  </r>
  <r>
    <n v="646"/>
    <x v="635"/>
    <x v="645"/>
    <n v="98700"/>
    <n v="87448"/>
    <n v="0.88599797365754818"/>
    <x v="0"/>
    <n v="2915"/>
    <x v="640"/>
    <x v="1"/>
    <s v="USD"/>
    <n v="1363150800"/>
    <n v="1364101200"/>
    <b v="0"/>
    <x v="0"/>
    <x v="11"/>
    <x v="6"/>
    <x v="11"/>
  </r>
  <r>
    <n v="647"/>
    <x v="636"/>
    <x v="646"/>
    <n v="4500"/>
    <n v="1863"/>
    <n v="0.41399999999999998"/>
    <x v="0"/>
    <n v="18"/>
    <x v="641"/>
    <x v="1"/>
    <s v="USD"/>
    <n v="1523250000"/>
    <n v="1525323600"/>
    <b v="0"/>
    <x v="0"/>
    <x v="18"/>
    <x v="5"/>
    <x v="18"/>
  </r>
  <r>
    <n v="648"/>
    <x v="637"/>
    <x v="647"/>
    <n v="98600"/>
    <n v="62174"/>
    <n v="0.63056795131845844"/>
    <x v="3"/>
    <n v="723"/>
    <x v="642"/>
    <x v="1"/>
    <s v="USD"/>
    <n v="1499317200"/>
    <n v="1500872400"/>
    <b v="1"/>
    <x v="0"/>
    <x v="0"/>
    <x v="0"/>
    <x v="0"/>
  </r>
  <r>
    <n v="649"/>
    <x v="638"/>
    <x v="648"/>
    <n v="121700"/>
    <n v="59003"/>
    <n v="0.48482333607230893"/>
    <x v="0"/>
    <n v="602"/>
    <x v="643"/>
    <x v="5"/>
    <s v="CHF"/>
    <n v="1287550800"/>
    <n v="1288501200"/>
    <b v="1"/>
    <x v="1"/>
    <x v="3"/>
    <x v="3"/>
    <x v="3"/>
  </r>
  <r>
    <n v="650"/>
    <x v="639"/>
    <x v="649"/>
    <n v="100"/>
    <n v="2"/>
    <n v="0.02"/>
    <x v="0"/>
    <n v="1"/>
    <x v="50"/>
    <x v="1"/>
    <s v="USD"/>
    <n v="1404795600"/>
    <n v="1407128400"/>
    <b v="0"/>
    <x v="0"/>
    <x v="17"/>
    <x v="1"/>
    <x v="17"/>
  </r>
  <r>
    <n v="651"/>
    <x v="640"/>
    <x v="650"/>
    <n v="196700"/>
    <n v="174039"/>
    <n v="0.88479410269445857"/>
    <x v="0"/>
    <n v="3868"/>
    <x v="644"/>
    <x v="6"/>
    <s v="EUR"/>
    <n v="1393048800"/>
    <n v="1394344800"/>
    <b v="0"/>
    <x v="0"/>
    <x v="12"/>
    <x v="4"/>
    <x v="12"/>
  </r>
  <r>
    <n v="652"/>
    <x v="641"/>
    <x v="651"/>
    <n v="10000"/>
    <n v="12684"/>
    <n v="1.2684"/>
    <x v="1"/>
    <n v="409"/>
    <x v="645"/>
    <x v="1"/>
    <s v="USD"/>
    <n v="1470373200"/>
    <n v="1474088400"/>
    <b v="0"/>
    <x v="0"/>
    <x v="2"/>
    <x v="2"/>
    <x v="2"/>
  </r>
  <r>
    <n v="653"/>
    <x v="642"/>
    <x v="652"/>
    <n v="600"/>
    <n v="14033"/>
    <n v="23.388333333333332"/>
    <x v="1"/>
    <n v="234"/>
    <x v="646"/>
    <x v="1"/>
    <s v="USD"/>
    <n v="1460091600"/>
    <n v="1460264400"/>
    <b v="0"/>
    <x v="0"/>
    <x v="2"/>
    <x v="2"/>
    <x v="2"/>
  </r>
  <r>
    <n v="654"/>
    <x v="643"/>
    <x v="653"/>
    <n v="35000"/>
    <n v="177936"/>
    <n v="5.0838857142857146"/>
    <x v="1"/>
    <n v="3016"/>
    <x v="647"/>
    <x v="1"/>
    <s v="USD"/>
    <n v="1440392400"/>
    <n v="1440824400"/>
    <b v="0"/>
    <x v="0"/>
    <x v="16"/>
    <x v="1"/>
    <x v="16"/>
  </r>
  <r>
    <n v="655"/>
    <x v="644"/>
    <x v="654"/>
    <n v="6900"/>
    <n v="13212"/>
    <n v="1.9147826086956521"/>
    <x v="1"/>
    <n v="264"/>
    <x v="648"/>
    <x v="1"/>
    <s v="USD"/>
    <n v="1488434400"/>
    <n v="1489554000"/>
    <b v="1"/>
    <x v="0"/>
    <x v="14"/>
    <x v="7"/>
    <x v="14"/>
  </r>
  <r>
    <n v="656"/>
    <x v="645"/>
    <x v="655"/>
    <n v="118400"/>
    <n v="49879"/>
    <n v="0.42127533783783783"/>
    <x v="0"/>
    <n v="504"/>
    <x v="649"/>
    <x v="2"/>
    <s v="AUD"/>
    <n v="1514440800"/>
    <n v="1514872800"/>
    <b v="0"/>
    <x v="0"/>
    <x v="0"/>
    <x v="0"/>
    <x v="0"/>
  </r>
  <r>
    <n v="657"/>
    <x v="646"/>
    <x v="656"/>
    <n v="10000"/>
    <n v="824"/>
    <n v="8.2400000000000001E-2"/>
    <x v="0"/>
    <n v="14"/>
    <x v="650"/>
    <x v="1"/>
    <s v="USD"/>
    <n v="1514354400"/>
    <n v="1515736800"/>
    <b v="0"/>
    <x v="0"/>
    <x v="22"/>
    <x v="4"/>
    <x v="22"/>
  </r>
  <r>
    <n v="658"/>
    <x v="647"/>
    <x v="657"/>
    <n v="52600"/>
    <n v="31594"/>
    <n v="0.60064638783269964"/>
    <x v="3"/>
    <n v="390"/>
    <x v="651"/>
    <x v="1"/>
    <s v="USD"/>
    <n v="1440910800"/>
    <n v="1442898000"/>
    <b v="0"/>
    <x v="0"/>
    <x v="1"/>
    <x v="1"/>
    <x v="1"/>
  </r>
  <r>
    <n v="659"/>
    <x v="648"/>
    <x v="658"/>
    <n v="120700"/>
    <n v="57010"/>
    <n v="0.47232808616404309"/>
    <x v="0"/>
    <n v="750"/>
    <x v="652"/>
    <x v="4"/>
    <s v="GBP"/>
    <n v="1296108000"/>
    <n v="1296194400"/>
    <b v="0"/>
    <x v="0"/>
    <x v="4"/>
    <x v="4"/>
    <x v="4"/>
  </r>
  <r>
    <n v="660"/>
    <x v="649"/>
    <x v="659"/>
    <n v="9100"/>
    <n v="7438"/>
    <n v="0.81736263736263737"/>
    <x v="0"/>
    <n v="77"/>
    <x v="653"/>
    <x v="1"/>
    <s v="USD"/>
    <n v="1440133200"/>
    <n v="1440910800"/>
    <b v="1"/>
    <x v="0"/>
    <x v="3"/>
    <x v="3"/>
    <x v="3"/>
  </r>
  <r>
    <n v="661"/>
    <x v="650"/>
    <x v="660"/>
    <n v="106800"/>
    <n v="57872"/>
    <n v="0.54187265917603"/>
    <x v="0"/>
    <n v="752"/>
    <x v="654"/>
    <x v="3"/>
    <s v="DKK"/>
    <n v="1332910800"/>
    <n v="1335502800"/>
    <b v="0"/>
    <x v="0"/>
    <x v="17"/>
    <x v="1"/>
    <x v="17"/>
  </r>
  <r>
    <n v="662"/>
    <x v="651"/>
    <x v="661"/>
    <n v="9100"/>
    <n v="8906"/>
    <n v="0.97868131868131869"/>
    <x v="0"/>
    <n v="131"/>
    <x v="655"/>
    <x v="1"/>
    <s v="USD"/>
    <n v="1544335200"/>
    <n v="1544680800"/>
    <b v="0"/>
    <x v="0"/>
    <x v="3"/>
    <x v="3"/>
    <x v="3"/>
  </r>
  <r>
    <n v="663"/>
    <x v="652"/>
    <x v="662"/>
    <n v="10000"/>
    <n v="7724"/>
    <n v="0.77239999999999998"/>
    <x v="0"/>
    <n v="87"/>
    <x v="656"/>
    <x v="1"/>
    <s v="USD"/>
    <n v="1286427600"/>
    <n v="1288414800"/>
    <b v="0"/>
    <x v="0"/>
    <x v="3"/>
    <x v="3"/>
    <x v="3"/>
  </r>
  <r>
    <n v="664"/>
    <x v="327"/>
    <x v="663"/>
    <n v="79400"/>
    <n v="26571"/>
    <n v="0.33464735516372796"/>
    <x v="0"/>
    <n v="1063"/>
    <x v="657"/>
    <x v="1"/>
    <s v="USD"/>
    <n v="1329717600"/>
    <n v="1330581600"/>
    <b v="0"/>
    <x v="0"/>
    <x v="17"/>
    <x v="1"/>
    <x v="17"/>
  </r>
  <r>
    <n v="665"/>
    <x v="653"/>
    <x v="664"/>
    <n v="5100"/>
    <n v="12219"/>
    <n v="2.3958823529411766"/>
    <x v="1"/>
    <n v="272"/>
    <x v="658"/>
    <x v="1"/>
    <s v="USD"/>
    <n v="1310187600"/>
    <n v="1311397200"/>
    <b v="0"/>
    <x v="1"/>
    <x v="4"/>
    <x v="4"/>
    <x v="4"/>
  </r>
  <r>
    <n v="666"/>
    <x v="654"/>
    <x v="665"/>
    <n v="3100"/>
    <n v="1985"/>
    <n v="0.64032258064516134"/>
    <x v="3"/>
    <n v="25"/>
    <x v="659"/>
    <x v="1"/>
    <s v="USD"/>
    <n v="1377838800"/>
    <n v="1378357200"/>
    <b v="0"/>
    <x v="1"/>
    <x v="3"/>
    <x v="3"/>
    <x v="3"/>
  </r>
  <r>
    <n v="667"/>
    <x v="655"/>
    <x v="666"/>
    <n v="6900"/>
    <n v="12155"/>
    <n v="1.7615942028985507"/>
    <x v="1"/>
    <n v="419"/>
    <x v="660"/>
    <x v="1"/>
    <s v="USD"/>
    <n v="1410325200"/>
    <n v="1411102800"/>
    <b v="0"/>
    <x v="0"/>
    <x v="23"/>
    <x v="8"/>
    <x v="23"/>
  </r>
  <r>
    <n v="668"/>
    <x v="656"/>
    <x v="667"/>
    <n v="27500"/>
    <n v="5593"/>
    <n v="0.20338181818181819"/>
    <x v="0"/>
    <n v="76"/>
    <x v="661"/>
    <x v="1"/>
    <s v="USD"/>
    <n v="1343797200"/>
    <n v="1344834000"/>
    <b v="0"/>
    <x v="0"/>
    <x v="3"/>
    <x v="3"/>
    <x v="3"/>
  </r>
  <r>
    <n v="669"/>
    <x v="657"/>
    <x v="668"/>
    <n v="48800"/>
    <n v="175020"/>
    <n v="3.5864754098360656"/>
    <x v="1"/>
    <n v="1621"/>
    <x v="662"/>
    <x v="6"/>
    <s v="EUR"/>
    <n v="1498453200"/>
    <n v="1499230800"/>
    <b v="0"/>
    <x v="0"/>
    <x v="3"/>
    <x v="3"/>
    <x v="3"/>
  </r>
  <r>
    <n v="670"/>
    <x v="635"/>
    <x v="669"/>
    <n v="16200"/>
    <n v="75955"/>
    <n v="4.6885802469135802"/>
    <x v="1"/>
    <n v="1101"/>
    <x v="663"/>
    <x v="1"/>
    <s v="USD"/>
    <n v="1456380000"/>
    <n v="1457416800"/>
    <b v="0"/>
    <x v="0"/>
    <x v="7"/>
    <x v="1"/>
    <x v="7"/>
  </r>
  <r>
    <n v="671"/>
    <x v="658"/>
    <x v="670"/>
    <n v="97600"/>
    <n v="119127"/>
    <n v="1.220563524590164"/>
    <x v="1"/>
    <n v="1073"/>
    <x v="664"/>
    <x v="1"/>
    <s v="USD"/>
    <n v="1280552400"/>
    <n v="1280898000"/>
    <b v="0"/>
    <x v="1"/>
    <x v="3"/>
    <x v="3"/>
    <x v="3"/>
  </r>
  <r>
    <n v="672"/>
    <x v="659"/>
    <x v="671"/>
    <n v="197900"/>
    <n v="110689"/>
    <n v="0.55931783729156137"/>
    <x v="0"/>
    <n v="4428"/>
    <x v="665"/>
    <x v="2"/>
    <s v="AUD"/>
    <n v="1521608400"/>
    <n v="1522472400"/>
    <b v="0"/>
    <x v="0"/>
    <x v="3"/>
    <x v="3"/>
    <x v="3"/>
  </r>
  <r>
    <n v="673"/>
    <x v="660"/>
    <x v="672"/>
    <n v="5600"/>
    <n v="2445"/>
    <n v="0.43660714285714286"/>
    <x v="0"/>
    <n v="58"/>
    <x v="666"/>
    <x v="6"/>
    <s v="EUR"/>
    <n v="1460696400"/>
    <n v="1462510800"/>
    <b v="0"/>
    <x v="0"/>
    <x v="7"/>
    <x v="1"/>
    <x v="7"/>
  </r>
  <r>
    <n v="674"/>
    <x v="661"/>
    <x v="673"/>
    <n v="170700"/>
    <n v="57250"/>
    <n v="0.33538371411833628"/>
    <x v="3"/>
    <n v="1218"/>
    <x v="667"/>
    <x v="1"/>
    <s v="USD"/>
    <n v="1313730000"/>
    <n v="1317790800"/>
    <b v="0"/>
    <x v="0"/>
    <x v="14"/>
    <x v="7"/>
    <x v="14"/>
  </r>
  <r>
    <n v="675"/>
    <x v="662"/>
    <x v="674"/>
    <n v="9700"/>
    <n v="11929"/>
    <n v="1.2297938144329896"/>
    <x v="1"/>
    <n v="331"/>
    <x v="668"/>
    <x v="1"/>
    <s v="USD"/>
    <n v="1568178000"/>
    <n v="1568782800"/>
    <b v="0"/>
    <x v="0"/>
    <x v="23"/>
    <x v="8"/>
    <x v="23"/>
  </r>
  <r>
    <n v="676"/>
    <x v="663"/>
    <x v="675"/>
    <n v="62300"/>
    <n v="118214"/>
    <n v="1.8974959871589085"/>
    <x v="1"/>
    <n v="1170"/>
    <x v="669"/>
    <x v="1"/>
    <s v="USD"/>
    <n v="1348635600"/>
    <n v="1349413200"/>
    <b v="0"/>
    <x v="0"/>
    <x v="14"/>
    <x v="7"/>
    <x v="14"/>
  </r>
  <r>
    <n v="677"/>
    <x v="664"/>
    <x v="676"/>
    <n v="5300"/>
    <n v="4432"/>
    <n v="0.83622641509433959"/>
    <x v="0"/>
    <n v="111"/>
    <x v="670"/>
    <x v="1"/>
    <s v="USD"/>
    <n v="1468126800"/>
    <n v="1472446800"/>
    <b v="0"/>
    <x v="0"/>
    <x v="13"/>
    <x v="5"/>
    <x v="13"/>
  </r>
  <r>
    <n v="678"/>
    <x v="665"/>
    <x v="677"/>
    <n v="99500"/>
    <n v="17879"/>
    <n v="0.17968844221105529"/>
    <x v="3"/>
    <n v="215"/>
    <x v="671"/>
    <x v="1"/>
    <s v="USD"/>
    <n v="1547877600"/>
    <n v="1548050400"/>
    <b v="0"/>
    <x v="0"/>
    <x v="6"/>
    <x v="4"/>
    <x v="6"/>
  </r>
  <r>
    <n v="679"/>
    <x v="307"/>
    <x v="678"/>
    <n v="1400"/>
    <n v="14511"/>
    <n v="10.365"/>
    <x v="1"/>
    <n v="363"/>
    <x v="672"/>
    <x v="1"/>
    <s v="USD"/>
    <n v="1571374800"/>
    <n v="1571806800"/>
    <b v="0"/>
    <x v="1"/>
    <x v="0"/>
    <x v="0"/>
    <x v="0"/>
  </r>
  <r>
    <n v="680"/>
    <x v="666"/>
    <x v="679"/>
    <n v="145600"/>
    <n v="141822"/>
    <n v="0.97405219780219776"/>
    <x v="0"/>
    <n v="2955"/>
    <x v="673"/>
    <x v="1"/>
    <s v="USD"/>
    <n v="1576303200"/>
    <n v="1576476000"/>
    <b v="0"/>
    <x v="1"/>
    <x v="20"/>
    <x v="6"/>
    <x v="20"/>
  </r>
  <r>
    <n v="681"/>
    <x v="667"/>
    <x v="680"/>
    <n v="184100"/>
    <n v="159037"/>
    <n v="0.86386203150461705"/>
    <x v="0"/>
    <n v="1657"/>
    <x v="674"/>
    <x v="1"/>
    <s v="USD"/>
    <n v="1324447200"/>
    <n v="1324965600"/>
    <b v="0"/>
    <x v="0"/>
    <x v="3"/>
    <x v="3"/>
    <x v="3"/>
  </r>
  <r>
    <n v="682"/>
    <x v="668"/>
    <x v="681"/>
    <n v="5400"/>
    <n v="8109"/>
    <n v="1.5016666666666667"/>
    <x v="1"/>
    <n v="103"/>
    <x v="675"/>
    <x v="1"/>
    <s v="USD"/>
    <n v="1386741600"/>
    <n v="1387519200"/>
    <b v="0"/>
    <x v="0"/>
    <x v="3"/>
    <x v="3"/>
    <x v="3"/>
  </r>
  <r>
    <n v="683"/>
    <x v="669"/>
    <x v="682"/>
    <n v="2300"/>
    <n v="8244"/>
    <n v="3.5843478260869563"/>
    <x v="1"/>
    <n v="147"/>
    <x v="676"/>
    <x v="1"/>
    <s v="USD"/>
    <n v="1537074000"/>
    <n v="1537246800"/>
    <b v="0"/>
    <x v="0"/>
    <x v="3"/>
    <x v="3"/>
    <x v="3"/>
  </r>
  <r>
    <n v="684"/>
    <x v="670"/>
    <x v="683"/>
    <n v="1400"/>
    <n v="7600"/>
    <n v="5.4285714285714288"/>
    <x v="1"/>
    <n v="110"/>
    <x v="677"/>
    <x v="0"/>
    <s v="CAD"/>
    <n v="1277787600"/>
    <n v="1279515600"/>
    <b v="0"/>
    <x v="0"/>
    <x v="9"/>
    <x v="5"/>
    <x v="9"/>
  </r>
  <r>
    <n v="685"/>
    <x v="671"/>
    <x v="684"/>
    <n v="140000"/>
    <n v="94501"/>
    <n v="0.67500714285714281"/>
    <x v="0"/>
    <n v="926"/>
    <x v="678"/>
    <x v="0"/>
    <s v="CAD"/>
    <n v="1440306000"/>
    <n v="1442379600"/>
    <b v="0"/>
    <x v="0"/>
    <x v="3"/>
    <x v="3"/>
    <x v="3"/>
  </r>
  <r>
    <n v="686"/>
    <x v="672"/>
    <x v="685"/>
    <n v="7500"/>
    <n v="14381"/>
    <n v="1.9174666666666667"/>
    <x v="1"/>
    <n v="134"/>
    <x v="679"/>
    <x v="1"/>
    <s v="USD"/>
    <n v="1522126800"/>
    <n v="1523077200"/>
    <b v="0"/>
    <x v="0"/>
    <x v="8"/>
    <x v="2"/>
    <x v="8"/>
  </r>
  <r>
    <n v="687"/>
    <x v="673"/>
    <x v="686"/>
    <n v="1500"/>
    <n v="13980"/>
    <n v="9.32"/>
    <x v="1"/>
    <n v="269"/>
    <x v="680"/>
    <x v="1"/>
    <s v="USD"/>
    <n v="1489298400"/>
    <n v="1489554000"/>
    <b v="0"/>
    <x v="0"/>
    <x v="3"/>
    <x v="3"/>
    <x v="3"/>
  </r>
  <r>
    <n v="688"/>
    <x v="674"/>
    <x v="687"/>
    <n v="2900"/>
    <n v="12449"/>
    <n v="4.2927586206896553"/>
    <x v="1"/>
    <n v="175"/>
    <x v="681"/>
    <x v="1"/>
    <s v="USD"/>
    <n v="1547100000"/>
    <n v="1548482400"/>
    <b v="0"/>
    <x v="1"/>
    <x v="19"/>
    <x v="4"/>
    <x v="19"/>
  </r>
  <r>
    <n v="689"/>
    <x v="675"/>
    <x v="688"/>
    <n v="7300"/>
    <n v="7348"/>
    <n v="1.0065753424657535"/>
    <x v="1"/>
    <n v="69"/>
    <x v="682"/>
    <x v="1"/>
    <s v="USD"/>
    <n v="1383022800"/>
    <n v="1384063200"/>
    <b v="0"/>
    <x v="0"/>
    <x v="2"/>
    <x v="2"/>
    <x v="2"/>
  </r>
  <r>
    <n v="690"/>
    <x v="676"/>
    <x v="689"/>
    <n v="3600"/>
    <n v="8158"/>
    <n v="2.266111111111111"/>
    <x v="1"/>
    <n v="190"/>
    <x v="683"/>
    <x v="1"/>
    <s v="USD"/>
    <n v="1322373600"/>
    <n v="1322892000"/>
    <b v="0"/>
    <x v="1"/>
    <x v="4"/>
    <x v="4"/>
    <x v="4"/>
  </r>
  <r>
    <n v="691"/>
    <x v="677"/>
    <x v="690"/>
    <n v="5000"/>
    <n v="7119"/>
    <n v="1.4238"/>
    <x v="1"/>
    <n v="237"/>
    <x v="684"/>
    <x v="1"/>
    <s v="USD"/>
    <n v="1349240400"/>
    <n v="1350709200"/>
    <b v="1"/>
    <x v="1"/>
    <x v="4"/>
    <x v="4"/>
    <x v="4"/>
  </r>
  <r>
    <n v="692"/>
    <x v="678"/>
    <x v="691"/>
    <n v="6000"/>
    <n v="5438"/>
    <n v="0.90633333333333332"/>
    <x v="0"/>
    <n v="77"/>
    <x v="685"/>
    <x v="4"/>
    <s v="GBP"/>
    <n v="1562648400"/>
    <n v="1564203600"/>
    <b v="0"/>
    <x v="0"/>
    <x v="1"/>
    <x v="1"/>
    <x v="1"/>
  </r>
  <r>
    <n v="693"/>
    <x v="679"/>
    <x v="692"/>
    <n v="180400"/>
    <n v="115396"/>
    <n v="0.63966740576496672"/>
    <x v="0"/>
    <n v="1748"/>
    <x v="686"/>
    <x v="1"/>
    <s v="USD"/>
    <n v="1508216400"/>
    <n v="1509685200"/>
    <b v="0"/>
    <x v="0"/>
    <x v="3"/>
    <x v="3"/>
    <x v="3"/>
  </r>
  <r>
    <n v="694"/>
    <x v="680"/>
    <x v="693"/>
    <n v="9100"/>
    <n v="7656"/>
    <n v="0.84131868131868137"/>
    <x v="0"/>
    <n v="79"/>
    <x v="687"/>
    <x v="1"/>
    <s v="USD"/>
    <n v="1511762400"/>
    <n v="1514959200"/>
    <b v="0"/>
    <x v="0"/>
    <x v="3"/>
    <x v="3"/>
    <x v="3"/>
  </r>
  <r>
    <n v="695"/>
    <x v="681"/>
    <x v="694"/>
    <n v="9200"/>
    <n v="12322"/>
    <n v="1.3393478260869565"/>
    <x v="1"/>
    <n v="196"/>
    <x v="688"/>
    <x v="6"/>
    <s v="EUR"/>
    <n v="1447480800"/>
    <n v="1448863200"/>
    <b v="1"/>
    <x v="0"/>
    <x v="1"/>
    <x v="1"/>
    <x v="1"/>
  </r>
  <r>
    <n v="696"/>
    <x v="682"/>
    <x v="695"/>
    <n v="164100"/>
    <n v="96888"/>
    <n v="0.59042047531992692"/>
    <x v="0"/>
    <n v="889"/>
    <x v="689"/>
    <x v="1"/>
    <s v="USD"/>
    <n v="1429506000"/>
    <n v="1429592400"/>
    <b v="0"/>
    <x v="1"/>
    <x v="3"/>
    <x v="3"/>
    <x v="3"/>
  </r>
  <r>
    <n v="697"/>
    <x v="683"/>
    <x v="696"/>
    <n v="128900"/>
    <n v="196960"/>
    <n v="1.5280062063615205"/>
    <x v="1"/>
    <n v="7295"/>
    <x v="690"/>
    <x v="1"/>
    <s v="USD"/>
    <n v="1522472400"/>
    <n v="1522645200"/>
    <b v="0"/>
    <x v="0"/>
    <x v="5"/>
    <x v="1"/>
    <x v="5"/>
  </r>
  <r>
    <n v="698"/>
    <x v="684"/>
    <x v="697"/>
    <n v="42100"/>
    <n v="188057"/>
    <n v="4.466912114014252"/>
    <x v="1"/>
    <n v="2893"/>
    <x v="691"/>
    <x v="0"/>
    <s v="CAD"/>
    <n v="1322114400"/>
    <n v="1323324000"/>
    <b v="0"/>
    <x v="0"/>
    <x v="8"/>
    <x v="2"/>
    <x v="8"/>
  </r>
  <r>
    <n v="699"/>
    <x v="196"/>
    <x v="698"/>
    <n v="7400"/>
    <n v="6245"/>
    <n v="0.8439189189189189"/>
    <x v="0"/>
    <n v="56"/>
    <x v="692"/>
    <x v="1"/>
    <s v="USD"/>
    <n v="1561438800"/>
    <n v="1561525200"/>
    <b v="0"/>
    <x v="0"/>
    <x v="6"/>
    <x v="4"/>
    <x v="6"/>
  </r>
  <r>
    <n v="700"/>
    <x v="685"/>
    <x v="699"/>
    <n v="100"/>
    <n v="3"/>
    <n v="0.03"/>
    <x v="0"/>
    <n v="1"/>
    <x v="248"/>
    <x v="1"/>
    <s v="USD"/>
    <n v="1264399200"/>
    <n v="1265695200"/>
    <b v="0"/>
    <x v="0"/>
    <x v="8"/>
    <x v="2"/>
    <x v="8"/>
  </r>
  <r>
    <n v="701"/>
    <x v="686"/>
    <x v="700"/>
    <n v="52000"/>
    <n v="91014"/>
    <n v="1.7502692307692307"/>
    <x v="1"/>
    <n v="820"/>
    <x v="693"/>
    <x v="1"/>
    <s v="USD"/>
    <n v="1301202000"/>
    <n v="1301806800"/>
    <b v="1"/>
    <x v="0"/>
    <x v="3"/>
    <x v="3"/>
    <x v="3"/>
  </r>
  <r>
    <n v="702"/>
    <x v="687"/>
    <x v="701"/>
    <n v="8700"/>
    <n v="4710"/>
    <n v="0.54137931034482756"/>
    <x v="0"/>
    <n v="83"/>
    <x v="694"/>
    <x v="1"/>
    <s v="USD"/>
    <n v="1374469200"/>
    <n v="1374901200"/>
    <b v="0"/>
    <x v="0"/>
    <x v="8"/>
    <x v="2"/>
    <x v="8"/>
  </r>
  <r>
    <n v="703"/>
    <x v="688"/>
    <x v="702"/>
    <n v="63400"/>
    <n v="197728"/>
    <n v="3.1187381703470032"/>
    <x v="1"/>
    <n v="2038"/>
    <x v="695"/>
    <x v="1"/>
    <s v="USD"/>
    <n v="1334984400"/>
    <n v="1336453200"/>
    <b v="1"/>
    <x v="1"/>
    <x v="18"/>
    <x v="5"/>
    <x v="18"/>
  </r>
  <r>
    <n v="704"/>
    <x v="689"/>
    <x v="703"/>
    <n v="8700"/>
    <n v="10682"/>
    <n v="1.2278160919540231"/>
    <x v="1"/>
    <n v="116"/>
    <x v="696"/>
    <x v="1"/>
    <s v="USD"/>
    <n v="1467608400"/>
    <n v="1468904400"/>
    <b v="0"/>
    <x v="0"/>
    <x v="10"/>
    <x v="4"/>
    <x v="10"/>
  </r>
  <r>
    <n v="705"/>
    <x v="690"/>
    <x v="704"/>
    <n v="169700"/>
    <n v="168048"/>
    <n v="0.99026517383618151"/>
    <x v="0"/>
    <n v="2025"/>
    <x v="697"/>
    <x v="4"/>
    <s v="GBP"/>
    <n v="1386741600"/>
    <n v="1387087200"/>
    <b v="0"/>
    <x v="0"/>
    <x v="9"/>
    <x v="5"/>
    <x v="9"/>
  </r>
  <r>
    <n v="706"/>
    <x v="691"/>
    <x v="705"/>
    <n v="108400"/>
    <n v="138586"/>
    <n v="1.278468634686347"/>
    <x v="1"/>
    <n v="1345"/>
    <x v="698"/>
    <x v="2"/>
    <s v="AUD"/>
    <n v="1546754400"/>
    <n v="1547445600"/>
    <b v="0"/>
    <x v="1"/>
    <x v="2"/>
    <x v="2"/>
    <x v="2"/>
  </r>
  <r>
    <n v="707"/>
    <x v="692"/>
    <x v="706"/>
    <n v="7300"/>
    <n v="11579"/>
    <n v="1.5861643835616439"/>
    <x v="1"/>
    <n v="168"/>
    <x v="699"/>
    <x v="1"/>
    <s v="USD"/>
    <n v="1544248800"/>
    <n v="1547359200"/>
    <b v="0"/>
    <x v="0"/>
    <x v="6"/>
    <x v="4"/>
    <x v="6"/>
  </r>
  <r>
    <n v="708"/>
    <x v="693"/>
    <x v="707"/>
    <n v="1700"/>
    <n v="12020"/>
    <n v="7.0705882352941174"/>
    <x v="1"/>
    <n v="137"/>
    <x v="700"/>
    <x v="5"/>
    <s v="CHF"/>
    <n v="1495429200"/>
    <n v="1496293200"/>
    <b v="0"/>
    <x v="0"/>
    <x v="3"/>
    <x v="3"/>
    <x v="3"/>
  </r>
  <r>
    <n v="709"/>
    <x v="694"/>
    <x v="708"/>
    <n v="9800"/>
    <n v="13954"/>
    <n v="1.4238775510204082"/>
    <x v="1"/>
    <n v="186"/>
    <x v="701"/>
    <x v="6"/>
    <s v="EUR"/>
    <n v="1334811600"/>
    <n v="1335416400"/>
    <b v="0"/>
    <x v="0"/>
    <x v="3"/>
    <x v="3"/>
    <x v="3"/>
  </r>
  <r>
    <n v="710"/>
    <x v="695"/>
    <x v="709"/>
    <n v="4300"/>
    <n v="6358"/>
    <n v="1.4786046511627906"/>
    <x v="1"/>
    <n v="125"/>
    <x v="702"/>
    <x v="1"/>
    <s v="USD"/>
    <n v="1531544400"/>
    <n v="1532149200"/>
    <b v="0"/>
    <x v="1"/>
    <x v="3"/>
    <x v="3"/>
    <x v="3"/>
  </r>
  <r>
    <n v="711"/>
    <x v="696"/>
    <x v="710"/>
    <n v="6200"/>
    <n v="1260"/>
    <n v="0.20322580645161289"/>
    <x v="0"/>
    <n v="14"/>
    <x v="703"/>
    <x v="6"/>
    <s v="EUR"/>
    <n v="1453615200"/>
    <n v="1453788000"/>
    <b v="1"/>
    <x v="1"/>
    <x v="3"/>
    <x v="3"/>
    <x v="3"/>
  </r>
  <r>
    <n v="712"/>
    <x v="697"/>
    <x v="711"/>
    <n v="800"/>
    <n v="14725"/>
    <n v="18.40625"/>
    <x v="1"/>
    <n v="202"/>
    <x v="704"/>
    <x v="1"/>
    <s v="USD"/>
    <n v="1467954000"/>
    <n v="1471496400"/>
    <b v="0"/>
    <x v="0"/>
    <x v="3"/>
    <x v="3"/>
    <x v="3"/>
  </r>
  <r>
    <n v="713"/>
    <x v="698"/>
    <x v="712"/>
    <n v="6900"/>
    <n v="11174"/>
    <n v="1.6194202898550725"/>
    <x v="1"/>
    <n v="103"/>
    <x v="705"/>
    <x v="1"/>
    <s v="USD"/>
    <n v="1471842000"/>
    <n v="1472878800"/>
    <b v="0"/>
    <x v="0"/>
    <x v="15"/>
    <x v="5"/>
    <x v="15"/>
  </r>
  <r>
    <n v="714"/>
    <x v="699"/>
    <x v="713"/>
    <n v="38500"/>
    <n v="182036"/>
    <n v="4.7282077922077921"/>
    <x v="1"/>
    <n v="1785"/>
    <x v="706"/>
    <x v="1"/>
    <s v="USD"/>
    <n v="1408424400"/>
    <n v="1408510800"/>
    <b v="0"/>
    <x v="0"/>
    <x v="1"/>
    <x v="1"/>
    <x v="1"/>
  </r>
  <r>
    <n v="715"/>
    <x v="700"/>
    <x v="714"/>
    <n v="118000"/>
    <n v="28870"/>
    <n v="0.24466101694915254"/>
    <x v="0"/>
    <n v="656"/>
    <x v="707"/>
    <x v="1"/>
    <s v="USD"/>
    <n v="1281157200"/>
    <n v="1281589200"/>
    <b v="0"/>
    <x v="0"/>
    <x v="20"/>
    <x v="6"/>
    <x v="20"/>
  </r>
  <r>
    <n v="716"/>
    <x v="701"/>
    <x v="715"/>
    <n v="2000"/>
    <n v="10353"/>
    <n v="5.1764999999999999"/>
    <x v="1"/>
    <n v="157"/>
    <x v="708"/>
    <x v="1"/>
    <s v="USD"/>
    <n v="1373432400"/>
    <n v="1375851600"/>
    <b v="0"/>
    <x v="1"/>
    <x v="3"/>
    <x v="3"/>
    <x v="3"/>
  </r>
  <r>
    <n v="717"/>
    <x v="702"/>
    <x v="716"/>
    <n v="5600"/>
    <n v="13868"/>
    <n v="2.4764285714285714"/>
    <x v="1"/>
    <n v="555"/>
    <x v="709"/>
    <x v="1"/>
    <s v="USD"/>
    <n v="1313989200"/>
    <n v="1315803600"/>
    <b v="0"/>
    <x v="0"/>
    <x v="4"/>
    <x v="4"/>
    <x v="4"/>
  </r>
  <r>
    <n v="718"/>
    <x v="703"/>
    <x v="717"/>
    <n v="8300"/>
    <n v="8317"/>
    <n v="1.0020481927710843"/>
    <x v="1"/>
    <n v="297"/>
    <x v="710"/>
    <x v="1"/>
    <s v="USD"/>
    <n v="1371445200"/>
    <n v="1373691600"/>
    <b v="0"/>
    <x v="0"/>
    <x v="8"/>
    <x v="2"/>
    <x v="8"/>
  </r>
  <r>
    <n v="719"/>
    <x v="704"/>
    <x v="718"/>
    <n v="6900"/>
    <n v="10557"/>
    <n v="1.53"/>
    <x v="1"/>
    <n v="123"/>
    <x v="711"/>
    <x v="1"/>
    <s v="USD"/>
    <n v="1338267600"/>
    <n v="1339218000"/>
    <b v="0"/>
    <x v="0"/>
    <x v="13"/>
    <x v="5"/>
    <x v="13"/>
  </r>
  <r>
    <n v="720"/>
    <x v="705"/>
    <x v="719"/>
    <n v="8700"/>
    <n v="3227"/>
    <n v="0.37091954022988505"/>
    <x v="3"/>
    <n v="38"/>
    <x v="712"/>
    <x v="3"/>
    <s v="DKK"/>
    <n v="1519192800"/>
    <n v="1520402400"/>
    <b v="0"/>
    <x v="1"/>
    <x v="3"/>
    <x v="3"/>
    <x v="3"/>
  </r>
  <r>
    <n v="721"/>
    <x v="706"/>
    <x v="720"/>
    <n v="123600"/>
    <n v="5429"/>
    <n v="4.3923948220064728E-2"/>
    <x v="3"/>
    <n v="60"/>
    <x v="713"/>
    <x v="1"/>
    <s v="USD"/>
    <n v="1522818000"/>
    <n v="1523336400"/>
    <b v="0"/>
    <x v="0"/>
    <x v="1"/>
    <x v="1"/>
    <x v="1"/>
  </r>
  <r>
    <n v="722"/>
    <x v="707"/>
    <x v="721"/>
    <n v="48500"/>
    <n v="75906"/>
    <n v="1.5650721649484536"/>
    <x v="1"/>
    <n v="3036"/>
    <x v="714"/>
    <x v="1"/>
    <s v="USD"/>
    <n v="1509948000"/>
    <n v="1512280800"/>
    <b v="0"/>
    <x v="0"/>
    <x v="4"/>
    <x v="4"/>
    <x v="4"/>
  </r>
  <r>
    <n v="723"/>
    <x v="708"/>
    <x v="722"/>
    <n v="4900"/>
    <n v="13250"/>
    <n v="2.704081632653061"/>
    <x v="1"/>
    <n v="144"/>
    <x v="715"/>
    <x v="2"/>
    <s v="AUD"/>
    <n v="1456898400"/>
    <n v="1458709200"/>
    <b v="0"/>
    <x v="0"/>
    <x v="3"/>
    <x v="3"/>
    <x v="3"/>
  </r>
  <r>
    <n v="724"/>
    <x v="709"/>
    <x v="723"/>
    <n v="8400"/>
    <n v="11261"/>
    <n v="1.3405952380952382"/>
    <x v="1"/>
    <n v="121"/>
    <x v="716"/>
    <x v="4"/>
    <s v="GBP"/>
    <n v="1413954000"/>
    <n v="1414126800"/>
    <b v="0"/>
    <x v="1"/>
    <x v="3"/>
    <x v="3"/>
    <x v="3"/>
  </r>
  <r>
    <n v="725"/>
    <x v="710"/>
    <x v="724"/>
    <n v="193200"/>
    <n v="97369"/>
    <n v="0.50398033126293995"/>
    <x v="0"/>
    <n v="1596"/>
    <x v="717"/>
    <x v="1"/>
    <s v="USD"/>
    <n v="1416031200"/>
    <n v="1416204000"/>
    <b v="0"/>
    <x v="0"/>
    <x v="20"/>
    <x v="6"/>
    <x v="20"/>
  </r>
  <r>
    <n v="726"/>
    <x v="711"/>
    <x v="725"/>
    <n v="54300"/>
    <n v="48227"/>
    <n v="0.88815837937384901"/>
    <x v="3"/>
    <n v="524"/>
    <x v="718"/>
    <x v="1"/>
    <s v="USD"/>
    <n v="1287982800"/>
    <n v="1288501200"/>
    <b v="0"/>
    <x v="1"/>
    <x v="3"/>
    <x v="3"/>
    <x v="3"/>
  </r>
  <r>
    <n v="727"/>
    <x v="712"/>
    <x v="726"/>
    <n v="8900"/>
    <n v="14685"/>
    <n v="1.65"/>
    <x v="1"/>
    <n v="181"/>
    <x v="719"/>
    <x v="1"/>
    <s v="USD"/>
    <n v="1547964000"/>
    <n v="1552971600"/>
    <b v="0"/>
    <x v="0"/>
    <x v="2"/>
    <x v="2"/>
    <x v="2"/>
  </r>
  <r>
    <n v="728"/>
    <x v="713"/>
    <x v="727"/>
    <n v="4200"/>
    <n v="735"/>
    <n v="0.17499999999999999"/>
    <x v="0"/>
    <n v="10"/>
    <x v="720"/>
    <x v="1"/>
    <s v="USD"/>
    <n v="1464152400"/>
    <n v="1465102800"/>
    <b v="0"/>
    <x v="0"/>
    <x v="3"/>
    <x v="3"/>
    <x v="3"/>
  </r>
  <r>
    <n v="729"/>
    <x v="714"/>
    <x v="728"/>
    <n v="5600"/>
    <n v="10397"/>
    <n v="1.8566071428571429"/>
    <x v="1"/>
    <n v="122"/>
    <x v="721"/>
    <x v="1"/>
    <s v="USD"/>
    <n v="1359957600"/>
    <n v="1360130400"/>
    <b v="0"/>
    <x v="0"/>
    <x v="6"/>
    <x v="4"/>
    <x v="6"/>
  </r>
  <r>
    <n v="730"/>
    <x v="715"/>
    <x v="729"/>
    <n v="28800"/>
    <n v="118847"/>
    <n v="4.1266319444444441"/>
    <x v="1"/>
    <n v="1071"/>
    <x v="722"/>
    <x v="0"/>
    <s v="CAD"/>
    <n v="1432357200"/>
    <n v="1432875600"/>
    <b v="0"/>
    <x v="0"/>
    <x v="8"/>
    <x v="2"/>
    <x v="8"/>
  </r>
  <r>
    <n v="731"/>
    <x v="716"/>
    <x v="730"/>
    <n v="8000"/>
    <n v="7220"/>
    <n v="0.90249999999999997"/>
    <x v="3"/>
    <n v="219"/>
    <x v="723"/>
    <x v="1"/>
    <s v="USD"/>
    <n v="1500786000"/>
    <n v="1500872400"/>
    <b v="0"/>
    <x v="0"/>
    <x v="2"/>
    <x v="2"/>
    <x v="2"/>
  </r>
  <r>
    <n v="732"/>
    <x v="717"/>
    <x v="731"/>
    <n v="117000"/>
    <n v="107622"/>
    <n v="0.91984615384615387"/>
    <x v="0"/>
    <n v="1121"/>
    <x v="724"/>
    <x v="1"/>
    <s v="USD"/>
    <n v="1490158800"/>
    <n v="1492146000"/>
    <b v="0"/>
    <x v="1"/>
    <x v="1"/>
    <x v="1"/>
    <x v="1"/>
  </r>
  <r>
    <n v="733"/>
    <x v="718"/>
    <x v="732"/>
    <n v="15800"/>
    <n v="83267"/>
    <n v="5.2700632911392402"/>
    <x v="1"/>
    <n v="980"/>
    <x v="725"/>
    <x v="1"/>
    <s v="USD"/>
    <n v="1406178000"/>
    <n v="1407301200"/>
    <b v="0"/>
    <x v="0"/>
    <x v="16"/>
    <x v="1"/>
    <x v="16"/>
  </r>
  <r>
    <n v="734"/>
    <x v="719"/>
    <x v="733"/>
    <n v="4200"/>
    <n v="13404"/>
    <n v="3.1914285714285713"/>
    <x v="1"/>
    <n v="536"/>
    <x v="726"/>
    <x v="1"/>
    <s v="USD"/>
    <n v="1485583200"/>
    <n v="1486620000"/>
    <b v="0"/>
    <x v="1"/>
    <x v="3"/>
    <x v="3"/>
    <x v="3"/>
  </r>
  <r>
    <n v="735"/>
    <x v="720"/>
    <x v="734"/>
    <n v="37100"/>
    <n v="131404"/>
    <n v="3.5418867924528303"/>
    <x v="1"/>
    <n v="1991"/>
    <x v="727"/>
    <x v="1"/>
    <s v="USD"/>
    <n v="1459314000"/>
    <n v="1459918800"/>
    <b v="0"/>
    <x v="0"/>
    <x v="14"/>
    <x v="7"/>
    <x v="14"/>
  </r>
  <r>
    <n v="736"/>
    <x v="721"/>
    <x v="735"/>
    <n v="7700"/>
    <n v="2533"/>
    <n v="0.32896103896103895"/>
    <x v="3"/>
    <n v="29"/>
    <x v="728"/>
    <x v="1"/>
    <s v="USD"/>
    <n v="1424412000"/>
    <n v="1424757600"/>
    <b v="0"/>
    <x v="0"/>
    <x v="9"/>
    <x v="5"/>
    <x v="9"/>
  </r>
  <r>
    <n v="737"/>
    <x v="722"/>
    <x v="736"/>
    <n v="3700"/>
    <n v="5028"/>
    <n v="1.358918918918919"/>
    <x v="1"/>
    <n v="180"/>
    <x v="729"/>
    <x v="1"/>
    <s v="USD"/>
    <n v="1478844000"/>
    <n v="1479880800"/>
    <b v="0"/>
    <x v="0"/>
    <x v="7"/>
    <x v="1"/>
    <x v="7"/>
  </r>
  <r>
    <n v="738"/>
    <x v="486"/>
    <x v="737"/>
    <n v="74700"/>
    <n v="1557"/>
    <n v="2.0843373493975904E-2"/>
    <x v="0"/>
    <n v="15"/>
    <x v="730"/>
    <x v="1"/>
    <s v="USD"/>
    <n v="1416117600"/>
    <n v="1418018400"/>
    <b v="0"/>
    <x v="1"/>
    <x v="3"/>
    <x v="3"/>
    <x v="3"/>
  </r>
  <r>
    <n v="739"/>
    <x v="723"/>
    <x v="738"/>
    <n v="10000"/>
    <n v="6100"/>
    <n v="0.61"/>
    <x v="0"/>
    <n v="191"/>
    <x v="731"/>
    <x v="1"/>
    <s v="USD"/>
    <n v="1340946000"/>
    <n v="1341032400"/>
    <b v="0"/>
    <x v="0"/>
    <x v="7"/>
    <x v="1"/>
    <x v="7"/>
  </r>
  <r>
    <n v="740"/>
    <x v="724"/>
    <x v="739"/>
    <n v="5300"/>
    <n v="1592"/>
    <n v="0.30037735849056602"/>
    <x v="0"/>
    <n v="16"/>
    <x v="732"/>
    <x v="1"/>
    <s v="USD"/>
    <n v="1486101600"/>
    <n v="1486360800"/>
    <b v="0"/>
    <x v="0"/>
    <x v="3"/>
    <x v="3"/>
    <x v="3"/>
  </r>
  <r>
    <n v="741"/>
    <x v="287"/>
    <x v="740"/>
    <n v="1200"/>
    <n v="14150"/>
    <n v="11.791666666666666"/>
    <x v="1"/>
    <n v="130"/>
    <x v="733"/>
    <x v="1"/>
    <s v="USD"/>
    <n v="1274590800"/>
    <n v="1274677200"/>
    <b v="0"/>
    <x v="0"/>
    <x v="3"/>
    <x v="3"/>
    <x v="3"/>
  </r>
  <r>
    <n v="742"/>
    <x v="725"/>
    <x v="741"/>
    <n v="1200"/>
    <n v="13513"/>
    <n v="11.260833333333334"/>
    <x v="1"/>
    <n v="122"/>
    <x v="734"/>
    <x v="1"/>
    <s v="USD"/>
    <n v="1263880800"/>
    <n v="1267509600"/>
    <b v="0"/>
    <x v="0"/>
    <x v="5"/>
    <x v="1"/>
    <x v="5"/>
  </r>
  <r>
    <n v="743"/>
    <x v="726"/>
    <x v="742"/>
    <n v="3900"/>
    <n v="504"/>
    <n v="0.12923076923076923"/>
    <x v="0"/>
    <n v="17"/>
    <x v="735"/>
    <x v="1"/>
    <s v="USD"/>
    <n v="1445403600"/>
    <n v="1445922000"/>
    <b v="0"/>
    <x v="1"/>
    <x v="3"/>
    <x v="3"/>
    <x v="3"/>
  </r>
  <r>
    <n v="744"/>
    <x v="727"/>
    <x v="743"/>
    <n v="2000"/>
    <n v="14240"/>
    <n v="7.12"/>
    <x v="1"/>
    <n v="140"/>
    <x v="736"/>
    <x v="1"/>
    <s v="USD"/>
    <n v="1533877200"/>
    <n v="1534050000"/>
    <b v="0"/>
    <x v="1"/>
    <x v="3"/>
    <x v="3"/>
    <x v="3"/>
  </r>
  <r>
    <n v="745"/>
    <x v="728"/>
    <x v="744"/>
    <n v="6900"/>
    <n v="2091"/>
    <n v="0.30304347826086958"/>
    <x v="0"/>
    <n v="34"/>
    <x v="737"/>
    <x v="1"/>
    <s v="USD"/>
    <n v="1275195600"/>
    <n v="1277528400"/>
    <b v="0"/>
    <x v="0"/>
    <x v="8"/>
    <x v="2"/>
    <x v="8"/>
  </r>
  <r>
    <n v="746"/>
    <x v="729"/>
    <x v="745"/>
    <n v="55800"/>
    <n v="118580"/>
    <n v="2.1250896057347672"/>
    <x v="1"/>
    <n v="3388"/>
    <x v="112"/>
    <x v="1"/>
    <s v="USD"/>
    <n v="1318136400"/>
    <n v="1318568400"/>
    <b v="0"/>
    <x v="0"/>
    <x v="2"/>
    <x v="2"/>
    <x v="2"/>
  </r>
  <r>
    <n v="747"/>
    <x v="730"/>
    <x v="746"/>
    <n v="4900"/>
    <n v="11214"/>
    <n v="2.2885714285714287"/>
    <x v="1"/>
    <n v="280"/>
    <x v="738"/>
    <x v="1"/>
    <s v="USD"/>
    <n v="1283403600"/>
    <n v="1284354000"/>
    <b v="0"/>
    <x v="0"/>
    <x v="3"/>
    <x v="3"/>
    <x v="3"/>
  </r>
  <r>
    <n v="748"/>
    <x v="731"/>
    <x v="747"/>
    <n v="194900"/>
    <n v="68137"/>
    <n v="0.34959979476654696"/>
    <x v="3"/>
    <n v="614"/>
    <x v="739"/>
    <x v="1"/>
    <s v="USD"/>
    <n v="1267423200"/>
    <n v="1269579600"/>
    <b v="0"/>
    <x v="1"/>
    <x v="10"/>
    <x v="4"/>
    <x v="10"/>
  </r>
  <r>
    <n v="749"/>
    <x v="732"/>
    <x v="748"/>
    <n v="8600"/>
    <n v="13527"/>
    <n v="1.5729069767441861"/>
    <x v="1"/>
    <n v="366"/>
    <x v="740"/>
    <x v="6"/>
    <s v="EUR"/>
    <n v="1412744400"/>
    <n v="1413781200"/>
    <b v="0"/>
    <x v="1"/>
    <x v="8"/>
    <x v="2"/>
    <x v="8"/>
  </r>
  <r>
    <n v="750"/>
    <x v="733"/>
    <x v="749"/>
    <n v="100"/>
    <n v="1"/>
    <n v="0.01"/>
    <x v="0"/>
    <n v="1"/>
    <x v="100"/>
    <x v="4"/>
    <s v="GBP"/>
    <n v="1277960400"/>
    <n v="1280120400"/>
    <b v="0"/>
    <x v="0"/>
    <x v="5"/>
    <x v="1"/>
    <x v="5"/>
  </r>
  <r>
    <n v="751"/>
    <x v="734"/>
    <x v="750"/>
    <n v="3600"/>
    <n v="8363"/>
    <n v="2.3230555555555554"/>
    <x v="1"/>
    <n v="270"/>
    <x v="741"/>
    <x v="1"/>
    <s v="USD"/>
    <n v="1458190800"/>
    <n v="1459486800"/>
    <b v="1"/>
    <x v="1"/>
    <x v="9"/>
    <x v="5"/>
    <x v="9"/>
  </r>
  <r>
    <n v="752"/>
    <x v="735"/>
    <x v="751"/>
    <n v="5800"/>
    <n v="5362"/>
    <n v="0.92448275862068963"/>
    <x v="3"/>
    <n v="114"/>
    <x v="742"/>
    <x v="1"/>
    <s v="USD"/>
    <n v="1280984400"/>
    <n v="1282539600"/>
    <b v="0"/>
    <x v="1"/>
    <x v="3"/>
    <x v="3"/>
    <x v="3"/>
  </r>
  <r>
    <n v="753"/>
    <x v="736"/>
    <x v="752"/>
    <n v="4700"/>
    <n v="12065"/>
    <n v="2.5670212765957445"/>
    <x v="1"/>
    <n v="137"/>
    <x v="743"/>
    <x v="1"/>
    <s v="USD"/>
    <n v="1274590800"/>
    <n v="1275886800"/>
    <b v="0"/>
    <x v="0"/>
    <x v="14"/>
    <x v="7"/>
    <x v="14"/>
  </r>
  <r>
    <n v="754"/>
    <x v="737"/>
    <x v="753"/>
    <n v="70400"/>
    <n v="118603"/>
    <n v="1.6847017045454546"/>
    <x v="1"/>
    <n v="3205"/>
    <x v="744"/>
    <x v="1"/>
    <s v="USD"/>
    <n v="1351400400"/>
    <n v="1355983200"/>
    <b v="0"/>
    <x v="0"/>
    <x v="3"/>
    <x v="3"/>
    <x v="3"/>
  </r>
  <r>
    <n v="755"/>
    <x v="738"/>
    <x v="754"/>
    <n v="4500"/>
    <n v="7496"/>
    <n v="1.6657777777777778"/>
    <x v="1"/>
    <n v="288"/>
    <x v="745"/>
    <x v="3"/>
    <s v="DKK"/>
    <n v="1514354400"/>
    <n v="1515391200"/>
    <b v="0"/>
    <x v="1"/>
    <x v="3"/>
    <x v="3"/>
    <x v="3"/>
  </r>
  <r>
    <n v="756"/>
    <x v="739"/>
    <x v="755"/>
    <n v="1300"/>
    <n v="10037"/>
    <n v="7.7207692307692311"/>
    <x v="1"/>
    <n v="148"/>
    <x v="746"/>
    <x v="1"/>
    <s v="USD"/>
    <n v="1421733600"/>
    <n v="1422252000"/>
    <b v="0"/>
    <x v="0"/>
    <x v="3"/>
    <x v="3"/>
    <x v="3"/>
  </r>
  <r>
    <n v="757"/>
    <x v="740"/>
    <x v="756"/>
    <n v="1400"/>
    <n v="5696"/>
    <n v="4.0685714285714285"/>
    <x v="1"/>
    <n v="114"/>
    <x v="747"/>
    <x v="1"/>
    <s v="USD"/>
    <n v="1305176400"/>
    <n v="1305522000"/>
    <b v="0"/>
    <x v="0"/>
    <x v="6"/>
    <x v="4"/>
    <x v="6"/>
  </r>
  <r>
    <n v="758"/>
    <x v="741"/>
    <x v="757"/>
    <n v="29600"/>
    <n v="167005"/>
    <n v="5.6420608108108112"/>
    <x v="1"/>
    <n v="1518"/>
    <x v="748"/>
    <x v="0"/>
    <s v="CAD"/>
    <n v="1414126800"/>
    <n v="1414904400"/>
    <b v="0"/>
    <x v="0"/>
    <x v="1"/>
    <x v="1"/>
    <x v="1"/>
  </r>
  <r>
    <n v="759"/>
    <x v="742"/>
    <x v="758"/>
    <n v="167500"/>
    <n v="114615"/>
    <n v="0.6842686567164179"/>
    <x v="0"/>
    <n v="1274"/>
    <x v="749"/>
    <x v="1"/>
    <s v="USD"/>
    <n v="1517810400"/>
    <n v="1520402400"/>
    <b v="0"/>
    <x v="0"/>
    <x v="5"/>
    <x v="1"/>
    <x v="5"/>
  </r>
  <r>
    <n v="760"/>
    <x v="743"/>
    <x v="759"/>
    <n v="48300"/>
    <n v="16592"/>
    <n v="0.34351966873706002"/>
    <x v="0"/>
    <n v="210"/>
    <x v="750"/>
    <x v="6"/>
    <s v="EUR"/>
    <n v="1564635600"/>
    <n v="1567141200"/>
    <b v="0"/>
    <x v="1"/>
    <x v="11"/>
    <x v="6"/>
    <x v="11"/>
  </r>
  <r>
    <n v="761"/>
    <x v="744"/>
    <x v="760"/>
    <n v="2200"/>
    <n v="14420"/>
    <n v="6.5545454545454547"/>
    <x v="1"/>
    <n v="166"/>
    <x v="751"/>
    <x v="1"/>
    <s v="USD"/>
    <n v="1500699600"/>
    <n v="1501131600"/>
    <b v="0"/>
    <x v="0"/>
    <x v="1"/>
    <x v="1"/>
    <x v="1"/>
  </r>
  <r>
    <n v="762"/>
    <x v="307"/>
    <x v="761"/>
    <n v="3500"/>
    <n v="6204"/>
    <n v="1.7725714285714285"/>
    <x v="1"/>
    <n v="100"/>
    <x v="752"/>
    <x v="2"/>
    <s v="AUD"/>
    <n v="1354082400"/>
    <n v="1355032800"/>
    <b v="0"/>
    <x v="0"/>
    <x v="17"/>
    <x v="1"/>
    <x v="17"/>
  </r>
  <r>
    <n v="763"/>
    <x v="745"/>
    <x v="762"/>
    <n v="5600"/>
    <n v="6338"/>
    <n v="1.1317857142857144"/>
    <x v="1"/>
    <n v="235"/>
    <x v="753"/>
    <x v="1"/>
    <s v="USD"/>
    <n v="1336453200"/>
    <n v="1339477200"/>
    <b v="0"/>
    <x v="1"/>
    <x v="3"/>
    <x v="3"/>
    <x v="3"/>
  </r>
  <r>
    <n v="764"/>
    <x v="746"/>
    <x v="763"/>
    <n v="1100"/>
    <n v="8010"/>
    <n v="7.2818181818181822"/>
    <x v="1"/>
    <n v="148"/>
    <x v="754"/>
    <x v="1"/>
    <s v="USD"/>
    <n v="1305262800"/>
    <n v="1305954000"/>
    <b v="0"/>
    <x v="0"/>
    <x v="1"/>
    <x v="1"/>
    <x v="1"/>
  </r>
  <r>
    <n v="765"/>
    <x v="747"/>
    <x v="764"/>
    <n v="3900"/>
    <n v="8125"/>
    <n v="2.0833333333333335"/>
    <x v="1"/>
    <n v="198"/>
    <x v="755"/>
    <x v="1"/>
    <s v="USD"/>
    <n v="1492232400"/>
    <n v="1494392400"/>
    <b v="1"/>
    <x v="1"/>
    <x v="7"/>
    <x v="1"/>
    <x v="7"/>
  </r>
  <r>
    <n v="766"/>
    <x v="748"/>
    <x v="765"/>
    <n v="43800"/>
    <n v="13653"/>
    <n v="0.31171232876712329"/>
    <x v="0"/>
    <n v="248"/>
    <x v="756"/>
    <x v="2"/>
    <s v="AUD"/>
    <n v="1537333200"/>
    <n v="1537419600"/>
    <b v="0"/>
    <x v="0"/>
    <x v="22"/>
    <x v="4"/>
    <x v="22"/>
  </r>
  <r>
    <n v="767"/>
    <x v="749"/>
    <x v="766"/>
    <n v="97200"/>
    <n v="55372"/>
    <n v="0.56967078189300413"/>
    <x v="0"/>
    <n v="513"/>
    <x v="757"/>
    <x v="1"/>
    <s v="USD"/>
    <n v="1444107600"/>
    <n v="1447999200"/>
    <b v="0"/>
    <x v="0"/>
    <x v="18"/>
    <x v="5"/>
    <x v="18"/>
  </r>
  <r>
    <n v="768"/>
    <x v="750"/>
    <x v="767"/>
    <n v="4800"/>
    <n v="11088"/>
    <n v="2.31"/>
    <x v="1"/>
    <n v="150"/>
    <x v="758"/>
    <x v="1"/>
    <s v="USD"/>
    <n v="1386741600"/>
    <n v="1388037600"/>
    <b v="0"/>
    <x v="0"/>
    <x v="3"/>
    <x v="3"/>
    <x v="3"/>
  </r>
  <r>
    <n v="769"/>
    <x v="751"/>
    <x v="768"/>
    <n v="125600"/>
    <n v="109106"/>
    <n v="0.86867834394904464"/>
    <x v="0"/>
    <n v="3410"/>
    <x v="759"/>
    <x v="1"/>
    <s v="USD"/>
    <n v="1376542800"/>
    <n v="1378789200"/>
    <b v="0"/>
    <x v="0"/>
    <x v="11"/>
    <x v="6"/>
    <x v="11"/>
  </r>
  <r>
    <n v="770"/>
    <x v="752"/>
    <x v="769"/>
    <n v="4300"/>
    <n v="11642"/>
    <n v="2.7074418604651163"/>
    <x v="1"/>
    <n v="216"/>
    <x v="760"/>
    <x v="6"/>
    <s v="EUR"/>
    <n v="1397451600"/>
    <n v="1398056400"/>
    <b v="0"/>
    <x v="1"/>
    <x v="3"/>
    <x v="3"/>
    <x v="3"/>
  </r>
  <r>
    <n v="771"/>
    <x v="753"/>
    <x v="770"/>
    <n v="5600"/>
    <n v="2769"/>
    <n v="0.49446428571428569"/>
    <x v="3"/>
    <n v="26"/>
    <x v="761"/>
    <x v="1"/>
    <s v="USD"/>
    <n v="1548482400"/>
    <n v="1550815200"/>
    <b v="0"/>
    <x v="0"/>
    <x v="3"/>
    <x v="3"/>
    <x v="3"/>
  </r>
  <r>
    <n v="772"/>
    <x v="754"/>
    <x v="771"/>
    <n v="149600"/>
    <n v="169586"/>
    <n v="1.1335962566844919"/>
    <x v="1"/>
    <n v="5139"/>
    <x v="762"/>
    <x v="1"/>
    <s v="USD"/>
    <n v="1549692000"/>
    <n v="1550037600"/>
    <b v="0"/>
    <x v="0"/>
    <x v="7"/>
    <x v="1"/>
    <x v="7"/>
  </r>
  <r>
    <n v="773"/>
    <x v="755"/>
    <x v="772"/>
    <n v="53100"/>
    <n v="101185"/>
    <n v="1.9055555555555554"/>
    <x v="1"/>
    <n v="2353"/>
    <x v="763"/>
    <x v="1"/>
    <s v="USD"/>
    <n v="1492059600"/>
    <n v="1492923600"/>
    <b v="0"/>
    <x v="0"/>
    <x v="3"/>
    <x v="3"/>
    <x v="3"/>
  </r>
  <r>
    <n v="774"/>
    <x v="756"/>
    <x v="773"/>
    <n v="5000"/>
    <n v="6775"/>
    <n v="1.355"/>
    <x v="1"/>
    <n v="78"/>
    <x v="764"/>
    <x v="6"/>
    <s v="EUR"/>
    <n v="1463979600"/>
    <n v="1467522000"/>
    <b v="0"/>
    <x v="0"/>
    <x v="2"/>
    <x v="2"/>
    <x v="2"/>
  </r>
  <r>
    <n v="775"/>
    <x v="757"/>
    <x v="774"/>
    <n v="9400"/>
    <n v="968"/>
    <n v="0.10297872340425532"/>
    <x v="0"/>
    <n v="10"/>
    <x v="765"/>
    <x v="1"/>
    <s v="USD"/>
    <n v="1415253600"/>
    <n v="1416117600"/>
    <b v="0"/>
    <x v="0"/>
    <x v="1"/>
    <x v="1"/>
    <x v="1"/>
  </r>
  <r>
    <n v="776"/>
    <x v="758"/>
    <x v="775"/>
    <n v="110800"/>
    <n v="72623"/>
    <n v="0.65544223826714798"/>
    <x v="0"/>
    <n v="2201"/>
    <x v="766"/>
    <x v="1"/>
    <s v="USD"/>
    <n v="1562216400"/>
    <n v="1563771600"/>
    <b v="0"/>
    <x v="0"/>
    <x v="3"/>
    <x v="3"/>
    <x v="3"/>
  </r>
  <r>
    <n v="777"/>
    <x v="759"/>
    <x v="776"/>
    <n v="93800"/>
    <n v="45987"/>
    <n v="0.49026652452025588"/>
    <x v="0"/>
    <n v="676"/>
    <x v="767"/>
    <x v="1"/>
    <s v="USD"/>
    <n v="1316754000"/>
    <n v="1319259600"/>
    <b v="0"/>
    <x v="0"/>
    <x v="3"/>
    <x v="3"/>
    <x v="3"/>
  </r>
  <r>
    <n v="778"/>
    <x v="760"/>
    <x v="777"/>
    <n v="1300"/>
    <n v="10243"/>
    <n v="7.8792307692307695"/>
    <x v="1"/>
    <n v="174"/>
    <x v="768"/>
    <x v="5"/>
    <s v="CHF"/>
    <n v="1313211600"/>
    <n v="1313643600"/>
    <b v="0"/>
    <x v="0"/>
    <x v="10"/>
    <x v="4"/>
    <x v="10"/>
  </r>
  <r>
    <n v="779"/>
    <x v="761"/>
    <x v="778"/>
    <n v="108700"/>
    <n v="87293"/>
    <n v="0.80306347746090156"/>
    <x v="0"/>
    <n v="831"/>
    <x v="769"/>
    <x v="1"/>
    <s v="USD"/>
    <n v="1439528400"/>
    <n v="1440306000"/>
    <b v="0"/>
    <x v="1"/>
    <x v="3"/>
    <x v="3"/>
    <x v="3"/>
  </r>
  <r>
    <n v="780"/>
    <x v="762"/>
    <x v="779"/>
    <n v="5100"/>
    <n v="5421"/>
    <n v="1.0629411764705883"/>
    <x v="1"/>
    <n v="164"/>
    <x v="770"/>
    <x v="1"/>
    <s v="USD"/>
    <n v="1469163600"/>
    <n v="1470805200"/>
    <b v="0"/>
    <x v="1"/>
    <x v="6"/>
    <x v="4"/>
    <x v="6"/>
  </r>
  <r>
    <n v="781"/>
    <x v="763"/>
    <x v="780"/>
    <n v="8700"/>
    <n v="4414"/>
    <n v="0.50735632183908042"/>
    <x v="3"/>
    <n v="56"/>
    <x v="771"/>
    <x v="5"/>
    <s v="CHF"/>
    <n v="1288501200"/>
    <n v="1292911200"/>
    <b v="0"/>
    <x v="0"/>
    <x v="3"/>
    <x v="3"/>
    <x v="3"/>
  </r>
  <r>
    <n v="782"/>
    <x v="764"/>
    <x v="781"/>
    <n v="5100"/>
    <n v="10981"/>
    <n v="2.153137254901961"/>
    <x v="1"/>
    <n v="161"/>
    <x v="772"/>
    <x v="1"/>
    <s v="USD"/>
    <n v="1298959200"/>
    <n v="1301374800"/>
    <b v="0"/>
    <x v="1"/>
    <x v="10"/>
    <x v="4"/>
    <x v="10"/>
  </r>
  <r>
    <n v="783"/>
    <x v="765"/>
    <x v="782"/>
    <n v="7400"/>
    <n v="10451"/>
    <n v="1.4122972972972974"/>
    <x v="1"/>
    <n v="138"/>
    <x v="773"/>
    <x v="1"/>
    <s v="USD"/>
    <n v="1387260000"/>
    <n v="1387864800"/>
    <b v="0"/>
    <x v="0"/>
    <x v="1"/>
    <x v="1"/>
    <x v="1"/>
  </r>
  <r>
    <n v="784"/>
    <x v="766"/>
    <x v="783"/>
    <n v="88900"/>
    <n v="102535"/>
    <n v="1.1533745781777278"/>
    <x v="1"/>
    <n v="3308"/>
    <x v="774"/>
    <x v="1"/>
    <s v="USD"/>
    <n v="1457244000"/>
    <n v="1458190800"/>
    <b v="0"/>
    <x v="0"/>
    <x v="2"/>
    <x v="2"/>
    <x v="2"/>
  </r>
  <r>
    <n v="785"/>
    <x v="767"/>
    <x v="784"/>
    <n v="6700"/>
    <n v="12939"/>
    <n v="1.9311940298507462"/>
    <x v="1"/>
    <n v="127"/>
    <x v="775"/>
    <x v="2"/>
    <s v="AUD"/>
    <n v="1556341200"/>
    <n v="1559278800"/>
    <b v="0"/>
    <x v="1"/>
    <x v="10"/>
    <x v="4"/>
    <x v="10"/>
  </r>
  <r>
    <n v="786"/>
    <x v="768"/>
    <x v="785"/>
    <n v="1500"/>
    <n v="10946"/>
    <n v="7.2973333333333334"/>
    <x v="1"/>
    <n v="207"/>
    <x v="776"/>
    <x v="6"/>
    <s v="EUR"/>
    <n v="1522126800"/>
    <n v="1522731600"/>
    <b v="0"/>
    <x v="1"/>
    <x v="17"/>
    <x v="1"/>
    <x v="17"/>
  </r>
  <r>
    <n v="787"/>
    <x v="769"/>
    <x v="786"/>
    <n v="61200"/>
    <n v="60994"/>
    <n v="0.99663398692810456"/>
    <x v="0"/>
    <n v="859"/>
    <x v="777"/>
    <x v="0"/>
    <s v="CAD"/>
    <n v="1305954000"/>
    <n v="1306731600"/>
    <b v="0"/>
    <x v="0"/>
    <x v="1"/>
    <x v="1"/>
    <x v="1"/>
  </r>
  <r>
    <n v="788"/>
    <x v="770"/>
    <x v="787"/>
    <n v="3600"/>
    <n v="3174"/>
    <n v="0.88166666666666671"/>
    <x v="2"/>
    <n v="31"/>
    <x v="778"/>
    <x v="1"/>
    <s v="USD"/>
    <n v="1350709200"/>
    <n v="1352527200"/>
    <b v="0"/>
    <x v="0"/>
    <x v="10"/>
    <x v="4"/>
    <x v="10"/>
  </r>
  <r>
    <n v="789"/>
    <x v="771"/>
    <x v="788"/>
    <n v="9000"/>
    <n v="3351"/>
    <n v="0.37233333333333335"/>
    <x v="0"/>
    <n v="45"/>
    <x v="779"/>
    <x v="1"/>
    <s v="USD"/>
    <n v="1401166800"/>
    <n v="1404363600"/>
    <b v="0"/>
    <x v="0"/>
    <x v="3"/>
    <x v="3"/>
    <x v="3"/>
  </r>
  <r>
    <n v="790"/>
    <x v="772"/>
    <x v="789"/>
    <n v="185900"/>
    <n v="56774"/>
    <n v="0.30540075309306081"/>
    <x v="3"/>
    <n v="1113"/>
    <x v="780"/>
    <x v="1"/>
    <s v="USD"/>
    <n v="1266127200"/>
    <n v="1266645600"/>
    <b v="0"/>
    <x v="0"/>
    <x v="3"/>
    <x v="3"/>
    <x v="3"/>
  </r>
  <r>
    <n v="791"/>
    <x v="773"/>
    <x v="790"/>
    <n v="2100"/>
    <n v="540"/>
    <n v="0.25714285714285712"/>
    <x v="0"/>
    <n v="6"/>
    <x v="703"/>
    <x v="1"/>
    <s v="USD"/>
    <n v="1481436000"/>
    <n v="1482818400"/>
    <b v="0"/>
    <x v="0"/>
    <x v="0"/>
    <x v="0"/>
    <x v="0"/>
  </r>
  <r>
    <n v="792"/>
    <x v="774"/>
    <x v="791"/>
    <n v="2000"/>
    <n v="680"/>
    <n v="0.34"/>
    <x v="0"/>
    <n v="7"/>
    <x v="781"/>
    <x v="1"/>
    <s v="USD"/>
    <n v="1372222800"/>
    <n v="1374642000"/>
    <b v="0"/>
    <x v="1"/>
    <x v="3"/>
    <x v="3"/>
    <x v="3"/>
  </r>
  <r>
    <n v="793"/>
    <x v="775"/>
    <x v="792"/>
    <n v="1100"/>
    <n v="13045"/>
    <n v="11.859090909090909"/>
    <x v="1"/>
    <n v="181"/>
    <x v="782"/>
    <x v="5"/>
    <s v="CHF"/>
    <n v="1372136400"/>
    <n v="1372482000"/>
    <b v="0"/>
    <x v="0"/>
    <x v="9"/>
    <x v="5"/>
    <x v="9"/>
  </r>
  <r>
    <n v="794"/>
    <x v="776"/>
    <x v="793"/>
    <n v="6600"/>
    <n v="8276"/>
    <n v="1.2539393939393939"/>
    <x v="1"/>
    <n v="110"/>
    <x v="783"/>
    <x v="1"/>
    <s v="USD"/>
    <n v="1513922400"/>
    <n v="1514959200"/>
    <b v="0"/>
    <x v="0"/>
    <x v="1"/>
    <x v="1"/>
    <x v="1"/>
  </r>
  <r>
    <n v="795"/>
    <x v="777"/>
    <x v="794"/>
    <n v="7100"/>
    <n v="1022"/>
    <n v="0.14394366197183098"/>
    <x v="0"/>
    <n v="31"/>
    <x v="784"/>
    <x v="1"/>
    <s v="USD"/>
    <n v="1477976400"/>
    <n v="1478235600"/>
    <b v="0"/>
    <x v="0"/>
    <x v="6"/>
    <x v="4"/>
    <x v="6"/>
  </r>
  <r>
    <n v="796"/>
    <x v="778"/>
    <x v="795"/>
    <n v="7800"/>
    <n v="4275"/>
    <n v="0.54807692307692313"/>
    <x v="0"/>
    <n v="78"/>
    <x v="785"/>
    <x v="1"/>
    <s v="USD"/>
    <n v="1407474000"/>
    <n v="1408078800"/>
    <b v="0"/>
    <x v="1"/>
    <x v="20"/>
    <x v="6"/>
    <x v="20"/>
  </r>
  <r>
    <n v="797"/>
    <x v="779"/>
    <x v="796"/>
    <n v="7600"/>
    <n v="8332"/>
    <n v="1.0963157894736841"/>
    <x v="1"/>
    <n v="185"/>
    <x v="786"/>
    <x v="1"/>
    <s v="USD"/>
    <n v="1546149600"/>
    <n v="1548136800"/>
    <b v="0"/>
    <x v="0"/>
    <x v="2"/>
    <x v="2"/>
    <x v="2"/>
  </r>
  <r>
    <n v="798"/>
    <x v="780"/>
    <x v="797"/>
    <n v="3400"/>
    <n v="6408"/>
    <n v="1.8847058823529412"/>
    <x v="1"/>
    <n v="121"/>
    <x v="787"/>
    <x v="1"/>
    <s v="USD"/>
    <n v="1338440400"/>
    <n v="1340859600"/>
    <b v="0"/>
    <x v="1"/>
    <x v="3"/>
    <x v="3"/>
    <x v="3"/>
  </r>
  <r>
    <n v="799"/>
    <x v="781"/>
    <x v="798"/>
    <n v="84500"/>
    <n v="73522"/>
    <n v="0.87008284023668636"/>
    <x v="0"/>
    <n v="1225"/>
    <x v="788"/>
    <x v="4"/>
    <s v="GBP"/>
    <n v="1454133600"/>
    <n v="1454479200"/>
    <b v="0"/>
    <x v="0"/>
    <x v="3"/>
    <x v="3"/>
    <x v="3"/>
  </r>
  <r>
    <n v="800"/>
    <x v="782"/>
    <x v="799"/>
    <n v="100"/>
    <n v="1"/>
    <n v="0.01"/>
    <x v="0"/>
    <n v="1"/>
    <x v="100"/>
    <x v="5"/>
    <s v="CHF"/>
    <n v="1434085200"/>
    <n v="1434430800"/>
    <b v="0"/>
    <x v="0"/>
    <x v="1"/>
    <x v="1"/>
    <x v="1"/>
  </r>
  <r>
    <n v="801"/>
    <x v="783"/>
    <x v="800"/>
    <n v="2300"/>
    <n v="4667"/>
    <n v="2.0291304347826089"/>
    <x v="1"/>
    <n v="106"/>
    <x v="789"/>
    <x v="1"/>
    <s v="USD"/>
    <n v="1577772000"/>
    <n v="1579672800"/>
    <b v="0"/>
    <x v="1"/>
    <x v="14"/>
    <x v="7"/>
    <x v="14"/>
  </r>
  <r>
    <n v="802"/>
    <x v="784"/>
    <x v="801"/>
    <n v="6200"/>
    <n v="12216"/>
    <n v="1.9703225806451612"/>
    <x v="1"/>
    <n v="142"/>
    <x v="790"/>
    <x v="1"/>
    <s v="USD"/>
    <n v="1562216400"/>
    <n v="1562389200"/>
    <b v="0"/>
    <x v="0"/>
    <x v="14"/>
    <x v="7"/>
    <x v="14"/>
  </r>
  <r>
    <n v="803"/>
    <x v="785"/>
    <x v="802"/>
    <n v="6100"/>
    <n v="6527"/>
    <n v="1.07"/>
    <x v="1"/>
    <n v="233"/>
    <x v="791"/>
    <x v="1"/>
    <s v="USD"/>
    <n v="1548568800"/>
    <n v="1551506400"/>
    <b v="0"/>
    <x v="0"/>
    <x v="3"/>
    <x v="3"/>
    <x v="3"/>
  </r>
  <r>
    <n v="804"/>
    <x v="786"/>
    <x v="803"/>
    <n v="2600"/>
    <n v="6987"/>
    <n v="2.6873076923076922"/>
    <x v="1"/>
    <n v="218"/>
    <x v="792"/>
    <x v="1"/>
    <s v="USD"/>
    <n v="1514872800"/>
    <n v="1516600800"/>
    <b v="0"/>
    <x v="0"/>
    <x v="1"/>
    <x v="1"/>
    <x v="1"/>
  </r>
  <r>
    <n v="805"/>
    <x v="787"/>
    <x v="804"/>
    <n v="9700"/>
    <n v="4932"/>
    <n v="0.50845360824742269"/>
    <x v="0"/>
    <n v="67"/>
    <x v="793"/>
    <x v="2"/>
    <s v="AUD"/>
    <n v="1416031200"/>
    <n v="1420437600"/>
    <b v="0"/>
    <x v="0"/>
    <x v="4"/>
    <x v="4"/>
    <x v="4"/>
  </r>
  <r>
    <n v="806"/>
    <x v="788"/>
    <x v="805"/>
    <n v="700"/>
    <n v="8262"/>
    <n v="11.802857142857142"/>
    <x v="1"/>
    <n v="76"/>
    <x v="794"/>
    <x v="1"/>
    <s v="USD"/>
    <n v="1330927200"/>
    <n v="1332997200"/>
    <b v="0"/>
    <x v="1"/>
    <x v="6"/>
    <x v="4"/>
    <x v="6"/>
  </r>
  <r>
    <n v="807"/>
    <x v="789"/>
    <x v="806"/>
    <n v="700"/>
    <n v="1848"/>
    <n v="2.64"/>
    <x v="1"/>
    <n v="43"/>
    <x v="795"/>
    <x v="1"/>
    <s v="USD"/>
    <n v="1571115600"/>
    <n v="1574920800"/>
    <b v="0"/>
    <x v="1"/>
    <x v="3"/>
    <x v="3"/>
    <x v="3"/>
  </r>
  <r>
    <n v="808"/>
    <x v="790"/>
    <x v="807"/>
    <n v="5200"/>
    <n v="1583"/>
    <n v="0.30442307692307691"/>
    <x v="0"/>
    <n v="19"/>
    <x v="796"/>
    <x v="1"/>
    <s v="USD"/>
    <n v="1463461200"/>
    <n v="1464930000"/>
    <b v="0"/>
    <x v="0"/>
    <x v="0"/>
    <x v="0"/>
    <x v="0"/>
  </r>
  <r>
    <n v="809"/>
    <x v="764"/>
    <x v="808"/>
    <n v="140800"/>
    <n v="88536"/>
    <n v="0.62880681818181816"/>
    <x v="0"/>
    <n v="2108"/>
    <x v="797"/>
    <x v="5"/>
    <s v="CHF"/>
    <n v="1344920400"/>
    <n v="1345006800"/>
    <b v="0"/>
    <x v="0"/>
    <x v="4"/>
    <x v="4"/>
    <x v="4"/>
  </r>
  <r>
    <n v="810"/>
    <x v="791"/>
    <x v="809"/>
    <n v="6400"/>
    <n v="12360"/>
    <n v="1.9312499999999999"/>
    <x v="1"/>
    <n v="221"/>
    <x v="798"/>
    <x v="1"/>
    <s v="USD"/>
    <n v="1511848800"/>
    <n v="1512712800"/>
    <b v="0"/>
    <x v="1"/>
    <x v="3"/>
    <x v="3"/>
    <x v="3"/>
  </r>
  <r>
    <n v="811"/>
    <x v="792"/>
    <x v="810"/>
    <n v="92500"/>
    <n v="71320"/>
    <n v="0.77102702702702708"/>
    <x v="0"/>
    <n v="679"/>
    <x v="799"/>
    <x v="1"/>
    <s v="USD"/>
    <n v="1452319200"/>
    <n v="1452492000"/>
    <b v="0"/>
    <x v="1"/>
    <x v="11"/>
    <x v="6"/>
    <x v="11"/>
  </r>
  <r>
    <n v="812"/>
    <x v="793"/>
    <x v="811"/>
    <n v="59700"/>
    <n v="134640"/>
    <n v="2.2552763819095478"/>
    <x v="1"/>
    <n v="2805"/>
    <x v="800"/>
    <x v="0"/>
    <s v="CAD"/>
    <n v="1523854800"/>
    <n v="1524286800"/>
    <b v="0"/>
    <x v="0"/>
    <x v="9"/>
    <x v="5"/>
    <x v="9"/>
  </r>
  <r>
    <n v="813"/>
    <x v="794"/>
    <x v="812"/>
    <n v="3200"/>
    <n v="7661"/>
    <n v="2.3940625"/>
    <x v="1"/>
    <n v="68"/>
    <x v="801"/>
    <x v="1"/>
    <s v="USD"/>
    <n v="1346043600"/>
    <n v="1346907600"/>
    <b v="0"/>
    <x v="0"/>
    <x v="11"/>
    <x v="6"/>
    <x v="11"/>
  </r>
  <r>
    <n v="814"/>
    <x v="795"/>
    <x v="813"/>
    <n v="3200"/>
    <n v="2950"/>
    <n v="0.921875"/>
    <x v="0"/>
    <n v="36"/>
    <x v="802"/>
    <x v="3"/>
    <s v="DKK"/>
    <n v="1464325200"/>
    <n v="1464498000"/>
    <b v="0"/>
    <x v="1"/>
    <x v="1"/>
    <x v="1"/>
    <x v="1"/>
  </r>
  <r>
    <n v="815"/>
    <x v="796"/>
    <x v="814"/>
    <n v="9000"/>
    <n v="11721"/>
    <n v="1.3023333333333333"/>
    <x v="1"/>
    <n v="183"/>
    <x v="803"/>
    <x v="0"/>
    <s v="CAD"/>
    <n v="1511935200"/>
    <n v="1514181600"/>
    <b v="0"/>
    <x v="0"/>
    <x v="1"/>
    <x v="1"/>
    <x v="1"/>
  </r>
  <r>
    <n v="816"/>
    <x v="797"/>
    <x v="815"/>
    <n v="2300"/>
    <n v="14150"/>
    <n v="6.1521739130434785"/>
    <x v="1"/>
    <n v="133"/>
    <x v="804"/>
    <x v="1"/>
    <s v="USD"/>
    <n v="1392012000"/>
    <n v="1392184800"/>
    <b v="1"/>
    <x v="1"/>
    <x v="3"/>
    <x v="3"/>
    <x v="3"/>
  </r>
  <r>
    <n v="817"/>
    <x v="798"/>
    <x v="816"/>
    <n v="51300"/>
    <n v="189192"/>
    <n v="3.687953216374269"/>
    <x v="1"/>
    <n v="2489"/>
    <x v="805"/>
    <x v="6"/>
    <s v="EUR"/>
    <n v="1556946000"/>
    <n v="1559365200"/>
    <b v="0"/>
    <x v="1"/>
    <x v="9"/>
    <x v="5"/>
    <x v="9"/>
  </r>
  <r>
    <n v="818"/>
    <x v="311"/>
    <x v="817"/>
    <n v="700"/>
    <n v="7664"/>
    <n v="10.948571428571428"/>
    <x v="1"/>
    <n v="69"/>
    <x v="806"/>
    <x v="1"/>
    <s v="USD"/>
    <n v="1548050400"/>
    <n v="1549173600"/>
    <b v="0"/>
    <x v="1"/>
    <x v="3"/>
    <x v="3"/>
    <x v="3"/>
  </r>
  <r>
    <n v="819"/>
    <x v="799"/>
    <x v="818"/>
    <n v="8900"/>
    <n v="4509"/>
    <n v="0.50662921348314605"/>
    <x v="0"/>
    <n v="47"/>
    <x v="807"/>
    <x v="1"/>
    <s v="USD"/>
    <n v="1353736800"/>
    <n v="1355032800"/>
    <b v="1"/>
    <x v="0"/>
    <x v="11"/>
    <x v="6"/>
    <x v="11"/>
  </r>
  <r>
    <n v="820"/>
    <x v="800"/>
    <x v="819"/>
    <n v="1500"/>
    <n v="12009"/>
    <n v="8.0060000000000002"/>
    <x v="1"/>
    <n v="279"/>
    <x v="808"/>
    <x v="4"/>
    <s v="GBP"/>
    <n v="1532840400"/>
    <n v="1533963600"/>
    <b v="0"/>
    <x v="1"/>
    <x v="1"/>
    <x v="1"/>
    <x v="1"/>
  </r>
  <r>
    <n v="821"/>
    <x v="801"/>
    <x v="820"/>
    <n v="4900"/>
    <n v="14273"/>
    <n v="2.9128571428571428"/>
    <x v="1"/>
    <n v="210"/>
    <x v="809"/>
    <x v="1"/>
    <s v="USD"/>
    <n v="1488261600"/>
    <n v="1489381200"/>
    <b v="0"/>
    <x v="0"/>
    <x v="4"/>
    <x v="4"/>
    <x v="4"/>
  </r>
  <r>
    <n v="822"/>
    <x v="802"/>
    <x v="821"/>
    <n v="54000"/>
    <n v="188982"/>
    <n v="3.4996666666666667"/>
    <x v="1"/>
    <n v="2100"/>
    <x v="810"/>
    <x v="1"/>
    <s v="USD"/>
    <n v="1393567200"/>
    <n v="1395032400"/>
    <b v="0"/>
    <x v="0"/>
    <x v="1"/>
    <x v="1"/>
    <x v="1"/>
  </r>
  <r>
    <n v="823"/>
    <x v="803"/>
    <x v="822"/>
    <n v="4100"/>
    <n v="14640"/>
    <n v="3.5707317073170732"/>
    <x v="1"/>
    <n v="252"/>
    <x v="811"/>
    <x v="1"/>
    <s v="USD"/>
    <n v="1410325200"/>
    <n v="1412485200"/>
    <b v="1"/>
    <x v="1"/>
    <x v="1"/>
    <x v="1"/>
    <x v="1"/>
  </r>
  <r>
    <n v="824"/>
    <x v="804"/>
    <x v="823"/>
    <n v="85000"/>
    <n v="107516"/>
    <n v="1.2648941176470587"/>
    <x v="1"/>
    <n v="1280"/>
    <x v="812"/>
    <x v="1"/>
    <s v="USD"/>
    <n v="1276923600"/>
    <n v="1279688400"/>
    <b v="0"/>
    <x v="1"/>
    <x v="9"/>
    <x v="5"/>
    <x v="9"/>
  </r>
  <r>
    <n v="825"/>
    <x v="805"/>
    <x v="824"/>
    <n v="3600"/>
    <n v="13950"/>
    <n v="3.875"/>
    <x v="1"/>
    <n v="157"/>
    <x v="813"/>
    <x v="4"/>
    <s v="GBP"/>
    <n v="1500958800"/>
    <n v="1501995600"/>
    <b v="0"/>
    <x v="0"/>
    <x v="12"/>
    <x v="4"/>
    <x v="12"/>
  </r>
  <r>
    <n v="826"/>
    <x v="806"/>
    <x v="825"/>
    <n v="2800"/>
    <n v="12797"/>
    <n v="4.5703571428571426"/>
    <x v="1"/>
    <n v="194"/>
    <x v="814"/>
    <x v="1"/>
    <s v="USD"/>
    <n v="1292220000"/>
    <n v="1294639200"/>
    <b v="0"/>
    <x v="1"/>
    <x v="3"/>
    <x v="3"/>
    <x v="3"/>
  </r>
  <r>
    <n v="827"/>
    <x v="807"/>
    <x v="826"/>
    <n v="2300"/>
    <n v="6134"/>
    <n v="2.6669565217391304"/>
    <x v="1"/>
    <n v="82"/>
    <x v="815"/>
    <x v="2"/>
    <s v="AUD"/>
    <n v="1304398800"/>
    <n v="1305435600"/>
    <b v="0"/>
    <x v="1"/>
    <x v="6"/>
    <x v="4"/>
    <x v="6"/>
  </r>
  <r>
    <n v="828"/>
    <x v="808"/>
    <x v="827"/>
    <n v="7100"/>
    <n v="4899"/>
    <n v="0.69"/>
    <x v="0"/>
    <n v="70"/>
    <x v="816"/>
    <x v="1"/>
    <s v="USD"/>
    <n v="1535432400"/>
    <n v="1537592400"/>
    <b v="0"/>
    <x v="0"/>
    <x v="3"/>
    <x v="3"/>
    <x v="3"/>
  </r>
  <r>
    <n v="829"/>
    <x v="809"/>
    <x v="828"/>
    <n v="9600"/>
    <n v="4929"/>
    <n v="0.51343749999999999"/>
    <x v="0"/>
    <n v="154"/>
    <x v="817"/>
    <x v="1"/>
    <s v="USD"/>
    <n v="1433826000"/>
    <n v="1435122000"/>
    <b v="0"/>
    <x v="0"/>
    <x v="3"/>
    <x v="3"/>
    <x v="3"/>
  </r>
  <r>
    <n v="830"/>
    <x v="810"/>
    <x v="829"/>
    <n v="121600"/>
    <n v="1424"/>
    <n v="1.1710526315789473E-2"/>
    <x v="0"/>
    <n v="22"/>
    <x v="818"/>
    <x v="1"/>
    <s v="USD"/>
    <n v="1514959200"/>
    <n v="1520056800"/>
    <b v="0"/>
    <x v="0"/>
    <x v="3"/>
    <x v="3"/>
    <x v="3"/>
  </r>
  <r>
    <n v="831"/>
    <x v="811"/>
    <x v="830"/>
    <n v="97100"/>
    <n v="105817"/>
    <n v="1.089773429454171"/>
    <x v="1"/>
    <n v="4233"/>
    <x v="819"/>
    <x v="1"/>
    <s v="USD"/>
    <n v="1332738000"/>
    <n v="1335675600"/>
    <b v="0"/>
    <x v="0"/>
    <x v="14"/>
    <x v="7"/>
    <x v="14"/>
  </r>
  <r>
    <n v="832"/>
    <x v="812"/>
    <x v="831"/>
    <n v="43200"/>
    <n v="136156"/>
    <n v="3.1517592592592591"/>
    <x v="1"/>
    <n v="1297"/>
    <x v="820"/>
    <x v="3"/>
    <s v="DKK"/>
    <n v="1445490000"/>
    <n v="1448431200"/>
    <b v="1"/>
    <x v="0"/>
    <x v="18"/>
    <x v="5"/>
    <x v="18"/>
  </r>
  <r>
    <n v="833"/>
    <x v="813"/>
    <x v="832"/>
    <n v="6800"/>
    <n v="10723"/>
    <n v="1.5769117647058823"/>
    <x v="1"/>
    <n v="165"/>
    <x v="821"/>
    <x v="3"/>
    <s v="DKK"/>
    <n v="1297663200"/>
    <n v="1298613600"/>
    <b v="0"/>
    <x v="0"/>
    <x v="18"/>
    <x v="5"/>
    <x v="18"/>
  </r>
  <r>
    <n v="834"/>
    <x v="814"/>
    <x v="833"/>
    <n v="7300"/>
    <n v="11228"/>
    <n v="1.5380821917808218"/>
    <x v="1"/>
    <n v="119"/>
    <x v="822"/>
    <x v="1"/>
    <s v="USD"/>
    <n v="1371963600"/>
    <n v="1372482000"/>
    <b v="0"/>
    <x v="0"/>
    <x v="3"/>
    <x v="3"/>
    <x v="3"/>
  </r>
  <r>
    <n v="835"/>
    <x v="815"/>
    <x v="834"/>
    <n v="86200"/>
    <n v="77355"/>
    <n v="0.89738979118329465"/>
    <x v="0"/>
    <n v="1758"/>
    <x v="823"/>
    <x v="1"/>
    <s v="USD"/>
    <n v="1425103200"/>
    <n v="1425621600"/>
    <b v="0"/>
    <x v="0"/>
    <x v="2"/>
    <x v="2"/>
    <x v="2"/>
  </r>
  <r>
    <n v="836"/>
    <x v="816"/>
    <x v="835"/>
    <n v="8100"/>
    <n v="6086"/>
    <n v="0.75135802469135804"/>
    <x v="0"/>
    <n v="94"/>
    <x v="824"/>
    <x v="1"/>
    <s v="USD"/>
    <n v="1265349600"/>
    <n v="1266300000"/>
    <b v="0"/>
    <x v="0"/>
    <x v="7"/>
    <x v="1"/>
    <x v="7"/>
  </r>
  <r>
    <n v="837"/>
    <x v="817"/>
    <x v="836"/>
    <n v="17700"/>
    <n v="150960"/>
    <n v="8.5288135593220336"/>
    <x v="1"/>
    <n v="1797"/>
    <x v="825"/>
    <x v="1"/>
    <s v="USD"/>
    <n v="1301202000"/>
    <n v="1305867600"/>
    <b v="0"/>
    <x v="0"/>
    <x v="17"/>
    <x v="1"/>
    <x v="17"/>
  </r>
  <r>
    <n v="838"/>
    <x v="818"/>
    <x v="837"/>
    <n v="6400"/>
    <n v="8890"/>
    <n v="1.3890625000000001"/>
    <x v="1"/>
    <n v="261"/>
    <x v="826"/>
    <x v="1"/>
    <s v="USD"/>
    <n v="1538024400"/>
    <n v="1538802000"/>
    <b v="0"/>
    <x v="0"/>
    <x v="3"/>
    <x v="3"/>
    <x v="3"/>
  </r>
  <r>
    <n v="839"/>
    <x v="819"/>
    <x v="838"/>
    <n v="7700"/>
    <n v="14644"/>
    <n v="1.9018181818181819"/>
    <x v="1"/>
    <n v="157"/>
    <x v="827"/>
    <x v="1"/>
    <s v="USD"/>
    <n v="1395032400"/>
    <n v="1398920400"/>
    <b v="0"/>
    <x v="1"/>
    <x v="4"/>
    <x v="4"/>
    <x v="4"/>
  </r>
  <r>
    <n v="840"/>
    <x v="820"/>
    <x v="839"/>
    <n v="116300"/>
    <n v="116583"/>
    <n v="1.0024333619948409"/>
    <x v="1"/>
    <n v="3533"/>
    <x v="828"/>
    <x v="1"/>
    <s v="USD"/>
    <n v="1405486800"/>
    <n v="1405659600"/>
    <b v="0"/>
    <x v="1"/>
    <x v="3"/>
    <x v="3"/>
    <x v="3"/>
  </r>
  <r>
    <n v="841"/>
    <x v="821"/>
    <x v="840"/>
    <n v="9100"/>
    <n v="12991"/>
    <n v="1.4275824175824177"/>
    <x v="1"/>
    <n v="155"/>
    <x v="829"/>
    <x v="1"/>
    <s v="USD"/>
    <n v="1455861600"/>
    <n v="1457244000"/>
    <b v="0"/>
    <x v="0"/>
    <x v="2"/>
    <x v="2"/>
    <x v="2"/>
  </r>
  <r>
    <n v="842"/>
    <x v="822"/>
    <x v="841"/>
    <n v="1500"/>
    <n v="8447"/>
    <n v="5.6313333333333331"/>
    <x v="1"/>
    <n v="132"/>
    <x v="830"/>
    <x v="6"/>
    <s v="EUR"/>
    <n v="1529038800"/>
    <n v="1529298000"/>
    <b v="0"/>
    <x v="0"/>
    <x v="8"/>
    <x v="2"/>
    <x v="8"/>
  </r>
  <r>
    <n v="843"/>
    <x v="823"/>
    <x v="842"/>
    <n v="8800"/>
    <n v="2703"/>
    <n v="0.30715909090909088"/>
    <x v="0"/>
    <n v="33"/>
    <x v="831"/>
    <x v="1"/>
    <s v="USD"/>
    <n v="1535259600"/>
    <n v="1535778000"/>
    <b v="0"/>
    <x v="0"/>
    <x v="14"/>
    <x v="7"/>
    <x v="14"/>
  </r>
  <r>
    <n v="844"/>
    <x v="824"/>
    <x v="843"/>
    <n v="8800"/>
    <n v="8747"/>
    <n v="0.99397727272727276"/>
    <x v="3"/>
    <n v="94"/>
    <x v="832"/>
    <x v="1"/>
    <s v="USD"/>
    <n v="1327212000"/>
    <n v="1327471200"/>
    <b v="0"/>
    <x v="0"/>
    <x v="4"/>
    <x v="4"/>
    <x v="4"/>
  </r>
  <r>
    <n v="845"/>
    <x v="825"/>
    <x v="844"/>
    <n v="69900"/>
    <n v="138087"/>
    <n v="1.9754935622317598"/>
    <x v="1"/>
    <n v="1354"/>
    <x v="833"/>
    <x v="4"/>
    <s v="GBP"/>
    <n v="1526360400"/>
    <n v="1529557200"/>
    <b v="0"/>
    <x v="0"/>
    <x v="2"/>
    <x v="2"/>
    <x v="2"/>
  </r>
  <r>
    <n v="846"/>
    <x v="826"/>
    <x v="845"/>
    <n v="1000"/>
    <n v="5085"/>
    <n v="5.085"/>
    <x v="1"/>
    <n v="48"/>
    <x v="834"/>
    <x v="1"/>
    <s v="USD"/>
    <n v="1532149200"/>
    <n v="1535259600"/>
    <b v="1"/>
    <x v="1"/>
    <x v="2"/>
    <x v="2"/>
    <x v="2"/>
  </r>
  <r>
    <n v="847"/>
    <x v="827"/>
    <x v="846"/>
    <n v="4700"/>
    <n v="11174"/>
    <n v="2.3774468085106384"/>
    <x v="1"/>
    <n v="110"/>
    <x v="835"/>
    <x v="1"/>
    <s v="USD"/>
    <n v="1515304800"/>
    <n v="1515564000"/>
    <b v="0"/>
    <x v="0"/>
    <x v="0"/>
    <x v="0"/>
    <x v="0"/>
  </r>
  <r>
    <n v="848"/>
    <x v="828"/>
    <x v="847"/>
    <n v="3200"/>
    <n v="10831"/>
    <n v="3.3846875000000001"/>
    <x v="1"/>
    <n v="172"/>
    <x v="836"/>
    <x v="1"/>
    <s v="USD"/>
    <n v="1276318800"/>
    <n v="1277096400"/>
    <b v="0"/>
    <x v="0"/>
    <x v="6"/>
    <x v="4"/>
    <x v="6"/>
  </r>
  <r>
    <n v="849"/>
    <x v="829"/>
    <x v="848"/>
    <n v="6700"/>
    <n v="8917"/>
    <n v="1.3308955223880596"/>
    <x v="1"/>
    <n v="307"/>
    <x v="837"/>
    <x v="1"/>
    <s v="USD"/>
    <n v="1328767200"/>
    <n v="1329026400"/>
    <b v="0"/>
    <x v="1"/>
    <x v="7"/>
    <x v="1"/>
    <x v="7"/>
  </r>
  <r>
    <n v="850"/>
    <x v="830"/>
    <x v="849"/>
    <n v="100"/>
    <n v="1"/>
    <n v="0.01"/>
    <x v="0"/>
    <n v="1"/>
    <x v="100"/>
    <x v="1"/>
    <s v="USD"/>
    <n v="1321682400"/>
    <n v="1322978400"/>
    <b v="1"/>
    <x v="0"/>
    <x v="1"/>
    <x v="1"/>
    <x v="1"/>
  </r>
  <r>
    <n v="851"/>
    <x v="831"/>
    <x v="850"/>
    <n v="6000"/>
    <n v="12468"/>
    <n v="2.0779999999999998"/>
    <x v="1"/>
    <n v="160"/>
    <x v="838"/>
    <x v="1"/>
    <s v="USD"/>
    <n v="1335934800"/>
    <n v="1338786000"/>
    <b v="0"/>
    <x v="0"/>
    <x v="5"/>
    <x v="1"/>
    <x v="5"/>
  </r>
  <r>
    <n v="852"/>
    <x v="832"/>
    <x v="851"/>
    <n v="4900"/>
    <n v="2505"/>
    <n v="0.51122448979591839"/>
    <x v="0"/>
    <n v="31"/>
    <x v="839"/>
    <x v="1"/>
    <s v="USD"/>
    <n v="1310792400"/>
    <n v="1311656400"/>
    <b v="0"/>
    <x v="1"/>
    <x v="11"/>
    <x v="6"/>
    <x v="11"/>
  </r>
  <r>
    <n v="853"/>
    <x v="833"/>
    <x v="852"/>
    <n v="17100"/>
    <n v="111502"/>
    <n v="6.5205847953216374"/>
    <x v="1"/>
    <n v="1467"/>
    <x v="840"/>
    <x v="0"/>
    <s v="CAD"/>
    <n v="1308546000"/>
    <n v="1308978000"/>
    <b v="0"/>
    <x v="1"/>
    <x v="7"/>
    <x v="1"/>
    <x v="7"/>
  </r>
  <r>
    <n v="854"/>
    <x v="834"/>
    <x v="853"/>
    <n v="171000"/>
    <n v="194309"/>
    <n v="1.1363099415204678"/>
    <x v="1"/>
    <n v="2662"/>
    <x v="841"/>
    <x v="0"/>
    <s v="CAD"/>
    <n v="1574056800"/>
    <n v="1576389600"/>
    <b v="0"/>
    <x v="0"/>
    <x v="13"/>
    <x v="5"/>
    <x v="13"/>
  </r>
  <r>
    <n v="855"/>
    <x v="835"/>
    <x v="854"/>
    <n v="23400"/>
    <n v="23956"/>
    <n v="1.0237606837606839"/>
    <x v="1"/>
    <n v="452"/>
    <x v="842"/>
    <x v="2"/>
    <s v="AUD"/>
    <n v="1308373200"/>
    <n v="1311051600"/>
    <b v="0"/>
    <x v="0"/>
    <x v="3"/>
    <x v="3"/>
    <x v="3"/>
  </r>
  <r>
    <n v="856"/>
    <x v="764"/>
    <x v="855"/>
    <n v="2400"/>
    <n v="8558"/>
    <n v="3.5658333333333334"/>
    <x v="1"/>
    <n v="158"/>
    <x v="843"/>
    <x v="1"/>
    <s v="USD"/>
    <n v="1335243600"/>
    <n v="1336712400"/>
    <b v="0"/>
    <x v="0"/>
    <x v="0"/>
    <x v="0"/>
    <x v="0"/>
  </r>
  <r>
    <n v="857"/>
    <x v="836"/>
    <x v="856"/>
    <n v="5300"/>
    <n v="7413"/>
    <n v="1.3986792452830188"/>
    <x v="1"/>
    <n v="225"/>
    <x v="844"/>
    <x v="5"/>
    <s v="CHF"/>
    <n v="1328421600"/>
    <n v="1330408800"/>
    <b v="1"/>
    <x v="0"/>
    <x v="12"/>
    <x v="4"/>
    <x v="12"/>
  </r>
  <r>
    <n v="858"/>
    <x v="837"/>
    <x v="857"/>
    <n v="4000"/>
    <n v="2778"/>
    <n v="0.69450000000000001"/>
    <x v="0"/>
    <n v="35"/>
    <x v="845"/>
    <x v="1"/>
    <s v="USD"/>
    <n v="1524286800"/>
    <n v="1524891600"/>
    <b v="1"/>
    <x v="0"/>
    <x v="0"/>
    <x v="0"/>
    <x v="0"/>
  </r>
  <r>
    <n v="859"/>
    <x v="838"/>
    <x v="858"/>
    <n v="7300"/>
    <n v="2594"/>
    <n v="0.35534246575342465"/>
    <x v="0"/>
    <n v="63"/>
    <x v="846"/>
    <x v="1"/>
    <s v="USD"/>
    <n v="1362117600"/>
    <n v="1363669200"/>
    <b v="0"/>
    <x v="1"/>
    <x v="3"/>
    <x v="3"/>
    <x v="3"/>
  </r>
  <r>
    <n v="860"/>
    <x v="839"/>
    <x v="859"/>
    <n v="2000"/>
    <n v="5033"/>
    <n v="2.5165000000000002"/>
    <x v="1"/>
    <n v="65"/>
    <x v="847"/>
    <x v="1"/>
    <s v="USD"/>
    <n v="1550556000"/>
    <n v="1551420000"/>
    <b v="0"/>
    <x v="1"/>
    <x v="8"/>
    <x v="2"/>
    <x v="8"/>
  </r>
  <r>
    <n v="861"/>
    <x v="840"/>
    <x v="860"/>
    <n v="8800"/>
    <n v="9317"/>
    <n v="1.0587500000000001"/>
    <x v="1"/>
    <n v="163"/>
    <x v="848"/>
    <x v="1"/>
    <s v="USD"/>
    <n v="1269147600"/>
    <n v="1269838800"/>
    <b v="0"/>
    <x v="0"/>
    <x v="3"/>
    <x v="3"/>
    <x v="3"/>
  </r>
  <r>
    <n v="862"/>
    <x v="841"/>
    <x v="861"/>
    <n v="3500"/>
    <n v="6560"/>
    <n v="1.8742857142857143"/>
    <x v="1"/>
    <n v="85"/>
    <x v="849"/>
    <x v="1"/>
    <s v="USD"/>
    <n v="1312174800"/>
    <n v="1312520400"/>
    <b v="0"/>
    <x v="0"/>
    <x v="3"/>
    <x v="3"/>
    <x v="3"/>
  </r>
  <r>
    <n v="863"/>
    <x v="842"/>
    <x v="862"/>
    <n v="1400"/>
    <n v="5415"/>
    <n v="3.8678571428571429"/>
    <x v="1"/>
    <n v="217"/>
    <x v="850"/>
    <x v="1"/>
    <s v="USD"/>
    <n v="1434517200"/>
    <n v="1436504400"/>
    <b v="0"/>
    <x v="1"/>
    <x v="19"/>
    <x v="4"/>
    <x v="19"/>
  </r>
  <r>
    <n v="864"/>
    <x v="843"/>
    <x v="863"/>
    <n v="4200"/>
    <n v="14577"/>
    <n v="3.4707142857142856"/>
    <x v="1"/>
    <n v="150"/>
    <x v="851"/>
    <x v="1"/>
    <s v="USD"/>
    <n v="1471582800"/>
    <n v="1472014800"/>
    <b v="0"/>
    <x v="0"/>
    <x v="12"/>
    <x v="4"/>
    <x v="12"/>
  </r>
  <r>
    <n v="865"/>
    <x v="844"/>
    <x v="864"/>
    <n v="81000"/>
    <n v="150515"/>
    <n v="1.8582098765432098"/>
    <x v="1"/>
    <n v="3272"/>
    <x v="852"/>
    <x v="1"/>
    <s v="USD"/>
    <n v="1410757200"/>
    <n v="1411534800"/>
    <b v="0"/>
    <x v="0"/>
    <x v="3"/>
    <x v="3"/>
    <x v="3"/>
  </r>
  <r>
    <n v="866"/>
    <x v="845"/>
    <x v="865"/>
    <n v="182800"/>
    <n v="79045"/>
    <n v="0.43241247264770238"/>
    <x v="3"/>
    <n v="898"/>
    <x v="853"/>
    <x v="1"/>
    <s v="USD"/>
    <n v="1304830800"/>
    <n v="1304917200"/>
    <b v="0"/>
    <x v="0"/>
    <x v="14"/>
    <x v="7"/>
    <x v="14"/>
  </r>
  <r>
    <n v="867"/>
    <x v="846"/>
    <x v="866"/>
    <n v="4800"/>
    <n v="7797"/>
    <n v="1.6243749999999999"/>
    <x v="1"/>
    <n v="300"/>
    <x v="854"/>
    <x v="1"/>
    <s v="USD"/>
    <n v="1539061200"/>
    <n v="1539579600"/>
    <b v="0"/>
    <x v="0"/>
    <x v="0"/>
    <x v="0"/>
    <x v="0"/>
  </r>
  <r>
    <n v="868"/>
    <x v="847"/>
    <x v="867"/>
    <n v="7000"/>
    <n v="12939"/>
    <n v="1.8484285714285715"/>
    <x v="1"/>
    <n v="126"/>
    <x v="855"/>
    <x v="1"/>
    <s v="USD"/>
    <n v="1381554000"/>
    <n v="1382504400"/>
    <b v="0"/>
    <x v="0"/>
    <x v="3"/>
    <x v="3"/>
    <x v="3"/>
  </r>
  <r>
    <n v="869"/>
    <x v="848"/>
    <x v="868"/>
    <n v="161900"/>
    <n v="38376"/>
    <n v="0.23703520691785052"/>
    <x v="0"/>
    <n v="526"/>
    <x v="856"/>
    <x v="1"/>
    <s v="USD"/>
    <n v="1277096400"/>
    <n v="1278306000"/>
    <b v="0"/>
    <x v="0"/>
    <x v="6"/>
    <x v="4"/>
    <x v="6"/>
  </r>
  <r>
    <n v="870"/>
    <x v="849"/>
    <x v="869"/>
    <n v="7700"/>
    <n v="6920"/>
    <n v="0.89870129870129867"/>
    <x v="0"/>
    <n v="121"/>
    <x v="857"/>
    <x v="1"/>
    <s v="USD"/>
    <n v="1440392400"/>
    <n v="1442552400"/>
    <b v="0"/>
    <x v="0"/>
    <x v="3"/>
    <x v="3"/>
    <x v="3"/>
  </r>
  <r>
    <n v="871"/>
    <x v="850"/>
    <x v="870"/>
    <n v="71500"/>
    <n v="194912"/>
    <n v="2.7260419580419581"/>
    <x v="1"/>
    <n v="2320"/>
    <x v="858"/>
    <x v="1"/>
    <s v="USD"/>
    <n v="1509512400"/>
    <n v="1511071200"/>
    <b v="0"/>
    <x v="1"/>
    <x v="3"/>
    <x v="3"/>
    <x v="3"/>
  </r>
  <r>
    <n v="872"/>
    <x v="851"/>
    <x v="871"/>
    <n v="4700"/>
    <n v="7992"/>
    <n v="1.7004255319148935"/>
    <x v="1"/>
    <n v="81"/>
    <x v="859"/>
    <x v="2"/>
    <s v="AUD"/>
    <n v="1535950800"/>
    <n v="1536382800"/>
    <b v="0"/>
    <x v="0"/>
    <x v="22"/>
    <x v="4"/>
    <x v="22"/>
  </r>
  <r>
    <n v="873"/>
    <x v="852"/>
    <x v="872"/>
    <n v="42100"/>
    <n v="79268"/>
    <n v="1.8828503562945369"/>
    <x v="1"/>
    <n v="1887"/>
    <x v="860"/>
    <x v="1"/>
    <s v="USD"/>
    <n v="1389160800"/>
    <n v="1389592800"/>
    <b v="0"/>
    <x v="0"/>
    <x v="14"/>
    <x v="7"/>
    <x v="14"/>
  </r>
  <r>
    <n v="874"/>
    <x v="853"/>
    <x v="873"/>
    <n v="40200"/>
    <n v="139468"/>
    <n v="3.4693532338308457"/>
    <x v="1"/>
    <n v="4358"/>
    <x v="861"/>
    <x v="1"/>
    <s v="USD"/>
    <n v="1271998800"/>
    <n v="1275282000"/>
    <b v="0"/>
    <x v="1"/>
    <x v="14"/>
    <x v="7"/>
    <x v="14"/>
  </r>
  <r>
    <n v="875"/>
    <x v="854"/>
    <x v="874"/>
    <n v="7900"/>
    <n v="5465"/>
    <n v="0.6917721518987342"/>
    <x v="0"/>
    <n v="67"/>
    <x v="862"/>
    <x v="1"/>
    <s v="USD"/>
    <n v="1294898400"/>
    <n v="1294984800"/>
    <b v="0"/>
    <x v="0"/>
    <x v="1"/>
    <x v="1"/>
    <x v="1"/>
  </r>
  <r>
    <n v="876"/>
    <x v="855"/>
    <x v="875"/>
    <n v="8300"/>
    <n v="2111"/>
    <n v="0.25433734939759034"/>
    <x v="0"/>
    <n v="57"/>
    <x v="863"/>
    <x v="0"/>
    <s v="CAD"/>
    <n v="1559970000"/>
    <n v="1562043600"/>
    <b v="0"/>
    <x v="0"/>
    <x v="14"/>
    <x v="7"/>
    <x v="14"/>
  </r>
  <r>
    <n v="877"/>
    <x v="856"/>
    <x v="876"/>
    <n v="163600"/>
    <n v="126628"/>
    <n v="0.77400977995110021"/>
    <x v="0"/>
    <n v="1229"/>
    <x v="864"/>
    <x v="1"/>
    <s v="USD"/>
    <n v="1469509200"/>
    <n v="1469595600"/>
    <b v="0"/>
    <x v="0"/>
    <x v="0"/>
    <x v="0"/>
    <x v="0"/>
  </r>
  <r>
    <n v="878"/>
    <x v="857"/>
    <x v="877"/>
    <n v="2700"/>
    <n v="1012"/>
    <n v="0.37481481481481482"/>
    <x v="0"/>
    <n v="12"/>
    <x v="865"/>
    <x v="6"/>
    <s v="EUR"/>
    <n v="1579068000"/>
    <n v="1581141600"/>
    <b v="0"/>
    <x v="0"/>
    <x v="16"/>
    <x v="1"/>
    <x v="16"/>
  </r>
  <r>
    <n v="879"/>
    <x v="858"/>
    <x v="878"/>
    <n v="1000"/>
    <n v="5438"/>
    <n v="5.4379999999999997"/>
    <x v="1"/>
    <n v="53"/>
    <x v="866"/>
    <x v="1"/>
    <s v="USD"/>
    <n v="1487743200"/>
    <n v="1488520800"/>
    <b v="0"/>
    <x v="0"/>
    <x v="9"/>
    <x v="5"/>
    <x v="9"/>
  </r>
  <r>
    <n v="880"/>
    <x v="859"/>
    <x v="879"/>
    <n v="84500"/>
    <n v="193101"/>
    <n v="2.2852189349112426"/>
    <x v="1"/>
    <n v="2414"/>
    <x v="867"/>
    <x v="1"/>
    <s v="USD"/>
    <n v="1563685200"/>
    <n v="1563858000"/>
    <b v="0"/>
    <x v="0"/>
    <x v="5"/>
    <x v="1"/>
    <x v="5"/>
  </r>
  <r>
    <n v="881"/>
    <x v="860"/>
    <x v="880"/>
    <n v="81300"/>
    <n v="31665"/>
    <n v="0.38948339483394834"/>
    <x v="0"/>
    <n v="452"/>
    <x v="868"/>
    <x v="1"/>
    <s v="USD"/>
    <n v="1436418000"/>
    <n v="1438923600"/>
    <b v="0"/>
    <x v="1"/>
    <x v="3"/>
    <x v="3"/>
    <x v="3"/>
  </r>
  <r>
    <n v="882"/>
    <x v="861"/>
    <x v="881"/>
    <n v="800"/>
    <n v="2960"/>
    <n v="3.7"/>
    <x v="1"/>
    <n v="80"/>
    <x v="869"/>
    <x v="1"/>
    <s v="USD"/>
    <n v="1421820000"/>
    <n v="1422165600"/>
    <b v="0"/>
    <x v="0"/>
    <x v="3"/>
    <x v="3"/>
    <x v="3"/>
  </r>
  <r>
    <n v="883"/>
    <x v="862"/>
    <x v="882"/>
    <n v="3400"/>
    <n v="8089"/>
    <n v="2.3791176470588233"/>
    <x v="1"/>
    <n v="193"/>
    <x v="870"/>
    <x v="1"/>
    <s v="USD"/>
    <n v="1274763600"/>
    <n v="1277874000"/>
    <b v="0"/>
    <x v="0"/>
    <x v="12"/>
    <x v="4"/>
    <x v="12"/>
  </r>
  <r>
    <n v="884"/>
    <x v="863"/>
    <x v="883"/>
    <n v="170800"/>
    <n v="109374"/>
    <n v="0.64036299765807958"/>
    <x v="0"/>
    <n v="1886"/>
    <x v="871"/>
    <x v="1"/>
    <s v="USD"/>
    <n v="1399179600"/>
    <n v="1399352400"/>
    <b v="0"/>
    <x v="1"/>
    <x v="3"/>
    <x v="3"/>
    <x v="3"/>
  </r>
  <r>
    <n v="885"/>
    <x v="864"/>
    <x v="884"/>
    <n v="1800"/>
    <n v="2129"/>
    <n v="1.1827777777777777"/>
    <x v="1"/>
    <n v="52"/>
    <x v="872"/>
    <x v="1"/>
    <s v="USD"/>
    <n v="1275800400"/>
    <n v="1279083600"/>
    <b v="0"/>
    <x v="0"/>
    <x v="3"/>
    <x v="3"/>
    <x v="3"/>
  </r>
  <r>
    <n v="886"/>
    <x v="865"/>
    <x v="885"/>
    <n v="150600"/>
    <n v="127745"/>
    <n v="0.84824037184594958"/>
    <x v="0"/>
    <n v="1825"/>
    <x v="873"/>
    <x v="1"/>
    <s v="USD"/>
    <n v="1282798800"/>
    <n v="1284354000"/>
    <b v="0"/>
    <x v="0"/>
    <x v="7"/>
    <x v="1"/>
    <x v="7"/>
  </r>
  <r>
    <n v="887"/>
    <x v="866"/>
    <x v="886"/>
    <n v="7800"/>
    <n v="2289"/>
    <n v="0.29346153846153844"/>
    <x v="0"/>
    <n v="31"/>
    <x v="874"/>
    <x v="1"/>
    <s v="USD"/>
    <n v="1437109200"/>
    <n v="1441170000"/>
    <b v="0"/>
    <x v="1"/>
    <x v="3"/>
    <x v="3"/>
    <x v="3"/>
  </r>
  <r>
    <n v="888"/>
    <x v="867"/>
    <x v="887"/>
    <n v="5800"/>
    <n v="12174"/>
    <n v="2.0989655172413793"/>
    <x v="1"/>
    <n v="290"/>
    <x v="875"/>
    <x v="1"/>
    <s v="USD"/>
    <n v="1491886800"/>
    <n v="1493528400"/>
    <b v="0"/>
    <x v="0"/>
    <x v="3"/>
    <x v="3"/>
    <x v="3"/>
  </r>
  <r>
    <n v="889"/>
    <x v="868"/>
    <x v="888"/>
    <n v="5600"/>
    <n v="9508"/>
    <n v="1.697857142857143"/>
    <x v="1"/>
    <n v="122"/>
    <x v="876"/>
    <x v="1"/>
    <s v="USD"/>
    <n v="1394600400"/>
    <n v="1395205200"/>
    <b v="0"/>
    <x v="1"/>
    <x v="5"/>
    <x v="1"/>
    <x v="5"/>
  </r>
  <r>
    <n v="890"/>
    <x v="869"/>
    <x v="889"/>
    <n v="134400"/>
    <n v="155849"/>
    <n v="1.1595907738095239"/>
    <x v="1"/>
    <n v="1470"/>
    <x v="877"/>
    <x v="1"/>
    <s v="USD"/>
    <n v="1561352400"/>
    <n v="1561438800"/>
    <b v="0"/>
    <x v="0"/>
    <x v="7"/>
    <x v="1"/>
    <x v="7"/>
  </r>
  <r>
    <n v="891"/>
    <x v="870"/>
    <x v="890"/>
    <n v="3000"/>
    <n v="7758"/>
    <n v="2.5859999999999999"/>
    <x v="1"/>
    <n v="165"/>
    <x v="878"/>
    <x v="0"/>
    <s v="CAD"/>
    <n v="1322892000"/>
    <n v="1326693600"/>
    <b v="0"/>
    <x v="0"/>
    <x v="4"/>
    <x v="4"/>
    <x v="4"/>
  </r>
  <r>
    <n v="892"/>
    <x v="871"/>
    <x v="891"/>
    <n v="6000"/>
    <n v="13835"/>
    <n v="2.3058333333333332"/>
    <x v="1"/>
    <n v="182"/>
    <x v="879"/>
    <x v="1"/>
    <s v="USD"/>
    <n v="1274418000"/>
    <n v="1277960400"/>
    <b v="0"/>
    <x v="0"/>
    <x v="18"/>
    <x v="5"/>
    <x v="18"/>
  </r>
  <r>
    <n v="893"/>
    <x v="872"/>
    <x v="892"/>
    <n v="8400"/>
    <n v="10770"/>
    <n v="1.2821428571428573"/>
    <x v="1"/>
    <n v="199"/>
    <x v="880"/>
    <x v="6"/>
    <s v="EUR"/>
    <n v="1434344400"/>
    <n v="1434690000"/>
    <b v="0"/>
    <x v="1"/>
    <x v="4"/>
    <x v="4"/>
    <x v="4"/>
  </r>
  <r>
    <n v="894"/>
    <x v="873"/>
    <x v="893"/>
    <n v="1700"/>
    <n v="3208"/>
    <n v="1.8870588235294117"/>
    <x v="1"/>
    <n v="56"/>
    <x v="881"/>
    <x v="4"/>
    <s v="GBP"/>
    <n v="1373518800"/>
    <n v="1376110800"/>
    <b v="0"/>
    <x v="1"/>
    <x v="19"/>
    <x v="4"/>
    <x v="19"/>
  </r>
  <r>
    <n v="895"/>
    <x v="874"/>
    <x v="894"/>
    <n v="159800"/>
    <n v="11108"/>
    <n v="6.9511889862327911E-2"/>
    <x v="0"/>
    <n v="107"/>
    <x v="882"/>
    <x v="1"/>
    <s v="USD"/>
    <n v="1517637600"/>
    <n v="1518415200"/>
    <b v="0"/>
    <x v="0"/>
    <x v="3"/>
    <x v="3"/>
    <x v="3"/>
  </r>
  <r>
    <n v="896"/>
    <x v="875"/>
    <x v="895"/>
    <n v="19800"/>
    <n v="153338"/>
    <n v="7.7443434343434348"/>
    <x v="1"/>
    <n v="1460"/>
    <x v="883"/>
    <x v="2"/>
    <s v="AUD"/>
    <n v="1310619600"/>
    <n v="1310878800"/>
    <b v="0"/>
    <x v="1"/>
    <x v="0"/>
    <x v="0"/>
    <x v="0"/>
  </r>
  <r>
    <n v="897"/>
    <x v="876"/>
    <x v="896"/>
    <n v="8800"/>
    <n v="2437"/>
    <n v="0.27693181818181817"/>
    <x v="0"/>
    <n v="27"/>
    <x v="884"/>
    <x v="1"/>
    <s v="USD"/>
    <n v="1556427600"/>
    <n v="1556600400"/>
    <b v="0"/>
    <x v="0"/>
    <x v="3"/>
    <x v="3"/>
    <x v="3"/>
  </r>
  <r>
    <n v="898"/>
    <x v="877"/>
    <x v="897"/>
    <n v="179100"/>
    <n v="93991"/>
    <n v="0.52479620323841425"/>
    <x v="0"/>
    <n v="1221"/>
    <x v="885"/>
    <x v="1"/>
    <s v="USD"/>
    <n v="1576476000"/>
    <n v="1576994400"/>
    <b v="0"/>
    <x v="0"/>
    <x v="4"/>
    <x v="4"/>
    <x v="4"/>
  </r>
  <r>
    <n v="899"/>
    <x v="878"/>
    <x v="898"/>
    <n v="3100"/>
    <n v="12620"/>
    <n v="4.0709677419354842"/>
    <x v="1"/>
    <n v="123"/>
    <x v="886"/>
    <x v="5"/>
    <s v="CHF"/>
    <n v="1381122000"/>
    <n v="1382677200"/>
    <b v="0"/>
    <x v="0"/>
    <x v="17"/>
    <x v="1"/>
    <x v="17"/>
  </r>
  <r>
    <n v="900"/>
    <x v="879"/>
    <x v="899"/>
    <n v="100"/>
    <n v="2"/>
    <n v="0.02"/>
    <x v="0"/>
    <n v="1"/>
    <x v="50"/>
    <x v="1"/>
    <s v="USD"/>
    <n v="1411102800"/>
    <n v="1411189200"/>
    <b v="0"/>
    <x v="1"/>
    <x v="2"/>
    <x v="2"/>
    <x v="2"/>
  </r>
  <r>
    <n v="901"/>
    <x v="880"/>
    <x v="900"/>
    <n v="5600"/>
    <n v="8746"/>
    <n v="1.5617857142857143"/>
    <x v="1"/>
    <n v="159"/>
    <x v="887"/>
    <x v="1"/>
    <s v="USD"/>
    <n v="1531803600"/>
    <n v="1534654800"/>
    <b v="0"/>
    <x v="1"/>
    <x v="1"/>
    <x v="1"/>
    <x v="1"/>
  </r>
  <r>
    <n v="902"/>
    <x v="881"/>
    <x v="901"/>
    <n v="1400"/>
    <n v="3534"/>
    <n v="2.5242857142857145"/>
    <x v="1"/>
    <n v="110"/>
    <x v="888"/>
    <x v="1"/>
    <s v="USD"/>
    <n v="1454133600"/>
    <n v="1457762400"/>
    <b v="0"/>
    <x v="0"/>
    <x v="2"/>
    <x v="2"/>
    <x v="2"/>
  </r>
  <r>
    <n v="903"/>
    <x v="882"/>
    <x v="902"/>
    <n v="41000"/>
    <n v="709"/>
    <n v="1.729268292682927E-2"/>
    <x v="2"/>
    <n v="14"/>
    <x v="889"/>
    <x v="1"/>
    <s v="USD"/>
    <n v="1336194000"/>
    <n v="1337490000"/>
    <b v="0"/>
    <x v="1"/>
    <x v="9"/>
    <x v="5"/>
    <x v="9"/>
  </r>
  <r>
    <n v="904"/>
    <x v="883"/>
    <x v="903"/>
    <n v="6500"/>
    <n v="795"/>
    <n v="0.12230769230769231"/>
    <x v="0"/>
    <n v="16"/>
    <x v="890"/>
    <x v="1"/>
    <s v="USD"/>
    <n v="1349326800"/>
    <n v="1349672400"/>
    <b v="0"/>
    <x v="0"/>
    <x v="15"/>
    <x v="5"/>
    <x v="15"/>
  </r>
  <r>
    <n v="905"/>
    <x v="884"/>
    <x v="904"/>
    <n v="7900"/>
    <n v="12955"/>
    <n v="1.6398734177215191"/>
    <x v="1"/>
    <n v="236"/>
    <x v="891"/>
    <x v="1"/>
    <s v="USD"/>
    <n v="1379566800"/>
    <n v="1379826000"/>
    <b v="0"/>
    <x v="0"/>
    <x v="3"/>
    <x v="3"/>
    <x v="3"/>
  </r>
  <r>
    <n v="906"/>
    <x v="885"/>
    <x v="905"/>
    <n v="5500"/>
    <n v="8964"/>
    <n v="1.6298181818181818"/>
    <x v="1"/>
    <n v="191"/>
    <x v="892"/>
    <x v="1"/>
    <s v="USD"/>
    <n v="1494651600"/>
    <n v="1497762000"/>
    <b v="1"/>
    <x v="1"/>
    <x v="4"/>
    <x v="4"/>
    <x v="4"/>
  </r>
  <r>
    <n v="907"/>
    <x v="886"/>
    <x v="906"/>
    <n v="9100"/>
    <n v="1843"/>
    <n v="0.20252747252747252"/>
    <x v="0"/>
    <n v="41"/>
    <x v="893"/>
    <x v="1"/>
    <s v="USD"/>
    <n v="1303880400"/>
    <n v="1304485200"/>
    <b v="0"/>
    <x v="0"/>
    <x v="3"/>
    <x v="3"/>
    <x v="3"/>
  </r>
  <r>
    <n v="908"/>
    <x v="887"/>
    <x v="907"/>
    <n v="38200"/>
    <n v="121950"/>
    <n v="3.1924083769633507"/>
    <x v="1"/>
    <n v="3934"/>
    <x v="894"/>
    <x v="1"/>
    <s v="USD"/>
    <n v="1335934800"/>
    <n v="1336885200"/>
    <b v="0"/>
    <x v="0"/>
    <x v="11"/>
    <x v="6"/>
    <x v="11"/>
  </r>
  <r>
    <n v="909"/>
    <x v="888"/>
    <x v="908"/>
    <n v="1800"/>
    <n v="8621"/>
    <n v="4.7894444444444444"/>
    <x v="1"/>
    <n v="80"/>
    <x v="895"/>
    <x v="0"/>
    <s v="CAD"/>
    <n v="1528088400"/>
    <n v="1530421200"/>
    <b v="0"/>
    <x v="1"/>
    <x v="3"/>
    <x v="3"/>
    <x v="3"/>
  </r>
  <r>
    <n v="910"/>
    <x v="889"/>
    <x v="909"/>
    <n v="154500"/>
    <n v="30215"/>
    <n v="0.19556634304207121"/>
    <x v="3"/>
    <n v="296"/>
    <x v="896"/>
    <x v="1"/>
    <s v="USD"/>
    <n v="1421906400"/>
    <n v="1421992800"/>
    <b v="0"/>
    <x v="0"/>
    <x v="3"/>
    <x v="3"/>
    <x v="3"/>
  </r>
  <r>
    <n v="911"/>
    <x v="890"/>
    <x v="910"/>
    <n v="5800"/>
    <n v="11539"/>
    <n v="1.9894827586206896"/>
    <x v="1"/>
    <n v="462"/>
    <x v="897"/>
    <x v="1"/>
    <s v="USD"/>
    <n v="1568005200"/>
    <n v="1568178000"/>
    <b v="1"/>
    <x v="0"/>
    <x v="2"/>
    <x v="2"/>
    <x v="2"/>
  </r>
  <r>
    <n v="912"/>
    <x v="891"/>
    <x v="911"/>
    <n v="1800"/>
    <n v="14310"/>
    <n v="7.95"/>
    <x v="1"/>
    <n v="179"/>
    <x v="898"/>
    <x v="1"/>
    <s v="USD"/>
    <n v="1346821200"/>
    <n v="1347944400"/>
    <b v="1"/>
    <x v="0"/>
    <x v="6"/>
    <x v="4"/>
    <x v="6"/>
  </r>
  <r>
    <n v="913"/>
    <x v="892"/>
    <x v="912"/>
    <n v="70200"/>
    <n v="35536"/>
    <n v="0.50621082621082625"/>
    <x v="0"/>
    <n v="523"/>
    <x v="899"/>
    <x v="2"/>
    <s v="AUD"/>
    <n v="1557637200"/>
    <n v="1558760400"/>
    <b v="0"/>
    <x v="0"/>
    <x v="6"/>
    <x v="4"/>
    <x v="6"/>
  </r>
  <r>
    <n v="914"/>
    <x v="893"/>
    <x v="913"/>
    <n v="6400"/>
    <n v="3676"/>
    <n v="0.57437499999999997"/>
    <x v="0"/>
    <n v="141"/>
    <x v="900"/>
    <x v="4"/>
    <s v="GBP"/>
    <n v="1375592400"/>
    <n v="1376629200"/>
    <b v="0"/>
    <x v="0"/>
    <x v="3"/>
    <x v="3"/>
    <x v="3"/>
  </r>
  <r>
    <n v="915"/>
    <x v="894"/>
    <x v="914"/>
    <n v="125900"/>
    <n v="195936"/>
    <n v="1.5562827640984909"/>
    <x v="1"/>
    <n v="1866"/>
    <x v="901"/>
    <x v="4"/>
    <s v="GBP"/>
    <n v="1503982800"/>
    <n v="1504760400"/>
    <b v="0"/>
    <x v="0"/>
    <x v="19"/>
    <x v="4"/>
    <x v="19"/>
  </r>
  <r>
    <n v="916"/>
    <x v="895"/>
    <x v="915"/>
    <n v="3700"/>
    <n v="1343"/>
    <n v="0.36297297297297298"/>
    <x v="0"/>
    <n v="52"/>
    <x v="902"/>
    <x v="1"/>
    <s v="USD"/>
    <n v="1418882400"/>
    <n v="1419660000"/>
    <b v="0"/>
    <x v="0"/>
    <x v="14"/>
    <x v="7"/>
    <x v="14"/>
  </r>
  <r>
    <n v="917"/>
    <x v="896"/>
    <x v="916"/>
    <n v="3600"/>
    <n v="2097"/>
    <n v="0.58250000000000002"/>
    <x v="2"/>
    <n v="27"/>
    <x v="903"/>
    <x v="4"/>
    <s v="GBP"/>
    <n v="1309237200"/>
    <n v="1311310800"/>
    <b v="0"/>
    <x v="1"/>
    <x v="12"/>
    <x v="4"/>
    <x v="12"/>
  </r>
  <r>
    <n v="918"/>
    <x v="897"/>
    <x v="917"/>
    <n v="3800"/>
    <n v="9021"/>
    <n v="2.3739473684210526"/>
    <x v="1"/>
    <n v="156"/>
    <x v="904"/>
    <x v="5"/>
    <s v="CHF"/>
    <n v="1343365200"/>
    <n v="1344315600"/>
    <b v="0"/>
    <x v="0"/>
    <x v="15"/>
    <x v="5"/>
    <x v="15"/>
  </r>
  <r>
    <n v="919"/>
    <x v="898"/>
    <x v="918"/>
    <n v="35600"/>
    <n v="20915"/>
    <n v="0.58750000000000002"/>
    <x v="0"/>
    <n v="225"/>
    <x v="905"/>
    <x v="2"/>
    <s v="AUD"/>
    <n v="1507957200"/>
    <n v="1510725600"/>
    <b v="0"/>
    <x v="1"/>
    <x v="3"/>
    <x v="3"/>
    <x v="3"/>
  </r>
  <r>
    <n v="920"/>
    <x v="899"/>
    <x v="919"/>
    <n v="5300"/>
    <n v="9676"/>
    <n v="1.8256603773584905"/>
    <x v="1"/>
    <n v="255"/>
    <x v="906"/>
    <x v="1"/>
    <s v="USD"/>
    <n v="1549519200"/>
    <n v="1551247200"/>
    <b v="1"/>
    <x v="0"/>
    <x v="10"/>
    <x v="4"/>
    <x v="10"/>
  </r>
  <r>
    <n v="921"/>
    <x v="900"/>
    <x v="920"/>
    <n v="160400"/>
    <n v="1210"/>
    <n v="7.5436408977556111E-3"/>
    <x v="0"/>
    <n v="38"/>
    <x v="907"/>
    <x v="1"/>
    <s v="USD"/>
    <n v="1329026400"/>
    <n v="1330236000"/>
    <b v="0"/>
    <x v="0"/>
    <x v="2"/>
    <x v="2"/>
    <x v="2"/>
  </r>
  <r>
    <n v="922"/>
    <x v="901"/>
    <x v="921"/>
    <n v="51400"/>
    <n v="90440"/>
    <n v="1.7595330739299611"/>
    <x v="1"/>
    <n v="2261"/>
    <x v="908"/>
    <x v="1"/>
    <s v="USD"/>
    <n v="1544335200"/>
    <n v="1545112800"/>
    <b v="0"/>
    <x v="1"/>
    <x v="21"/>
    <x v="1"/>
    <x v="21"/>
  </r>
  <r>
    <n v="923"/>
    <x v="902"/>
    <x v="922"/>
    <n v="1700"/>
    <n v="4044"/>
    <n v="2.3788235294117648"/>
    <x v="1"/>
    <n v="40"/>
    <x v="909"/>
    <x v="1"/>
    <s v="USD"/>
    <n v="1279083600"/>
    <n v="1279170000"/>
    <b v="0"/>
    <x v="0"/>
    <x v="3"/>
    <x v="3"/>
    <x v="3"/>
  </r>
  <r>
    <n v="924"/>
    <x v="903"/>
    <x v="923"/>
    <n v="39400"/>
    <n v="192292"/>
    <n v="4.8805076142131982"/>
    <x v="1"/>
    <n v="2289"/>
    <x v="910"/>
    <x v="6"/>
    <s v="EUR"/>
    <n v="1572498000"/>
    <n v="1573452000"/>
    <b v="0"/>
    <x v="0"/>
    <x v="3"/>
    <x v="3"/>
    <x v="3"/>
  </r>
  <r>
    <n v="925"/>
    <x v="904"/>
    <x v="924"/>
    <n v="3000"/>
    <n v="6722"/>
    <n v="2.2406666666666668"/>
    <x v="1"/>
    <n v="65"/>
    <x v="911"/>
    <x v="1"/>
    <s v="USD"/>
    <n v="1506056400"/>
    <n v="1507093200"/>
    <b v="0"/>
    <x v="0"/>
    <x v="3"/>
    <x v="3"/>
    <x v="3"/>
  </r>
  <r>
    <n v="926"/>
    <x v="905"/>
    <x v="925"/>
    <n v="8700"/>
    <n v="1577"/>
    <n v="0.18126436781609195"/>
    <x v="0"/>
    <n v="15"/>
    <x v="912"/>
    <x v="1"/>
    <s v="USD"/>
    <n v="1463029200"/>
    <n v="1463374800"/>
    <b v="0"/>
    <x v="0"/>
    <x v="0"/>
    <x v="0"/>
    <x v="0"/>
  </r>
  <r>
    <n v="927"/>
    <x v="906"/>
    <x v="926"/>
    <n v="7200"/>
    <n v="3301"/>
    <n v="0.45847222222222223"/>
    <x v="0"/>
    <n v="37"/>
    <x v="913"/>
    <x v="1"/>
    <s v="USD"/>
    <n v="1342069200"/>
    <n v="1344574800"/>
    <b v="0"/>
    <x v="0"/>
    <x v="3"/>
    <x v="3"/>
    <x v="3"/>
  </r>
  <r>
    <n v="928"/>
    <x v="907"/>
    <x v="927"/>
    <n v="167400"/>
    <n v="196386"/>
    <n v="1.1731541218637993"/>
    <x v="1"/>
    <n v="3777"/>
    <x v="914"/>
    <x v="6"/>
    <s v="EUR"/>
    <n v="1388296800"/>
    <n v="1389074400"/>
    <b v="0"/>
    <x v="0"/>
    <x v="2"/>
    <x v="2"/>
    <x v="2"/>
  </r>
  <r>
    <n v="929"/>
    <x v="908"/>
    <x v="928"/>
    <n v="5500"/>
    <n v="11952"/>
    <n v="2.173090909090909"/>
    <x v="1"/>
    <n v="184"/>
    <x v="915"/>
    <x v="4"/>
    <s v="GBP"/>
    <n v="1493787600"/>
    <n v="1494997200"/>
    <b v="0"/>
    <x v="0"/>
    <x v="3"/>
    <x v="3"/>
    <x v="3"/>
  </r>
  <r>
    <n v="930"/>
    <x v="909"/>
    <x v="929"/>
    <n v="3500"/>
    <n v="3930"/>
    <n v="1.1228571428571428"/>
    <x v="1"/>
    <n v="85"/>
    <x v="916"/>
    <x v="1"/>
    <s v="USD"/>
    <n v="1424844000"/>
    <n v="1425448800"/>
    <b v="0"/>
    <x v="1"/>
    <x v="3"/>
    <x v="3"/>
    <x v="3"/>
  </r>
  <r>
    <n v="931"/>
    <x v="910"/>
    <x v="930"/>
    <n v="7900"/>
    <n v="5729"/>
    <n v="0.72518987341772156"/>
    <x v="0"/>
    <n v="112"/>
    <x v="917"/>
    <x v="1"/>
    <s v="USD"/>
    <n v="1403931600"/>
    <n v="1404104400"/>
    <b v="0"/>
    <x v="1"/>
    <x v="3"/>
    <x v="3"/>
    <x v="3"/>
  </r>
  <r>
    <n v="932"/>
    <x v="911"/>
    <x v="931"/>
    <n v="2300"/>
    <n v="4883"/>
    <n v="2.1230434782608696"/>
    <x v="1"/>
    <n v="144"/>
    <x v="918"/>
    <x v="1"/>
    <s v="USD"/>
    <n v="1394514000"/>
    <n v="1394773200"/>
    <b v="0"/>
    <x v="0"/>
    <x v="1"/>
    <x v="1"/>
    <x v="1"/>
  </r>
  <r>
    <n v="933"/>
    <x v="912"/>
    <x v="932"/>
    <n v="73000"/>
    <n v="175015"/>
    <n v="2.3974657534246577"/>
    <x v="1"/>
    <n v="1902"/>
    <x v="919"/>
    <x v="1"/>
    <s v="USD"/>
    <n v="1365397200"/>
    <n v="1366520400"/>
    <b v="0"/>
    <x v="0"/>
    <x v="3"/>
    <x v="3"/>
    <x v="3"/>
  </r>
  <r>
    <n v="934"/>
    <x v="913"/>
    <x v="933"/>
    <n v="6200"/>
    <n v="11280"/>
    <n v="1.8193548387096774"/>
    <x v="1"/>
    <n v="105"/>
    <x v="920"/>
    <x v="1"/>
    <s v="USD"/>
    <n v="1456120800"/>
    <n v="1456639200"/>
    <b v="0"/>
    <x v="0"/>
    <x v="3"/>
    <x v="3"/>
    <x v="3"/>
  </r>
  <r>
    <n v="935"/>
    <x v="914"/>
    <x v="934"/>
    <n v="6100"/>
    <n v="10012"/>
    <n v="1.6413114754098361"/>
    <x v="1"/>
    <n v="132"/>
    <x v="921"/>
    <x v="1"/>
    <s v="USD"/>
    <n v="1437714000"/>
    <n v="1438318800"/>
    <b v="0"/>
    <x v="0"/>
    <x v="3"/>
    <x v="3"/>
    <x v="3"/>
  </r>
  <r>
    <n v="936"/>
    <x v="591"/>
    <x v="935"/>
    <n v="103200"/>
    <n v="1690"/>
    <n v="1.6375968992248063E-2"/>
    <x v="0"/>
    <n v="21"/>
    <x v="922"/>
    <x v="1"/>
    <s v="USD"/>
    <n v="1563771600"/>
    <n v="1564030800"/>
    <b v="1"/>
    <x v="0"/>
    <x v="3"/>
    <x v="3"/>
    <x v="3"/>
  </r>
  <r>
    <n v="937"/>
    <x v="915"/>
    <x v="936"/>
    <n v="171000"/>
    <n v="84891"/>
    <n v="0.49643859649122807"/>
    <x v="3"/>
    <n v="976"/>
    <x v="923"/>
    <x v="1"/>
    <s v="USD"/>
    <n v="1448517600"/>
    <n v="1449295200"/>
    <b v="0"/>
    <x v="0"/>
    <x v="4"/>
    <x v="4"/>
    <x v="4"/>
  </r>
  <r>
    <n v="938"/>
    <x v="916"/>
    <x v="937"/>
    <n v="9200"/>
    <n v="10093"/>
    <n v="1.0970652173913042"/>
    <x v="1"/>
    <n v="96"/>
    <x v="924"/>
    <x v="1"/>
    <s v="USD"/>
    <n v="1528779600"/>
    <n v="1531890000"/>
    <b v="0"/>
    <x v="1"/>
    <x v="13"/>
    <x v="5"/>
    <x v="13"/>
  </r>
  <r>
    <n v="939"/>
    <x v="917"/>
    <x v="938"/>
    <n v="7800"/>
    <n v="3839"/>
    <n v="0.49217948717948717"/>
    <x v="0"/>
    <n v="67"/>
    <x v="925"/>
    <x v="1"/>
    <s v="USD"/>
    <n v="1304744400"/>
    <n v="1306213200"/>
    <b v="0"/>
    <x v="1"/>
    <x v="11"/>
    <x v="6"/>
    <x v="11"/>
  </r>
  <r>
    <n v="940"/>
    <x v="918"/>
    <x v="939"/>
    <n v="9900"/>
    <n v="6161"/>
    <n v="0.62232323232323228"/>
    <x v="2"/>
    <n v="66"/>
    <x v="926"/>
    <x v="0"/>
    <s v="CAD"/>
    <n v="1354341600"/>
    <n v="1356242400"/>
    <b v="0"/>
    <x v="0"/>
    <x v="2"/>
    <x v="2"/>
    <x v="2"/>
  </r>
  <r>
    <n v="941"/>
    <x v="919"/>
    <x v="940"/>
    <n v="43000"/>
    <n v="5615"/>
    <n v="0.1305813953488372"/>
    <x v="0"/>
    <n v="78"/>
    <x v="927"/>
    <x v="1"/>
    <s v="USD"/>
    <n v="1294552800"/>
    <n v="1297576800"/>
    <b v="1"/>
    <x v="0"/>
    <x v="3"/>
    <x v="3"/>
    <x v="3"/>
  </r>
  <r>
    <n v="942"/>
    <x v="916"/>
    <x v="941"/>
    <n v="9600"/>
    <n v="6205"/>
    <n v="0.64635416666666667"/>
    <x v="0"/>
    <n v="67"/>
    <x v="928"/>
    <x v="2"/>
    <s v="AUD"/>
    <n v="1295935200"/>
    <n v="1296194400"/>
    <b v="0"/>
    <x v="0"/>
    <x v="3"/>
    <x v="3"/>
    <x v="3"/>
  </r>
  <r>
    <n v="943"/>
    <x v="920"/>
    <x v="942"/>
    <n v="7500"/>
    <n v="11969"/>
    <n v="1.5958666666666668"/>
    <x v="1"/>
    <n v="114"/>
    <x v="929"/>
    <x v="1"/>
    <s v="USD"/>
    <n v="1411534800"/>
    <n v="1414558800"/>
    <b v="0"/>
    <x v="0"/>
    <x v="0"/>
    <x v="0"/>
    <x v="0"/>
  </r>
  <r>
    <n v="944"/>
    <x v="921"/>
    <x v="943"/>
    <n v="10000"/>
    <n v="8142"/>
    <n v="0.81420000000000003"/>
    <x v="0"/>
    <n v="263"/>
    <x v="930"/>
    <x v="2"/>
    <s v="AUD"/>
    <n v="1486706400"/>
    <n v="1488348000"/>
    <b v="0"/>
    <x v="0"/>
    <x v="14"/>
    <x v="7"/>
    <x v="14"/>
  </r>
  <r>
    <n v="945"/>
    <x v="922"/>
    <x v="944"/>
    <n v="172000"/>
    <n v="55805"/>
    <n v="0.32444767441860467"/>
    <x v="0"/>
    <n v="1691"/>
    <x v="931"/>
    <x v="1"/>
    <s v="USD"/>
    <n v="1333602000"/>
    <n v="1334898000"/>
    <b v="1"/>
    <x v="0"/>
    <x v="14"/>
    <x v="7"/>
    <x v="14"/>
  </r>
  <r>
    <n v="946"/>
    <x v="923"/>
    <x v="945"/>
    <n v="153700"/>
    <n v="15238"/>
    <n v="9.9141184124918666E-2"/>
    <x v="0"/>
    <n v="181"/>
    <x v="932"/>
    <x v="1"/>
    <s v="USD"/>
    <n v="1308200400"/>
    <n v="1308373200"/>
    <b v="0"/>
    <x v="0"/>
    <x v="3"/>
    <x v="3"/>
    <x v="3"/>
  </r>
  <r>
    <n v="947"/>
    <x v="924"/>
    <x v="946"/>
    <n v="3600"/>
    <n v="961"/>
    <n v="0.26694444444444443"/>
    <x v="0"/>
    <n v="13"/>
    <x v="933"/>
    <x v="1"/>
    <s v="USD"/>
    <n v="1411707600"/>
    <n v="1412312400"/>
    <b v="0"/>
    <x v="0"/>
    <x v="3"/>
    <x v="3"/>
    <x v="3"/>
  </r>
  <r>
    <n v="948"/>
    <x v="925"/>
    <x v="947"/>
    <n v="9400"/>
    <n v="5918"/>
    <n v="0.62957446808510642"/>
    <x v="3"/>
    <n v="160"/>
    <x v="934"/>
    <x v="1"/>
    <s v="USD"/>
    <n v="1418364000"/>
    <n v="1419228000"/>
    <b v="1"/>
    <x v="1"/>
    <x v="4"/>
    <x v="4"/>
    <x v="4"/>
  </r>
  <r>
    <n v="949"/>
    <x v="926"/>
    <x v="948"/>
    <n v="5900"/>
    <n v="9520"/>
    <n v="1.6135593220338984"/>
    <x v="1"/>
    <n v="203"/>
    <x v="935"/>
    <x v="1"/>
    <s v="USD"/>
    <n v="1429333200"/>
    <n v="1430974800"/>
    <b v="0"/>
    <x v="0"/>
    <x v="2"/>
    <x v="2"/>
    <x v="2"/>
  </r>
  <r>
    <n v="950"/>
    <x v="927"/>
    <x v="949"/>
    <n v="100"/>
    <n v="5"/>
    <n v="0.05"/>
    <x v="0"/>
    <n v="1"/>
    <x v="298"/>
    <x v="1"/>
    <s v="USD"/>
    <n v="1555390800"/>
    <n v="1555822800"/>
    <b v="0"/>
    <x v="1"/>
    <x v="3"/>
    <x v="3"/>
    <x v="3"/>
  </r>
  <r>
    <n v="951"/>
    <x v="928"/>
    <x v="950"/>
    <n v="14500"/>
    <n v="159056"/>
    <n v="10.969379310344827"/>
    <x v="1"/>
    <n v="1559"/>
    <x v="936"/>
    <x v="1"/>
    <s v="USD"/>
    <n v="1482732000"/>
    <n v="1482818400"/>
    <b v="0"/>
    <x v="1"/>
    <x v="1"/>
    <x v="1"/>
    <x v="1"/>
  </r>
  <r>
    <n v="952"/>
    <x v="929"/>
    <x v="951"/>
    <n v="145500"/>
    <n v="101987"/>
    <n v="0.70094158075601376"/>
    <x v="3"/>
    <n v="2266"/>
    <x v="937"/>
    <x v="1"/>
    <s v="USD"/>
    <n v="1470718800"/>
    <n v="1471928400"/>
    <b v="0"/>
    <x v="0"/>
    <x v="4"/>
    <x v="4"/>
    <x v="4"/>
  </r>
  <r>
    <n v="953"/>
    <x v="930"/>
    <x v="952"/>
    <n v="3300"/>
    <n v="1980"/>
    <n v="0.6"/>
    <x v="0"/>
    <n v="21"/>
    <x v="938"/>
    <x v="1"/>
    <s v="USD"/>
    <n v="1450591200"/>
    <n v="1453701600"/>
    <b v="0"/>
    <x v="1"/>
    <x v="22"/>
    <x v="4"/>
    <x v="22"/>
  </r>
  <r>
    <n v="954"/>
    <x v="931"/>
    <x v="953"/>
    <n v="42600"/>
    <n v="156384"/>
    <n v="3.6709859154929578"/>
    <x v="1"/>
    <n v="1548"/>
    <x v="939"/>
    <x v="2"/>
    <s v="AUD"/>
    <n v="1348290000"/>
    <n v="1350363600"/>
    <b v="0"/>
    <x v="0"/>
    <x v="2"/>
    <x v="2"/>
    <x v="2"/>
  </r>
  <r>
    <n v="955"/>
    <x v="932"/>
    <x v="954"/>
    <n v="700"/>
    <n v="7763"/>
    <n v="11.09"/>
    <x v="1"/>
    <n v="80"/>
    <x v="940"/>
    <x v="1"/>
    <s v="USD"/>
    <n v="1353823200"/>
    <n v="1353996000"/>
    <b v="0"/>
    <x v="0"/>
    <x v="3"/>
    <x v="3"/>
    <x v="3"/>
  </r>
  <r>
    <n v="956"/>
    <x v="933"/>
    <x v="955"/>
    <n v="187600"/>
    <n v="35698"/>
    <n v="0.19028784648187633"/>
    <x v="0"/>
    <n v="830"/>
    <x v="941"/>
    <x v="1"/>
    <s v="USD"/>
    <n v="1450764000"/>
    <n v="1451109600"/>
    <b v="0"/>
    <x v="0"/>
    <x v="22"/>
    <x v="4"/>
    <x v="22"/>
  </r>
  <r>
    <n v="957"/>
    <x v="934"/>
    <x v="956"/>
    <n v="9800"/>
    <n v="12434"/>
    <n v="1.2687755102040816"/>
    <x v="1"/>
    <n v="131"/>
    <x v="942"/>
    <x v="1"/>
    <s v="USD"/>
    <n v="1329372000"/>
    <n v="1329631200"/>
    <b v="0"/>
    <x v="0"/>
    <x v="3"/>
    <x v="3"/>
    <x v="3"/>
  </r>
  <r>
    <n v="958"/>
    <x v="935"/>
    <x v="957"/>
    <n v="1100"/>
    <n v="8081"/>
    <n v="7.3463636363636367"/>
    <x v="1"/>
    <n v="112"/>
    <x v="943"/>
    <x v="1"/>
    <s v="USD"/>
    <n v="1277096400"/>
    <n v="1278997200"/>
    <b v="0"/>
    <x v="0"/>
    <x v="10"/>
    <x v="4"/>
    <x v="10"/>
  </r>
  <r>
    <n v="959"/>
    <x v="936"/>
    <x v="958"/>
    <n v="145000"/>
    <n v="6631"/>
    <n v="4.5731034482758622E-2"/>
    <x v="0"/>
    <n v="130"/>
    <x v="944"/>
    <x v="1"/>
    <s v="USD"/>
    <n v="1277701200"/>
    <n v="1280120400"/>
    <b v="0"/>
    <x v="0"/>
    <x v="18"/>
    <x v="5"/>
    <x v="18"/>
  </r>
  <r>
    <n v="960"/>
    <x v="937"/>
    <x v="959"/>
    <n v="5500"/>
    <n v="4678"/>
    <n v="0.85054545454545449"/>
    <x v="0"/>
    <n v="55"/>
    <x v="945"/>
    <x v="1"/>
    <s v="USD"/>
    <n v="1454911200"/>
    <n v="1458104400"/>
    <b v="0"/>
    <x v="0"/>
    <x v="2"/>
    <x v="2"/>
    <x v="2"/>
  </r>
  <r>
    <n v="961"/>
    <x v="938"/>
    <x v="960"/>
    <n v="5700"/>
    <n v="6800"/>
    <n v="1.1929824561403508"/>
    <x v="1"/>
    <n v="155"/>
    <x v="946"/>
    <x v="1"/>
    <s v="USD"/>
    <n v="1297922400"/>
    <n v="1298268000"/>
    <b v="0"/>
    <x v="0"/>
    <x v="18"/>
    <x v="5"/>
    <x v="18"/>
  </r>
  <r>
    <n v="962"/>
    <x v="939"/>
    <x v="961"/>
    <n v="3600"/>
    <n v="10657"/>
    <n v="2.9602777777777778"/>
    <x v="1"/>
    <n v="266"/>
    <x v="947"/>
    <x v="1"/>
    <s v="USD"/>
    <n v="1384408800"/>
    <n v="1386223200"/>
    <b v="0"/>
    <x v="0"/>
    <x v="0"/>
    <x v="0"/>
    <x v="0"/>
  </r>
  <r>
    <n v="963"/>
    <x v="940"/>
    <x v="962"/>
    <n v="5900"/>
    <n v="4997"/>
    <n v="0.84694915254237291"/>
    <x v="0"/>
    <n v="114"/>
    <x v="948"/>
    <x v="6"/>
    <s v="EUR"/>
    <n v="1299304800"/>
    <n v="1299823200"/>
    <b v="0"/>
    <x v="1"/>
    <x v="14"/>
    <x v="7"/>
    <x v="14"/>
  </r>
  <r>
    <n v="964"/>
    <x v="941"/>
    <x v="963"/>
    <n v="3700"/>
    <n v="13164"/>
    <n v="3.5578378378378379"/>
    <x v="1"/>
    <n v="155"/>
    <x v="949"/>
    <x v="1"/>
    <s v="USD"/>
    <n v="1431320400"/>
    <n v="1431752400"/>
    <b v="0"/>
    <x v="0"/>
    <x v="3"/>
    <x v="3"/>
    <x v="3"/>
  </r>
  <r>
    <n v="965"/>
    <x v="942"/>
    <x v="964"/>
    <n v="2200"/>
    <n v="8501"/>
    <n v="3.8640909090909092"/>
    <x v="1"/>
    <n v="207"/>
    <x v="950"/>
    <x v="4"/>
    <s v="GBP"/>
    <n v="1264399200"/>
    <n v="1267855200"/>
    <b v="0"/>
    <x v="0"/>
    <x v="1"/>
    <x v="1"/>
    <x v="1"/>
  </r>
  <r>
    <n v="966"/>
    <x v="411"/>
    <x v="965"/>
    <n v="1700"/>
    <n v="13468"/>
    <n v="7.9223529411764702"/>
    <x v="1"/>
    <n v="245"/>
    <x v="951"/>
    <x v="1"/>
    <s v="USD"/>
    <n v="1497502800"/>
    <n v="1497675600"/>
    <b v="0"/>
    <x v="0"/>
    <x v="3"/>
    <x v="3"/>
    <x v="3"/>
  </r>
  <r>
    <n v="967"/>
    <x v="943"/>
    <x v="966"/>
    <n v="88400"/>
    <n v="121138"/>
    <n v="1.3703393665158372"/>
    <x v="1"/>
    <n v="1573"/>
    <x v="952"/>
    <x v="1"/>
    <s v="USD"/>
    <n v="1333688400"/>
    <n v="1336885200"/>
    <b v="0"/>
    <x v="0"/>
    <x v="21"/>
    <x v="1"/>
    <x v="21"/>
  </r>
  <r>
    <n v="968"/>
    <x v="944"/>
    <x v="967"/>
    <n v="2400"/>
    <n v="8117"/>
    <n v="3.3820833333333336"/>
    <x v="1"/>
    <n v="114"/>
    <x v="953"/>
    <x v="1"/>
    <s v="USD"/>
    <n v="1293861600"/>
    <n v="1295157600"/>
    <b v="0"/>
    <x v="0"/>
    <x v="0"/>
    <x v="0"/>
    <x v="0"/>
  </r>
  <r>
    <n v="969"/>
    <x v="945"/>
    <x v="968"/>
    <n v="7900"/>
    <n v="8550"/>
    <n v="1.0822784810126582"/>
    <x v="1"/>
    <n v="93"/>
    <x v="954"/>
    <x v="1"/>
    <s v="USD"/>
    <n v="1576994400"/>
    <n v="1577599200"/>
    <b v="0"/>
    <x v="0"/>
    <x v="3"/>
    <x v="3"/>
    <x v="3"/>
  </r>
  <r>
    <n v="970"/>
    <x v="946"/>
    <x v="969"/>
    <n v="94900"/>
    <n v="57659"/>
    <n v="0.60757639620653314"/>
    <x v="0"/>
    <n v="594"/>
    <x v="955"/>
    <x v="1"/>
    <s v="USD"/>
    <n v="1304917200"/>
    <n v="1305003600"/>
    <b v="0"/>
    <x v="0"/>
    <x v="3"/>
    <x v="3"/>
    <x v="3"/>
  </r>
  <r>
    <n v="971"/>
    <x v="947"/>
    <x v="970"/>
    <n v="5100"/>
    <n v="1414"/>
    <n v="0.27725490196078434"/>
    <x v="0"/>
    <n v="24"/>
    <x v="956"/>
    <x v="1"/>
    <s v="USD"/>
    <n v="1381208400"/>
    <n v="1381726800"/>
    <b v="0"/>
    <x v="0"/>
    <x v="19"/>
    <x v="4"/>
    <x v="19"/>
  </r>
  <r>
    <n v="972"/>
    <x v="948"/>
    <x v="971"/>
    <n v="42700"/>
    <n v="97524"/>
    <n v="2.283934426229508"/>
    <x v="1"/>
    <n v="1681"/>
    <x v="957"/>
    <x v="1"/>
    <s v="USD"/>
    <n v="1401685200"/>
    <n v="1402462800"/>
    <b v="0"/>
    <x v="1"/>
    <x v="2"/>
    <x v="2"/>
    <x v="2"/>
  </r>
  <r>
    <n v="973"/>
    <x v="949"/>
    <x v="972"/>
    <n v="121100"/>
    <n v="26176"/>
    <n v="0.21615194054500414"/>
    <x v="0"/>
    <n v="252"/>
    <x v="958"/>
    <x v="1"/>
    <s v="USD"/>
    <n v="1291960800"/>
    <n v="1292133600"/>
    <b v="0"/>
    <x v="1"/>
    <x v="3"/>
    <x v="3"/>
    <x v="3"/>
  </r>
  <r>
    <n v="974"/>
    <x v="950"/>
    <x v="973"/>
    <n v="800"/>
    <n v="2991"/>
    <n v="3.73875"/>
    <x v="1"/>
    <n v="32"/>
    <x v="959"/>
    <x v="1"/>
    <s v="USD"/>
    <n v="1368853200"/>
    <n v="1368939600"/>
    <b v="0"/>
    <x v="0"/>
    <x v="7"/>
    <x v="1"/>
    <x v="7"/>
  </r>
  <r>
    <n v="975"/>
    <x v="951"/>
    <x v="974"/>
    <n v="5400"/>
    <n v="8366"/>
    <n v="1.5492592592592593"/>
    <x v="1"/>
    <n v="135"/>
    <x v="960"/>
    <x v="1"/>
    <s v="USD"/>
    <n v="1448776800"/>
    <n v="1452146400"/>
    <b v="0"/>
    <x v="1"/>
    <x v="3"/>
    <x v="3"/>
    <x v="3"/>
  </r>
  <r>
    <n v="976"/>
    <x v="952"/>
    <x v="975"/>
    <n v="4000"/>
    <n v="12886"/>
    <n v="3.2214999999999998"/>
    <x v="1"/>
    <n v="140"/>
    <x v="961"/>
    <x v="1"/>
    <s v="USD"/>
    <n v="1296194400"/>
    <n v="1296712800"/>
    <b v="0"/>
    <x v="1"/>
    <x v="3"/>
    <x v="3"/>
    <x v="3"/>
  </r>
  <r>
    <n v="977"/>
    <x v="597"/>
    <x v="976"/>
    <n v="7000"/>
    <n v="5177"/>
    <n v="0.73957142857142855"/>
    <x v="0"/>
    <n v="67"/>
    <x v="962"/>
    <x v="1"/>
    <s v="USD"/>
    <n v="1517983200"/>
    <n v="1520748000"/>
    <b v="0"/>
    <x v="0"/>
    <x v="0"/>
    <x v="0"/>
    <x v="0"/>
  </r>
  <r>
    <n v="978"/>
    <x v="953"/>
    <x v="977"/>
    <n v="1000"/>
    <n v="8641"/>
    <n v="8.641"/>
    <x v="1"/>
    <n v="92"/>
    <x v="963"/>
    <x v="1"/>
    <s v="USD"/>
    <n v="1478930400"/>
    <n v="1480831200"/>
    <b v="0"/>
    <x v="0"/>
    <x v="11"/>
    <x v="6"/>
    <x v="11"/>
  </r>
  <r>
    <n v="979"/>
    <x v="954"/>
    <x v="978"/>
    <n v="60200"/>
    <n v="86244"/>
    <n v="1.432624584717608"/>
    <x v="1"/>
    <n v="1015"/>
    <x v="964"/>
    <x v="4"/>
    <s v="GBP"/>
    <n v="1426395600"/>
    <n v="1426914000"/>
    <b v="0"/>
    <x v="0"/>
    <x v="3"/>
    <x v="3"/>
    <x v="3"/>
  </r>
  <r>
    <n v="980"/>
    <x v="955"/>
    <x v="979"/>
    <n v="195200"/>
    <n v="78630"/>
    <n v="0.40281762295081969"/>
    <x v="0"/>
    <n v="742"/>
    <x v="965"/>
    <x v="1"/>
    <s v="USD"/>
    <n v="1446181200"/>
    <n v="1446616800"/>
    <b v="1"/>
    <x v="0"/>
    <x v="9"/>
    <x v="5"/>
    <x v="9"/>
  </r>
  <r>
    <n v="981"/>
    <x v="956"/>
    <x v="980"/>
    <n v="6700"/>
    <n v="11941"/>
    <n v="1.7822388059701493"/>
    <x v="1"/>
    <n v="323"/>
    <x v="966"/>
    <x v="1"/>
    <s v="USD"/>
    <n v="1514181600"/>
    <n v="1517032800"/>
    <b v="0"/>
    <x v="0"/>
    <x v="2"/>
    <x v="2"/>
    <x v="2"/>
  </r>
  <r>
    <n v="982"/>
    <x v="957"/>
    <x v="981"/>
    <n v="7200"/>
    <n v="6115"/>
    <n v="0.84930555555555554"/>
    <x v="0"/>
    <n v="75"/>
    <x v="967"/>
    <x v="1"/>
    <s v="USD"/>
    <n v="1311051600"/>
    <n v="1311224400"/>
    <b v="0"/>
    <x v="1"/>
    <x v="4"/>
    <x v="4"/>
    <x v="4"/>
  </r>
  <r>
    <n v="983"/>
    <x v="958"/>
    <x v="982"/>
    <n v="129100"/>
    <n v="188404"/>
    <n v="1.4593648334624323"/>
    <x v="1"/>
    <n v="2326"/>
    <x v="968"/>
    <x v="1"/>
    <s v="USD"/>
    <n v="1564894800"/>
    <n v="1566190800"/>
    <b v="0"/>
    <x v="0"/>
    <x v="4"/>
    <x v="4"/>
    <x v="4"/>
  </r>
  <r>
    <n v="984"/>
    <x v="959"/>
    <x v="983"/>
    <n v="6500"/>
    <n v="9910"/>
    <n v="1.5246153846153847"/>
    <x v="1"/>
    <n v="381"/>
    <x v="969"/>
    <x v="1"/>
    <s v="USD"/>
    <n v="1567918800"/>
    <n v="1570165200"/>
    <b v="0"/>
    <x v="0"/>
    <x v="3"/>
    <x v="3"/>
    <x v="3"/>
  </r>
  <r>
    <n v="985"/>
    <x v="960"/>
    <x v="984"/>
    <n v="170600"/>
    <n v="114523"/>
    <n v="0.67129542790152408"/>
    <x v="0"/>
    <n v="4405"/>
    <x v="970"/>
    <x v="1"/>
    <s v="USD"/>
    <n v="1386309600"/>
    <n v="1388556000"/>
    <b v="0"/>
    <x v="1"/>
    <x v="1"/>
    <x v="1"/>
    <x v="1"/>
  </r>
  <r>
    <n v="986"/>
    <x v="961"/>
    <x v="985"/>
    <n v="7800"/>
    <n v="3144"/>
    <n v="0.40307692307692305"/>
    <x v="0"/>
    <n v="92"/>
    <x v="971"/>
    <x v="1"/>
    <s v="USD"/>
    <n v="1301979600"/>
    <n v="1303189200"/>
    <b v="0"/>
    <x v="0"/>
    <x v="1"/>
    <x v="1"/>
    <x v="1"/>
  </r>
  <r>
    <n v="987"/>
    <x v="962"/>
    <x v="986"/>
    <n v="6200"/>
    <n v="13441"/>
    <n v="2.1679032258064517"/>
    <x v="1"/>
    <n v="480"/>
    <x v="972"/>
    <x v="1"/>
    <s v="USD"/>
    <n v="1493269200"/>
    <n v="1494478800"/>
    <b v="0"/>
    <x v="0"/>
    <x v="4"/>
    <x v="4"/>
    <x v="4"/>
  </r>
  <r>
    <n v="988"/>
    <x v="963"/>
    <x v="987"/>
    <n v="9400"/>
    <n v="4899"/>
    <n v="0.52117021276595743"/>
    <x v="0"/>
    <n v="64"/>
    <x v="973"/>
    <x v="1"/>
    <s v="USD"/>
    <n v="1478930400"/>
    <n v="1480744800"/>
    <b v="0"/>
    <x v="0"/>
    <x v="15"/>
    <x v="5"/>
    <x v="15"/>
  </r>
  <r>
    <n v="989"/>
    <x v="964"/>
    <x v="988"/>
    <n v="2400"/>
    <n v="11990"/>
    <n v="4.9958333333333336"/>
    <x v="1"/>
    <n v="226"/>
    <x v="974"/>
    <x v="1"/>
    <s v="USD"/>
    <n v="1555390800"/>
    <n v="1555822800"/>
    <b v="0"/>
    <x v="0"/>
    <x v="18"/>
    <x v="5"/>
    <x v="18"/>
  </r>
  <r>
    <n v="990"/>
    <x v="965"/>
    <x v="989"/>
    <n v="7800"/>
    <n v="6839"/>
    <n v="0.87679487179487181"/>
    <x v="0"/>
    <n v="64"/>
    <x v="975"/>
    <x v="1"/>
    <s v="USD"/>
    <n v="1456984800"/>
    <n v="1458882000"/>
    <b v="0"/>
    <x v="1"/>
    <x v="6"/>
    <x v="4"/>
    <x v="6"/>
  </r>
  <r>
    <n v="991"/>
    <x v="509"/>
    <x v="990"/>
    <n v="9800"/>
    <n v="11091"/>
    <n v="1.131734693877551"/>
    <x v="1"/>
    <n v="241"/>
    <x v="976"/>
    <x v="1"/>
    <s v="USD"/>
    <n v="1411621200"/>
    <n v="1411966800"/>
    <b v="0"/>
    <x v="1"/>
    <x v="1"/>
    <x v="1"/>
    <x v="1"/>
  </r>
  <r>
    <n v="992"/>
    <x v="966"/>
    <x v="991"/>
    <n v="3100"/>
    <n v="13223"/>
    <n v="4.2654838709677421"/>
    <x v="1"/>
    <n v="132"/>
    <x v="977"/>
    <x v="1"/>
    <s v="USD"/>
    <n v="1525669200"/>
    <n v="1526878800"/>
    <b v="0"/>
    <x v="1"/>
    <x v="6"/>
    <x v="4"/>
    <x v="6"/>
  </r>
  <r>
    <n v="993"/>
    <x v="967"/>
    <x v="992"/>
    <n v="9800"/>
    <n v="7608"/>
    <n v="0.77632653061224488"/>
    <x v="3"/>
    <n v="75"/>
    <x v="978"/>
    <x v="6"/>
    <s v="EUR"/>
    <n v="1450936800"/>
    <n v="1452405600"/>
    <b v="0"/>
    <x v="1"/>
    <x v="14"/>
    <x v="7"/>
    <x v="14"/>
  </r>
  <r>
    <n v="994"/>
    <x v="968"/>
    <x v="993"/>
    <n v="141100"/>
    <n v="74073"/>
    <n v="0.52496810772501767"/>
    <x v="0"/>
    <n v="842"/>
    <x v="979"/>
    <x v="1"/>
    <s v="USD"/>
    <n v="1413522000"/>
    <n v="1414040400"/>
    <b v="0"/>
    <x v="1"/>
    <x v="18"/>
    <x v="5"/>
    <x v="18"/>
  </r>
  <r>
    <n v="995"/>
    <x v="969"/>
    <x v="994"/>
    <n v="97300"/>
    <n v="153216"/>
    <n v="1.5746762589928058"/>
    <x v="1"/>
    <n v="2043"/>
    <x v="980"/>
    <x v="1"/>
    <s v="USD"/>
    <n v="1541307600"/>
    <n v="1543816800"/>
    <b v="0"/>
    <x v="1"/>
    <x v="0"/>
    <x v="0"/>
    <x v="0"/>
  </r>
  <r>
    <n v="996"/>
    <x v="970"/>
    <x v="995"/>
    <n v="6600"/>
    <n v="4814"/>
    <n v="0.72939393939393937"/>
    <x v="0"/>
    <n v="112"/>
    <x v="981"/>
    <x v="1"/>
    <s v="USD"/>
    <n v="1357106400"/>
    <n v="1359698400"/>
    <b v="0"/>
    <x v="0"/>
    <x v="3"/>
    <x v="3"/>
    <x v="3"/>
  </r>
  <r>
    <n v="997"/>
    <x v="971"/>
    <x v="996"/>
    <n v="7600"/>
    <n v="4603"/>
    <n v="0.60565789473684206"/>
    <x v="3"/>
    <n v="139"/>
    <x v="982"/>
    <x v="6"/>
    <s v="EUR"/>
    <n v="1390197600"/>
    <n v="1390629600"/>
    <b v="0"/>
    <x v="0"/>
    <x v="3"/>
    <x v="3"/>
    <x v="3"/>
  </r>
  <r>
    <n v="998"/>
    <x v="972"/>
    <x v="997"/>
    <n v="66600"/>
    <n v="37823"/>
    <n v="0.5679129129129129"/>
    <x v="0"/>
    <n v="374"/>
    <x v="983"/>
    <x v="1"/>
    <s v="USD"/>
    <n v="1265868000"/>
    <n v="1267077600"/>
    <b v="0"/>
    <x v="1"/>
    <x v="7"/>
    <x v="1"/>
    <x v="7"/>
  </r>
  <r>
    <n v="999"/>
    <x v="973"/>
    <x v="998"/>
    <n v="111100"/>
    <n v="62819"/>
    <n v="0.56542754275427543"/>
    <x v="3"/>
    <n v="1122"/>
    <x v="984"/>
    <x v="1"/>
    <s v="USD"/>
    <n v="1467176400"/>
    <n v="1467781200"/>
    <b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90DF6-000F-45D2-879F-E1928CAD2B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14:U31" firstHeaderRow="1" firstDataRow="1" firstDataCol="0"/>
  <pivotFields count="18"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45E60-C58C-4B4D-BACA-61BDEDA8785F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2:M31" firstHeaderRow="1" firstDataRow="2" firstDataCol="1" rowPageCount="1" colPageCount="1"/>
  <pivotFields count="18">
    <pivotField showAll="0"/>
    <pivotField showAll="0"/>
    <pivotField showAll="0"/>
    <pivotField dataField="1"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h="1" x="23"/>
        <item h="1" x="4"/>
        <item h="1" x="6"/>
        <item h="1" x="5"/>
        <item h="1" x="13"/>
        <item h="1" x="0"/>
        <item h="1" x="7"/>
        <item h="1" x="17"/>
        <item h="1" x="16"/>
        <item h="1" x="20"/>
        <item h="1" x="9"/>
        <item h="1" x="14"/>
        <item h="1" x="3"/>
        <item h="1" x="15"/>
        <item h="1" x="1"/>
        <item h="1" x="22"/>
        <item h="1" x="12"/>
        <item h="1" x="19"/>
        <item h="1" x="18"/>
        <item h="1" x="11"/>
        <item h="1" x="8"/>
        <item h="1" x="2"/>
        <item h="1" x="21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goal" fld="3" subtotal="count" baseField="16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E603C2-1976-47D6-BF69-7F27E4B83FCA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dataField="1" showAll="0"/>
    <pivotField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sd="0"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goal" fld="3" subtotal="countNums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5766C-6DE6-461F-82C4-87A85E8F4A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30" firstHeaderRow="1" firstDataRow="2" firstDataCol="1" rowPageCount="2" colPageCount="1"/>
  <pivotFields count="18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dataField="1" showAll="0"/>
    <pivotField numFmtId="10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>
      <items count="986"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pledged" fld="4" subtotal="count" baseField="6" baseItem="2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B8BBB-4A55-457C-8104-986AFFF7C38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h="1" x="4"/>
        <item h="1" x="0"/>
        <item h="1" x="6"/>
        <item h="1" x="8"/>
        <item h="1" x="1"/>
        <item h="1" x="7"/>
        <item h="1" x="5"/>
        <item h="1"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9"/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9"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13" sqref="I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9" max="9" width="13" customWidth="1"/>
    <col min="12" max="12" width="11.125" bestFit="1" customWidth="1"/>
    <col min="13" max="13" width="11.125" customWidth="1"/>
    <col min="14" max="14" width="11.125" bestFit="1" customWidth="1"/>
    <col min="15" max="15" width="11.125" customWidth="1"/>
    <col min="18" max="18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0</f>
        <v>0</v>
      </c>
      <c r="J2" t="s">
        <v>15</v>
      </c>
      <c r="K2" t="s">
        <v>16</v>
      </c>
      <c r="L2">
        <v>1448690400</v>
      </c>
      <c r="M2" s="16">
        <f>(((L2/60)/60)/24)+DATE(1970,1,1)</f>
        <v>42336.25</v>
      </c>
      <c r="N2">
        <v>1450159200</v>
      </c>
      <c r="O2" s="1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>
        <f>(E3/H3)</f>
        <v>92.151898734177209</v>
      </c>
      <c r="J3" t="s">
        <v>21</v>
      </c>
      <c r="K3" t="s">
        <v>22</v>
      </c>
      <c r="L3">
        <v>1408424400</v>
      </c>
      <c r="M3" s="16">
        <f>(((L3/60)/60)/24)+DATE(1970,1,1)</f>
        <v>41870.208333333336</v>
      </c>
      <c r="N3">
        <v>1408597200</v>
      </c>
      <c r="O3" s="16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>
        <f t="shared" ref="I4:I67" si="2">(E4/H4)</f>
        <v>100.01614035087719</v>
      </c>
      <c r="J4" t="s">
        <v>26</v>
      </c>
      <c r="K4" t="s">
        <v>27</v>
      </c>
      <c r="L4">
        <v>1384668000</v>
      </c>
      <c r="M4" s="16">
        <f t="shared" ref="M4:M66" si="3">(((L4/60)/60)/24)+DATE(1970,1,1)</f>
        <v>41595.25</v>
      </c>
      <c r="N4">
        <v>1384840800</v>
      </c>
      <c r="O4" s="16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>
        <f t="shared" si="2"/>
        <v>103.20833333333333</v>
      </c>
      <c r="J5" t="s">
        <v>21</v>
      </c>
      <c r="K5" t="s">
        <v>22</v>
      </c>
      <c r="L5">
        <v>1565499600</v>
      </c>
      <c r="M5" s="16">
        <f t="shared" si="3"/>
        <v>43688.208333333328</v>
      </c>
      <c r="N5">
        <v>1568955600</v>
      </c>
      <c r="O5" s="16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>
        <f t="shared" si="2"/>
        <v>99.339622641509436</v>
      </c>
      <c r="J6" t="s">
        <v>21</v>
      </c>
      <c r="K6" t="s">
        <v>22</v>
      </c>
      <c r="L6">
        <v>1547964000</v>
      </c>
      <c r="M6" s="16">
        <f t="shared" si="3"/>
        <v>43485.25</v>
      </c>
      <c r="N6">
        <v>1548309600</v>
      </c>
      <c r="O6" s="16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>
        <f t="shared" si="2"/>
        <v>75.833333333333329</v>
      </c>
      <c r="J7" t="s">
        <v>36</v>
      </c>
      <c r="K7" t="s">
        <v>37</v>
      </c>
      <c r="L7">
        <v>1346130000</v>
      </c>
      <c r="M7" s="16">
        <f t="shared" si="3"/>
        <v>41149.208333333336</v>
      </c>
      <c r="N7">
        <v>1347080400</v>
      </c>
      <c r="O7" s="16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>
        <f t="shared" si="2"/>
        <v>60.555555555555557</v>
      </c>
      <c r="J8" t="s">
        <v>40</v>
      </c>
      <c r="K8" t="s">
        <v>41</v>
      </c>
      <c r="L8">
        <v>1505278800</v>
      </c>
      <c r="M8" s="16">
        <f t="shared" si="3"/>
        <v>42991.208333333328</v>
      </c>
      <c r="N8">
        <v>1505365200</v>
      </c>
      <c r="O8" s="16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>
        <f t="shared" si="2"/>
        <v>64.93832599118943</v>
      </c>
      <c r="J9" t="s">
        <v>36</v>
      </c>
      <c r="K9" t="s">
        <v>37</v>
      </c>
      <c r="L9">
        <v>1439442000</v>
      </c>
      <c r="M9" s="16">
        <f t="shared" si="3"/>
        <v>42229.208333333328</v>
      </c>
      <c r="N9">
        <v>1439614800</v>
      </c>
      <c r="O9" s="16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>
        <f t="shared" si="2"/>
        <v>30.997175141242938</v>
      </c>
      <c r="J10" t="s">
        <v>36</v>
      </c>
      <c r="K10" t="s">
        <v>37</v>
      </c>
      <c r="L10">
        <v>1281330000</v>
      </c>
      <c r="M10" s="16">
        <f t="shared" si="3"/>
        <v>40399.208333333336</v>
      </c>
      <c r="N10">
        <v>1281502800</v>
      </c>
      <c r="O10" s="16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>
        <f t="shared" si="2"/>
        <v>72.909090909090907</v>
      </c>
      <c r="J11" t="s">
        <v>21</v>
      </c>
      <c r="K11" t="s">
        <v>22</v>
      </c>
      <c r="L11">
        <v>1379566800</v>
      </c>
      <c r="M11" s="16">
        <f t="shared" si="3"/>
        <v>41536.208333333336</v>
      </c>
      <c r="N11">
        <v>1383804000</v>
      </c>
      <c r="O11" s="16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16">
        <f t="shared" si="3"/>
        <v>40404.208333333336</v>
      </c>
      <c r="N12">
        <v>1285909200</v>
      </c>
      <c r="O12" s="16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>
        <f t="shared" si="2"/>
        <v>112.22222222222223</v>
      </c>
      <c r="J13" t="s">
        <v>21</v>
      </c>
      <c r="K13" t="s">
        <v>22</v>
      </c>
      <c r="L13">
        <v>1285045200</v>
      </c>
      <c r="M13" s="16">
        <f t="shared" si="3"/>
        <v>40442.208333333336</v>
      </c>
      <c r="N13">
        <v>1285563600</v>
      </c>
      <c r="O13" s="16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>
        <f t="shared" si="2"/>
        <v>102.34545454545454</v>
      </c>
      <c r="J14" t="s">
        <v>21</v>
      </c>
      <c r="K14" t="s">
        <v>22</v>
      </c>
      <c r="L14">
        <v>1571720400</v>
      </c>
      <c r="M14" s="16">
        <f t="shared" si="3"/>
        <v>43760.208333333328</v>
      </c>
      <c r="N14">
        <v>1572411600</v>
      </c>
      <c r="O14" s="16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>
        <f t="shared" si="2"/>
        <v>105.05102040816327</v>
      </c>
      <c r="J15" t="s">
        <v>21</v>
      </c>
      <c r="K15" t="s">
        <v>22</v>
      </c>
      <c r="L15">
        <v>1465621200</v>
      </c>
      <c r="M15" s="16">
        <f t="shared" si="3"/>
        <v>42532.208333333328</v>
      </c>
      <c r="N15">
        <v>1466658000</v>
      </c>
      <c r="O15" s="16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>
        <f t="shared" si="2"/>
        <v>94.144999999999996</v>
      </c>
      <c r="J16" t="s">
        <v>21</v>
      </c>
      <c r="K16" t="s">
        <v>22</v>
      </c>
      <c r="L16">
        <v>1331013600</v>
      </c>
      <c r="M16" s="16">
        <f t="shared" si="3"/>
        <v>40974.25</v>
      </c>
      <c r="N16">
        <v>1333342800</v>
      </c>
      <c r="O16" s="16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>
        <f t="shared" si="2"/>
        <v>84.986725663716811</v>
      </c>
      <c r="J17" t="s">
        <v>21</v>
      </c>
      <c r="K17" t="s">
        <v>22</v>
      </c>
      <c r="L17">
        <v>1575957600</v>
      </c>
      <c r="M17" s="16">
        <f t="shared" si="3"/>
        <v>43809.25</v>
      </c>
      <c r="N17">
        <v>1576303200</v>
      </c>
      <c r="O17" s="16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16">
        <f t="shared" si="3"/>
        <v>41661.25</v>
      </c>
      <c r="N18">
        <v>1392271200</v>
      </c>
      <c r="O18" s="16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>
        <f t="shared" si="2"/>
        <v>107.96236989591674</v>
      </c>
      <c r="J19" t="s">
        <v>21</v>
      </c>
      <c r="K19" t="s">
        <v>22</v>
      </c>
      <c r="L19">
        <v>1294812000</v>
      </c>
      <c r="M19" s="16">
        <f t="shared" si="3"/>
        <v>40555.25</v>
      </c>
      <c r="N19">
        <v>1294898400</v>
      </c>
      <c r="O19" s="16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>
        <f t="shared" si="2"/>
        <v>45.103703703703701</v>
      </c>
      <c r="J20" t="s">
        <v>21</v>
      </c>
      <c r="K20" t="s">
        <v>22</v>
      </c>
      <c r="L20">
        <v>1536382800</v>
      </c>
      <c r="M20" s="16">
        <f t="shared" si="3"/>
        <v>43351.208333333328</v>
      </c>
      <c r="N20">
        <v>1537074000</v>
      </c>
      <c r="O20" s="16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>
        <f t="shared" si="2"/>
        <v>45.001483679525222</v>
      </c>
      <c r="J21" t="s">
        <v>21</v>
      </c>
      <c r="K21" t="s">
        <v>22</v>
      </c>
      <c r="L21">
        <v>1551679200</v>
      </c>
      <c r="M21" s="16">
        <f t="shared" si="3"/>
        <v>43528.25</v>
      </c>
      <c r="N21">
        <v>1553490000</v>
      </c>
      <c r="O21" s="16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>
        <f t="shared" si="2"/>
        <v>105.97134670487107</v>
      </c>
      <c r="J22" t="s">
        <v>21</v>
      </c>
      <c r="K22" t="s">
        <v>22</v>
      </c>
      <c r="L22">
        <v>1406523600</v>
      </c>
      <c r="M22" s="16">
        <f t="shared" si="3"/>
        <v>41848.208333333336</v>
      </c>
      <c r="N22">
        <v>1406523600</v>
      </c>
      <c r="O22" s="16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>
        <f t="shared" si="2"/>
        <v>69.055555555555557</v>
      </c>
      <c r="J23" t="s">
        <v>21</v>
      </c>
      <c r="K23" t="s">
        <v>22</v>
      </c>
      <c r="L23">
        <v>1313384400</v>
      </c>
      <c r="M23" s="16">
        <f t="shared" si="3"/>
        <v>40770.208333333336</v>
      </c>
      <c r="N23">
        <v>1316322000</v>
      </c>
      <c r="O23" s="16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>
        <f t="shared" si="2"/>
        <v>85.044943820224717</v>
      </c>
      <c r="J24" t="s">
        <v>21</v>
      </c>
      <c r="K24" t="s">
        <v>22</v>
      </c>
      <c r="L24">
        <v>1522731600</v>
      </c>
      <c r="M24" s="16">
        <f t="shared" si="3"/>
        <v>43193.208333333328</v>
      </c>
      <c r="N24">
        <v>1524027600</v>
      </c>
      <c r="O24" s="16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>
        <f t="shared" si="2"/>
        <v>105.22535211267606</v>
      </c>
      <c r="J25" t="s">
        <v>40</v>
      </c>
      <c r="K25" t="s">
        <v>41</v>
      </c>
      <c r="L25">
        <v>1550124000</v>
      </c>
      <c r="M25" s="16">
        <f t="shared" si="3"/>
        <v>43510.25</v>
      </c>
      <c r="N25">
        <v>1554699600</v>
      </c>
      <c r="O25" s="16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>
        <f t="shared" si="2"/>
        <v>39.003741114852225</v>
      </c>
      <c r="J26" t="s">
        <v>21</v>
      </c>
      <c r="K26" t="s">
        <v>22</v>
      </c>
      <c r="L26">
        <v>1403326800</v>
      </c>
      <c r="M26" s="16">
        <f t="shared" si="3"/>
        <v>41811.208333333336</v>
      </c>
      <c r="N26">
        <v>1403499600</v>
      </c>
      <c r="O26" s="16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>
        <f t="shared" si="2"/>
        <v>73.030674846625772</v>
      </c>
      <c r="J27" t="s">
        <v>21</v>
      </c>
      <c r="K27" t="s">
        <v>22</v>
      </c>
      <c r="L27">
        <v>1305694800</v>
      </c>
      <c r="M27" s="16">
        <f t="shared" si="3"/>
        <v>40681.208333333336</v>
      </c>
      <c r="N27">
        <v>1307422800</v>
      </c>
      <c r="O27" s="16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>
        <f t="shared" si="2"/>
        <v>35.009459459459457</v>
      </c>
      <c r="J28" t="s">
        <v>21</v>
      </c>
      <c r="K28" t="s">
        <v>22</v>
      </c>
      <c r="L28">
        <v>1533013200</v>
      </c>
      <c r="M28" s="16">
        <f t="shared" si="3"/>
        <v>43312.208333333328</v>
      </c>
      <c r="N28">
        <v>1535346000</v>
      </c>
      <c r="O28" s="16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16">
        <f t="shared" si="3"/>
        <v>42280.208333333328</v>
      </c>
      <c r="N29">
        <v>1444539600</v>
      </c>
      <c r="O29" s="16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>
        <f t="shared" si="2"/>
        <v>61.997747747747745</v>
      </c>
      <c r="J30" t="s">
        <v>21</v>
      </c>
      <c r="K30" t="s">
        <v>22</v>
      </c>
      <c r="L30">
        <v>1265695200</v>
      </c>
      <c r="M30" s="16">
        <f t="shared" si="3"/>
        <v>40218.25</v>
      </c>
      <c r="N30">
        <v>1267682400</v>
      </c>
      <c r="O30" s="16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>
        <f t="shared" si="2"/>
        <v>94.000622665006233</v>
      </c>
      <c r="J31" t="s">
        <v>98</v>
      </c>
      <c r="K31" t="s">
        <v>99</v>
      </c>
      <c r="L31">
        <v>1532062800</v>
      </c>
      <c r="M31" s="16">
        <f t="shared" si="3"/>
        <v>43301.208333333328</v>
      </c>
      <c r="N31">
        <v>1535518800</v>
      </c>
      <c r="O31" s="16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>
        <f t="shared" si="2"/>
        <v>112.05426356589147</v>
      </c>
      <c r="J32" t="s">
        <v>21</v>
      </c>
      <c r="K32" t="s">
        <v>22</v>
      </c>
      <c r="L32">
        <v>1558674000</v>
      </c>
      <c r="M32" s="16">
        <f t="shared" si="3"/>
        <v>43609.208333333328</v>
      </c>
      <c r="N32">
        <v>1559106000</v>
      </c>
      <c r="O32" s="16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>
        <f t="shared" si="2"/>
        <v>48.008849557522126</v>
      </c>
      <c r="J33" t="s">
        <v>40</v>
      </c>
      <c r="K33" t="s">
        <v>41</v>
      </c>
      <c r="L33">
        <v>1451973600</v>
      </c>
      <c r="M33" s="16">
        <f t="shared" si="3"/>
        <v>42374.25</v>
      </c>
      <c r="N33">
        <v>1454392800</v>
      </c>
      <c r="O33" s="16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>
        <f t="shared" si="2"/>
        <v>38.004334633723452</v>
      </c>
      <c r="J34" t="s">
        <v>107</v>
      </c>
      <c r="K34" t="s">
        <v>108</v>
      </c>
      <c r="L34">
        <v>1515564000</v>
      </c>
      <c r="M34" s="16">
        <f t="shared" si="3"/>
        <v>43110.25</v>
      </c>
      <c r="N34">
        <v>1517896800</v>
      </c>
      <c r="O34" s="16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>
        <f t="shared" si="2"/>
        <v>35.000184535892231</v>
      </c>
      <c r="J35" t="s">
        <v>21</v>
      </c>
      <c r="K35" t="s">
        <v>22</v>
      </c>
      <c r="L35">
        <v>1412485200</v>
      </c>
      <c r="M35" s="16">
        <f t="shared" si="3"/>
        <v>41917.208333333336</v>
      </c>
      <c r="N35">
        <v>1415685600</v>
      </c>
      <c r="O35" s="16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16">
        <f t="shared" si="3"/>
        <v>42817.208333333328</v>
      </c>
      <c r="N36">
        <v>1490677200</v>
      </c>
      <c r="O36" s="16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>
        <f t="shared" si="2"/>
        <v>95.993893129770996</v>
      </c>
      <c r="J37" t="s">
        <v>36</v>
      </c>
      <c r="K37" t="s">
        <v>37</v>
      </c>
      <c r="L37">
        <v>1547877600</v>
      </c>
      <c r="M37" s="16">
        <f t="shared" si="3"/>
        <v>43484.25</v>
      </c>
      <c r="N37">
        <v>1551506400</v>
      </c>
      <c r="O37" s="16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>
        <f t="shared" si="2"/>
        <v>68.8125</v>
      </c>
      <c r="J38" t="s">
        <v>21</v>
      </c>
      <c r="K38" t="s">
        <v>22</v>
      </c>
      <c r="L38">
        <v>1298700000</v>
      </c>
      <c r="M38" s="16">
        <f t="shared" si="3"/>
        <v>40600.25</v>
      </c>
      <c r="N38">
        <v>1300856400</v>
      </c>
      <c r="O38" s="16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>
        <f t="shared" si="2"/>
        <v>105.97196261682242</v>
      </c>
      <c r="J39" t="s">
        <v>21</v>
      </c>
      <c r="K39" t="s">
        <v>22</v>
      </c>
      <c r="L39">
        <v>1570338000</v>
      </c>
      <c r="M39" s="16">
        <f t="shared" si="3"/>
        <v>43744.208333333328</v>
      </c>
      <c r="N39">
        <v>1573192800</v>
      </c>
      <c r="O39" s="16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>
        <f t="shared" si="2"/>
        <v>75.261194029850742</v>
      </c>
      <c r="J40" t="s">
        <v>21</v>
      </c>
      <c r="K40" t="s">
        <v>22</v>
      </c>
      <c r="L40">
        <v>1287378000</v>
      </c>
      <c r="M40" s="16">
        <f t="shared" si="3"/>
        <v>40469.208333333336</v>
      </c>
      <c r="N40">
        <v>1287810000</v>
      </c>
      <c r="O40" s="16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>
        <f t="shared" si="2"/>
        <v>57.125</v>
      </c>
      <c r="J41" t="s">
        <v>36</v>
      </c>
      <c r="K41" t="s">
        <v>37</v>
      </c>
      <c r="L41">
        <v>1361772000</v>
      </c>
      <c r="M41" s="16">
        <f t="shared" si="3"/>
        <v>41330.25</v>
      </c>
      <c r="N41">
        <v>1362978000</v>
      </c>
      <c r="O41" s="16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>
        <f t="shared" si="2"/>
        <v>75.141414141414145</v>
      </c>
      <c r="J42" t="s">
        <v>21</v>
      </c>
      <c r="K42" t="s">
        <v>22</v>
      </c>
      <c r="L42">
        <v>1275714000</v>
      </c>
      <c r="M42" s="16">
        <f t="shared" si="3"/>
        <v>40334.208333333336</v>
      </c>
      <c r="N42">
        <v>1277355600</v>
      </c>
      <c r="O42" s="16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>
        <f t="shared" si="2"/>
        <v>107.42342342342343</v>
      </c>
      <c r="J43" t="s">
        <v>107</v>
      </c>
      <c r="K43" t="s">
        <v>108</v>
      </c>
      <c r="L43">
        <v>1346734800</v>
      </c>
      <c r="M43" s="16">
        <f t="shared" si="3"/>
        <v>41156.208333333336</v>
      </c>
      <c r="N43">
        <v>1348981200</v>
      </c>
      <c r="O43" s="16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>
        <f t="shared" si="2"/>
        <v>35.995495495495497</v>
      </c>
      <c r="J44" t="s">
        <v>21</v>
      </c>
      <c r="K44" t="s">
        <v>22</v>
      </c>
      <c r="L44">
        <v>1309755600</v>
      </c>
      <c r="M44" s="16">
        <f t="shared" si="3"/>
        <v>40728.208333333336</v>
      </c>
      <c r="N44">
        <v>1310533200</v>
      </c>
      <c r="O44" s="16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>
        <f t="shared" si="2"/>
        <v>26.998873148744366</v>
      </c>
      <c r="J45" t="s">
        <v>21</v>
      </c>
      <c r="K45" t="s">
        <v>22</v>
      </c>
      <c r="L45">
        <v>1406178000</v>
      </c>
      <c r="M45" s="16">
        <f t="shared" si="3"/>
        <v>41844.208333333336</v>
      </c>
      <c r="N45">
        <v>1407560400</v>
      </c>
      <c r="O45" s="16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>
        <f t="shared" si="2"/>
        <v>107.56122448979592</v>
      </c>
      <c r="J46" t="s">
        <v>36</v>
      </c>
      <c r="K46" t="s">
        <v>37</v>
      </c>
      <c r="L46">
        <v>1552798800</v>
      </c>
      <c r="M46" s="16">
        <f t="shared" si="3"/>
        <v>43541.208333333328</v>
      </c>
      <c r="N46">
        <v>1552885200</v>
      </c>
      <c r="O46" s="16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>
        <f t="shared" si="2"/>
        <v>94.375</v>
      </c>
      <c r="J47" t="s">
        <v>21</v>
      </c>
      <c r="K47" t="s">
        <v>22</v>
      </c>
      <c r="L47">
        <v>1478062800</v>
      </c>
      <c r="M47" s="16">
        <f t="shared" si="3"/>
        <v>42676.208333333328</v>
      </c>
      <c r="N47">
        <v>1479362400</v>
      </c>
      <c r="O47" s="16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>
        <f t="shared" si="2"/>
        <v>46.163043478260867</v>
      </c>
      <c r="J48" t="s">
        <v>21</v>
      </c>
      <c r="K48" t="s">
        <v>22</v>
      </c>
      <c r="L48">
        <v>1278565200</v>
      </c>
      <c r="M48" s="16">
        <f t="shared" si="3"/>
        <v>40367.208333333336</v>
      </c>
      <c r="N48">
        <v>1280552400</v>
      </c>
      <c r="O48" s="16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>
        <f t="shared" si="2"/>
        <v>47.845637583892618</v>
      </c>
      <c r="J49" t="s">
        <v>21</v>
      </c>
      <c r="K49" t="s">
        <v>22</v>
      </c>
      <c r="L49">
        <v>1396069200</v>
      </c>
      <c r="M49" s="16">
        <f t="shared" si="3"/>
        <v>41727.208333333336</v>
      </c>
      <c r="N49">
        <v>1398661200</v>
      </c>
      <c r="O49" s="16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>
        <f t="shared" si="2"/>
        <v>53.007815713698065</v>
      </c>
      <c r="J50" t="s">
        <v>21</v>
      </c>
      <c r="K50" t="s">
        <v>22</v>
      </c>
      <c r="L50">
        <v>1435208400</v>
      </c>
      <c r="M50" s="16">
        <f t="shared" si="3"/>
        <v>42180.208333333328</v>
      </c>
      <c r="N50">
        <v>1436245200</v>
      </c>
      <c r="O50" s="16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>
        <f t="shared" si="2"/>
        <v>45.059405940594061</v>
      </c>
      <c r="J51" t="s">
        <v>21</v>
      </c>
      <c r="K51" t="s">
        <v>22</v>
      </c>
      <c r="L51">
        <v>1571547600</v>
      </c>
      <c r="M51" s="16">
        <f t="shared" si="3"/>
        <v>43758.208333333328</v>
      </c>
      <c r="N51">
        <v>1575439200</v>
      </c>
      <c r="O51" s="16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16">
        <f t="shared" si="3"/>
        <v>41487.208333333336</v>
      </c>
      <c r="N52">
        <v>1377752400</v>
      </c>
      <c r="O52" s="16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>
        <f t="shared" si="2"/>
        <v>99.006816632583508</v>
      </c>
      <c r="J53" t="s">
        <v>40</v>
      </c>
      <c r="K53" t="s">
        <v>41</v>
      </c>
      <c r="L53">
        <v>1332824400</v>
      </c>
      <c r="M53" s="16">
        <f t="shared" si="3"/>
        <v>40995.208333333336</v>
      </c>
      <c r="N53">
        <v>1334206800</v>
      </c>
      <c r="O53" s="16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>
        <f t="shared" si="2"/>
        <v>32.786666666666669</v>
      </c>
      <c r="J54" t="s">
        <v>21</v>
      </c>
      <c r="K54" t="s">
        <v>22</v>
      </c>
      <c r="L54">
        <v>1284526800</v>
      </c>
      <c r="M54" s="16">
        <f t="shared" si="3"/>
        <v>40436.208333333336</v>
      </c>
      <c r="N54">
        <v>1284872400</v>
      </c>
      <c r="O54" s="16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>
        <f t="shared" si="2"/>
        <v>59.119617224880386</v>
      </c>
      <c r="J55" t="s">
        <v>21</v>
      </c>
      <c r="K55" t="s">
        <v>22</v>
      </c>
      <c r="L55">
        <v>1400562000</v>
      </c>
      <c r="M55" s="16">
        <f t="shared" si="3"/>
        <v>41779.208333333336</v>
      </c>
      <c r="N55">
        <v>1403931600</v>
      </c>
      <c r="O55" s="16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>
        <f t="shared" si="2"/>
        <v>44.93333333333333</v>
      </c>
      <c r="J56" t="s">
        <v>21</v>
      </c>
      <c r="K56" t="s">
        <v>22</v>
      </c>
      <c r="L56">
        <v>1520748000</v>
      </c>
      <c r="M56" s="16">
        <f t="shared" si="3"/>
        <v>43170.25</v>
      </c>
      <c r="N56">
        <v>1521262800</v>
      </c>
      <c r="O56" s="16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>
        <f t="shared" si="2"/>
        <v>89.664122137404576</v>
      </c>
      <c r="J57" t="s">
        <v>21</v>
      </c>
      <c r="K57" t="s">
        <v>22</v>
      </c>
      <c r="L57">
        <v>1532926800</v>
      </c>
      <c r="M57" s="16">
        <f t="shared" si="3"/>
        <v>43311.208333333328</v>
      </c>
      <c r="N57">
        <v>1533358800</v>
      </c>
      <c r="O57" s="16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>
        <f t="shared" si="2"/>
        <v>70.079268292682926</v>
      </c>
      <c r="J58" t="s">
        <v>21</v>
      </c>
      <c r="K58" t="s">
        <v>22</v>
      </c>
      <c r="L58">
        <v>1420869600</v>
      </c>
      <c r="M58" s="16">
        <f t="shared" si="3"/>
        <v>42014.25</v>
      </c>
      <c r="N58">
        <v>1421474400</v>
      </c>
      <c r="O58" s="16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>
        <f t="shared" si="2"/>
        <v>31.059701492537314</v>
      </c>
      <c r="J59" t="s">
        <v>21</v>
      </c>
      <c r="K59" t="s">
        <v>22</v>
      </c>
      <c r="L59">
        <v>1504242000</v>
      </c>
      <c r="M59" s="16">
        <f t="shared" si="3"/>
        <v>42979.208333333328</v>
      </c>
      <c r="N59">
        <v>1505278800</v>
      </c>
      <c r="O59" s="16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>
        <f t="shared" si="2"/>
        <v>29.061611374407583</v>
      </c>
      <c r="J60" t="s">
        <v>21</v>
      </c>
      <c r="K60" t="s">
        <v>22</v>
      </c>
      <c r="L60">
        <v>1442811600</v>
      </c>
      <c r="M60" s="16">
        <f t="shared" si="3"/>
        <v>42268.208333333328</v>
      </c>
      <c r="N60">
        <v>1443934800</v>
      </c>
      <c r="O60" s="16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>
        <f t="shared" si="2"/>
        <v>30.0859375</v>
      </c>
      <c r="J61" t="s">
        <v>21</v>
      </c>
      <c r="K61" t="s">
        <v>22</v>
      </c>
      <c r="L61">
        <v>1497243600</v>
      </c>
      <c r="M61" s="16">
        <f t="shared" si="3"/>
        <v>42898.208333333328</v>
      </c>
      <c r="N61">
        <v>1498539600</v>
      </c>
      <c r="O61" s="16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>
        <f t="shared" si="2"/>
        <v>84.998125000000002</v>
      </c>
      <c r="J62" t="s">
        <v>15</v>
      </c>
      <c r="K62" t="s">
        <v>16</v>
      </c>
      <c r="L62">
        <v>1342501200</v>
      </c>
      <c r="M62" s="16">
        <f t="shared" si="3"/>
        <v>41107.208333333336</v>
      </c>
      <c r="N62">
        <v>1342760400</v>
      </c>
      <c r="O62" s="16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>
        <f t="shared" si="2"/>
        <v>82.001775410563695</v>
      </c>
      <c r="J63" t="s">
        <v>15</v>
      </c>
      <c r="K63" t="s">
        <v>16</v>
      </c>
      <c r="L63">
        <v>1298268000</v>
      </c>
      <c r="M63" s="16">
        <f t="shared" si="3"/>
        <v>40595.25</v>
      </c>
      <c r="N63">
        <v>1301720400</v>
      </c>
      <c r="O63" s="16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>
        <f t="shared" si="2"/>
        <v>58.040160642570278</v>
      </c>
      <c r="J64" t="s">
        <v>21</v>
      </c>
      <c r="K64" t="s">
        <v>22</v>
      </c>
      <c r="L64">
        <v>1433480400</v>
      </c>
      <c r="M64" s="16">
        <f t="shared" si="3"/>
        <v>42160.208333333328</v>
      </c>
      <c r="N64">
        <v>1433566800</v>
      </c>
      <c r="O64" s="16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16">
        <f t="shared" si="3"/>
        <v>42853.208333333328</v>
      </c>
      <c r="N65">
        <v>1493874000</v>
      </c>
      <c r="O65" s="16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>
        <f t="shared" si="2"/>
        <v>71.94736842105263</v>
      </c>
      <c r="J66" t="s">
        <v>21</v>
      </c>
      <c r="K66" t="s">
        <v>22</v>
      </c>
      <c r="L66">
        <v>1530507600</v>
      </c>
      <c r="M66" s="16">
        <f t="shared" si="3"/>
        <v>43283.208333333328</v>
      </c>
      <c r="N66">
        <v>1531803600</v>
      </c>
      <c r="O66" s="16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>
        <f t="shared" si="2"/>
        <v>61.038135593220339</v>
      </c>
      <c r="J67" t="s">
        <v>21</v>
      </c>
      <c r="K67" t="s">
        <v>22</v>
      </c>
      <c r="L67">
        <v>1296108000</v>
      </c>
      <c r="M67" s="16">
        <f t="shared" ref="M67:M130" si="5">(((L67/60)/60)/24)+DATE(1970,1,1)</f>
        <v>40570.25</v>
      </c>
      <c r="N67">
        <v>1296712800</v>
      </c>
      <c r="O67" s="16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>
        <f t="shared" ref="I68:I131" si="7">(E68/H68)</f>
        <v>108.91666666666667</v>
      </c>
      <c r="J68" t="s">
        <v>21</v>
      </c>
      <c r="K68" t="s">
        <v>22</v>
      </c>
      <c r="L68">
        <v>1428469200</v>
      </c>
      <c r="M68" s="16">
        <f t="shared" si="5"/>
        <v>42102.208333333328</v>
      </c>
      <c r="N68">
        <v>1428901200</v>
      </c>
      <c r="O68" s="1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 s="16">
        <f t="shared" si="5"/>
        <v>40203.25</v>
      </c>
      <c r="N69">
        <v>1264831200</v>
      </c>
      <c r="O69" s="1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 s="16">
        <f t="shared" si="5"/>
        <v>42943.208333333328</v>
      </c>
      <c r="N70">
        <v>1505192400</v>
      </c>
      <c r="O70" s="1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 s="16">
        <f t="shared" si="5"/>
        <v>40531.25</v>
      </c>
      <c r="N71">
        <v>1295676000</v>
      </c>
      <c r="O71" s="1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 s="16">
        <f t="shared" si="5"/>
        <v>40484.208333333336</v>
      </c>
      <c r="N72">
        <v>1292911200</v>
      </c>
      <c r="O72" s="1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 s="16">
        <f t="shared" si="5"/>
        <v>43799.25</v>
      </c>
      <c r="N73">
        <v>1575439200</v>
      </c>
      <c r="O73" s="1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 s="16">
        <f t="shared" si="5"/>
        <v>42186.208333333328</v>
      </c>
      <c r="N74">
        <v>1438837200</v>
      </c>
      <c r="O74" s="1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 s="16">
        <f t="shared" si="5"/>
        <v>42701.25</v>
      </c>
      <c r="N75">
        <v>1480485600</v>
      </c>
      <c r="O75" s="1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 s="16">
        <f t="shared" si="5"/>
        <v>42456.208333333328</v>
      </c>
      <c r="N76">
        <v>1459141200</v>
      </c>
      <c r="O76" s="1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 s="16">
        <f t="shared" si="5"/>
        <v>43296.208333333328</v>
      </c>
      <c r="N77">
        <v>1532322000</v>
      </c>
      <c r="O77" s="1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 s="16">
        <f t="shared" si="5"/>
        <v>42027.25</v>
      </c>
      <c r="N78">
        <v>1426222800</v>
      </c>
      <c r="O78" s="1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 s="16">
        <f t="shared" si="5"/>
        <v>40448.208333333336</v>
      </c>
      <c r="N79">
        <v>1286773200</v>
      </c>
      <c r="O79" s="1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 s="16">
        <f t="shared" si="5"/>
        <v>43206.208333333328</v>
      </c>
      <c r="N80">
        <v>1523941200</v>
      </c>
      <c r="O80" s="1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 s="16">
        <f t="shared" si="5"/>
        <v>43267.208333333328</v>
      </c>
      <c r="N81">
        <v>1529557200</v>
      </c>
      <c r="O81" s="1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 s="16">
        <f t="shared" si="5"/>
        <v>42976.208333333328</v>
      </c>
      <c r="N82">
        <v>1506574800</v>
      </c>
      <c r="O82" s="1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 s="16">
        <f t="shared" si="5"/>
        <v>43062.25</v>
      </c>
      <c r="N83">
        <v>1513576800</v>
      </c>
      <c r="O83" s="1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 s="16">
        <f t="shared" si="5"/>
        <v>43482.25</v>
      </c>
      <c r="N84">
        <v>1548309600</v>
      </c>
      <c r="O84" s="1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 s="16">
        <f t="shared" si="5"/>
        <v>42579.208333333328</v>
      </c>
      <c r="N85">
        <v>1471582800</v>
      </c>
      <c r="O85" s="1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 s="16">
        <f t="shared" si="5"/>
        <v>41118.208333333336</v>
      </c>
      <c r="N86">
        <v>1344315600</v>
      </c>
      <c r="O86" s="1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 s="16">
        <f t="shared" si="5"/>
        <v>40797.208333333336</v>
      </c>
      <c r="N87">
        <v>1316408400</v>
      </c>
      <c r="O87" s="1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 s="16">
        <f t="shared" si="5"/>
        <v>42128.208333333328</v>
      </c>
      <c r="N88">
        <v>1431838800</v>
      </c>
      <c r="O88" s="1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 s="16">
        <f t="shared" si="5"/>
        <v>40610.25</v>
      </c>
      <c r="N89">
        <v>1300510800</v>
      </c>
      <c r="O89" s="1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 s="16">
        <f t="shared" si="5"/>
        <v>42110.208333333328</v>
      </c>
      <c r="N90">
        <v>1431061200</v>
      </c>
      <c r="O90" s="1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 s="16">
        <f t="shared" si="5"/>
        <v>40283.208333333336</v>
      </c>
      <c r="N91">
        <v>1271480400</v>
      </c>
      <c r="O91" s="1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 s="16">
        <f t="shared" si="5"/>
        <v>42425.25</v>
      </c>
      <c r="N92">
        <v>1456380000</v>
      </c>
      <c r="O92" s="1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 s="16">
        <f t="shared" si="5"/>
        <v>42588.208333333328</v>
      </c>
      <c r="N93">
        <v>1472878800</v>
      </c>
      <c r="O93" s="1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 s="16">
        <f t="shared" si="5"/>
        <v>40352.208333333336</v>
      </c>
      <c r="N94">
        <v>1277355600</v>
      </c>
      <c r="O94" s="1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 s="16">
        <f t="shared" si="5"/>
        <v>41202.208333333336</v>
      </c>
      <c r="N95">
        <v>1351054800</v>
      </c>
      <c r="O95" s="1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 s="16">
        <f t="shared" si="5"/>
        <v>43562.208333333328</v>
      </c>
      <c r="N96">
        <v>1555563600</v>
      </c>
      <c r="O96" s="1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 s="16">
        <f t="shared" si="5"/>
        <v>43752.208333333328</v>
      </c>
      <c r="N97">
        <v>1571634000</v>
      </c>
      <c r="O97" s="1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 s="16">
        <f t="shared" si="5"/>
        <v>40612.25</v>
      </c>
      <c r="N98">
        <v>1300856400</v>
      </c>
      <c r="O98" s="1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 s="16">
        <f t="shared" si="5"/>
        <v>42180.208333333328</v>
      </c>
      <c r="N99">
        <v>1439874000</v>
      </c>
      <c r="O99" s="1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 s="16">
        <f t="shared" si="5"/>
        <v>42212.208333333328</v>
      </c>
      <c r="N100">
        <v>1438318800</v>
      </c>
      <c r="O100" s="1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 s="16">
        <f t="shared" si="5"/>
        <v>41968.25</v>
      </c>
      <c r="N101">
        <v>1419400800</v>
      </c>
      <c r="O101" s="1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16">
        <f t="shared" si="5"/>
        <v>40835.208333333336</v>
      </c>
      <c r="N102">
        <v>1320555600</v>
      </c>
      <c r="O102" s="1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 s="16">
        <f t="shared" si="5"/>
        <v>42056.25</v>
      </c>
      <c r="N103">
        <v>1425103200</v>
      </c>
      <c r="O103" s="1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 s="16">
        <f t="shared" si="5"/>
        <v>43234.208333333328</v>
      </c>
      <c r="N104">
        <v>1526878800</v>
      </c>
      <c r="O104" s="1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 s="16">
        <f t="shared" si="5"/>
        <v>40475.208333333336</v>
      </c>
      <c r="N105">
        <v>1288674000</v>
      </c>
      <c r="O105" s="1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 s="16">
        <f t="shared" si="5"/>
        <v>42878.208333333328</v>
      </c>
      <c r="N106">
        <v>1495602000</v>
      </c>
      <c r="O106" s="1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 s="16">
        <f t="shared" si="5"/>
        <v>41366.208333333336</v>
      </c>
      <c r="N107">
        <v>1366434000</v>
      </c>
      <c r="O107" s="1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 s="16">
        <f t="shared" si="5"/>
        <v>43716.208333333328</v>
      </c>
      <c r="N108">
        <v>1568350800</v>
      </c>
      <c r="O108" s="1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 s="16">
        <f t="shared" si="5"/>
        <v>43213.208333333328</v>
      </c>
      <c r="N109">
        <v>1525928400</v>
      </c>
      <c r="O109" s="1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 s="16">
        <f t="shared" si="5"/>
        <v>41005.208333333336</v>
      </c>
      <c r="N110">
        <v>1336885200</v>
      </c>
      <c r="O110" s="1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 s="16">
        <f t="shared" si="5"/>
        <v>41651.25</v>
      </c>
      <c r="N111">
        <v>1389679200</v>
      </c>
      <c r="O111" s="1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 s="16">
        <f t="shared" si="5"/>
        <v>43354.208333333328</v>
      </c>
      <c r="N112">
        <v>1538283600</v>
      </c>
      <c r="O112" s="1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 s="16">
        <f t="shared" si="5"/>
        <v>41174.208333333336</v>
      </c>
      <c r="N113">
        <v>1348808400</v>
      </c>
      <c r="O113" s="1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16">
        <f t="shared" si="5"/>
        <v>41875.208333333336</v>
      </c>
      <c r="N114">
        <v>1410152400</v>
      </c>
      <c r="O114" s="1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 s="16">
        <f t="shared" si="5"/>
        <v>42990.208333333328</v>
      </c>
      <c r="N115">
        <v>1505797200</v>
      </c>
      <c r="O115" s="1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 s="16">
        <f t="shared" si="5"/>
        <v>43564.208333333328</v>
      </c>
      <c r="N116">
        <v>1554872400</v>
      </c>
      <c r="O116" s="1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 s="16">
        <f t="shared" si="5"/>
        <v>43056.25</v>
      </c>
      <c r="N117">
        <v>1513922400</v>
      </c>
      <c r="O117" s="1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 s="16">
        <f t="shared" si="5"/>
        <v>42265.208333333328</v>
      </c>
      <c r="N118">
        <v>1442638800</v>
      </c>
      <c r="O118" s="1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 s="16">
        <f t="shared" si="5"/>
        <v>40808.208333333336</v>
      </c>
      <c r="N119">
        <v>1317186000</v>
      </c>
      <c r="O119" s="1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 s="16">
        <f t="shared" si="5"/>
        <v>41665.25</v>
      </c>
      <c r="N120">
        <v>1391234400</v>
      </c>
      <c r="O120" s="1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 s="16">
        <f t="shared" si="5"/>
        <v>41806.208333333336</v>
      </c>
      <c r="N121">
        <v>1404363600</v>
      </c>
      <c r="O121" s="1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 s="16">
        <f t="shared" si="5"/>
        <v>42111.208333333328</v>
      </c>
      <c r="N122">
        <v>1429592400</v>
      </c>
      <c r="O122" s="1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 s="16">
        <f t="shared" si="5"/>
        <v>41917.208333333336</v>
      </c>
      <c r="N123">
        <v>1413608400</v>
      </c>
      <c r="O123" s="1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 s="16">
        <f t="shared" si="5"/>
        <v>41970.25</v>
      </c>
      <c r="N124">
        <v>1419400800</v>
      </c>
      <c r="O124" s="1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 s="16">
        <f t="shared" si="5"/>
        <v>42332.25</v>
      </c>
      <c r="N125">
        <v>1448604000</v>
      </c>
      <c r="O125" s="1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 s="16">
        <f t="shared" si="5"/>
        <v>43598.208333333328</v>
      </c>
      <c r="N126">
        <v>1562302800</v>
      </c>
      <c r="O126" s="1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 s="16">
        <f t="shared" si="5"/>
        <v>43362.208333333328</v>
      </c>
      <c r="N127">
        <v>1537678800</v>
      </c>
      <c r="O127" s="1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 s="16">
        <f t="shared" si="5"/>
        <v>42596.208333333328</v>
      </c>
      <c r="N128">
        <v>1473570000</v>
      </c>
      <c r="O128" s="1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 s="16">
        <f t="shared" si="5"/>
        <v>40310.208333333336</v>
      </c>
      <c r="N129">
        <v>1273899600</v>
      </c>
      <c r="O129" s="1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 s="16">
        <f t="shared" si="5"/>
        <v>40417.208333333336</v>
      </c>
      <c r="N130">
        <v>1284008400</v>
      </c>
      <c r="O130" s="16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>
        <f t="shared" si="7"/>
        <v>86.472727272727269</v>
      </c>
      <c r="J131" t="s">
        <v>26</v>
      </c>
      <c r="K131" t="s">
        <v>27</v>
      </c>
      <c r="L131">
        <v>1422943200</v>
      </c>
      <c r="M131" s="16">
        <f t="shared" ref="M131:M194" si="9">(((L131/60)/60)/24)+DATE(1970,1,1)</f>
        <v>42038.25</v>
      </c>
      <c r="N131">
        <v>1425103200</v>
      </c>
      <c r="O131" s="16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>
        <f t="shared" ref="I132:I195" si="11">(E132/H132)</f>
        <v>28.001876172607879</v>
      </c>
      <c r="J132" t="s">
        <v>36</v>
      </c>
      <c r="K132" t="s">
        <v>37</v>
      </c>
      <c r="L132">
        <v>1319605200</v>
      </c>
      <c r="M132" s="16">
        <f t="shared" si="9"/>
        <v>40842.208333333336</v>
      </c>
      <c r="N132">
        <v>1320991200</v>
      </c>
      <c r="O132" s="1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>
        <f t="shared" si="11"/>
        <v>67.996725337699544</v>
      </c>
      <c r="J133" t="s">
        <v>40</v>
      </c>
      <c r="K133" t="s">
        <v>41</v>
      </c>
      <c r="L133">
        <v>1385704800</v>
      </c>
      <c r="M133" s="16">
        <f t="shared" si="9"/>
        <v>41607.25</v>
      </c>
      <c r="N133">
        <v>1386828000</v>
      </c>
      <c r="O133" s="1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>
        <f t="shared" si="11"/>
        <v>43.078651685393261</v>
      </c>
      <c r="J134" t="s">
        <v>21</v>
      </c>
      <c r="K134" t="s">
        <v>22</v>
      </c>
      <c r="L134">
        <v>1515736800</v>
      </c>
      <c r="M134" s="16">
        <f t="shared" si="9"/>
        <v>43112.25</v>
      </c>
      <c r="N134">
        <v>1517119200</v>
      </c>
      <c r="O134" s="1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>
        <f t="shared" si="11"/>
        <v>87.95597484276729</v>
      </c>
      <c r="J135" t="s">
        <v>21</v>
      </c>
      <c r="K135" t="s">
        <v>22</v>
      </c>
      <c r="L135">
        <v>1313125200</v>
      </c>
      <c r="M135" s="16">
        <f t="shared" si="9"/>
        <v>40767.208333333336</v>
      </c>
      <c r="N135">
        <v>1315026000</v>
      </c>
      <c r="O135" s="1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>
        <f t="shared" si="11"/>
        <v>94.987234042553197</v>
      </c>
      <c r="J136" t="s">
        <v>98</v>
      </c>
      <c r="K136" t="s">
        <v>99</v>
      </c>
      <c r="L136">
        <v>1308459600</v>
      </c>
      <c r="M136" s="16">
        <f t="shared" si="9"/>
        <v>40713.208333333336</v>
      </c>
      <c r="N136">
        <v>1312693200</v>
      </c>
      <c r="O136" s="1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>
        <f t="shared" si="11"/>
        <v>46.905982905982903</v>
      </c>
      <c r="J137" t="s">
        <v>21</v>
      </c>
      <c r="K137" t="s">
        <v>22</v>
      </c>
      <c r="L137">
        <v>1362636000</v>
      </c>
      <c r="M137" s="16">
        <f t="shared" si="9"/>
        <v>41340.25</v>
      </c>
      <c r="N137">
        <v>1363064400</v>
      </c>
      <c r="O137" s="1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>
        <f t="shared" si="11"/>
        <v>46.913793103448278</v>
      </c>
      <c r="J138" t="s">
        <v>21</v>
      </c>
      <c r="K138" t="s">
        <v>22</v>
      </c>
      <c r="L138">
        <v>1402117200</v>
      </c>
      <c r="M138" s="16">
        <f t="shared" si="9"/>
        <v>41797.208333333336</v>
      </c>
      <c r="N138">
        <v>1403154000</v>
      </c>
      <c r="O138" s="1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16">
        <f t="shared" si="9"/>
        <v>40457.208333333336</v>
      </c>
      <c r="N139">
        <v>1286859600</v>
      </c>
      <c r="O139" s="1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>
        <f t="shared" si="11"/>
        <v>80.139130434782615</v>
      </c>
      <c r="J140" t="s">
        <v>21</v>
      </c>
      <c r="K140" t="s">
        <v>22</v>
      </c>
      <c r="L140">
        <v>1348808400</v>
      </c>
      <c r="M140" s="16">
        <f t="shared" si="9"/>
        <v>41180.208333333336</v>
      </c>
      <c r="N140">
        <v>1349326800</v>
      </c>
      <c r="O140" s="1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>
        <f t="shared" si="11"/>
        <v>59.036809815950917</v>
      </c>
      <c r="J141" t="s">
        <v>21</v>
      </c>
      <c r="K141" t="s">
        <v>22</v>
      </c>
      <c r="L141">
        <v>1429592400</v>
      </c>
      <c r="M141" s="16">
        <f t="shared" si="9"/>
        <v>42115.208333333328</v>
      </c>
      <c r="N141">
        <v>1430974800</v>
      </c>
      <c r="O141" s="1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>
        <f t="shared" si="11"/>
        <v>65.989247311827953</v>
      </c>
      <c r="J142" t="s">
        <v>21</v>
      </c>
      <c r="K142" t="s">
        <v>22</v>
      </c>
      <c r="L142">
        <v>1519538400</v>
      </c>
      <c r="M142" s="16">
        <f t="shared" si="9"/>
        <v>43156.25</v>
      </c>
      <c r="N142">
        <v>1519970400</v>
      </c>
      <c r="O142" s="1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>
        <f t="shared" si="11"/>
        <v>60.992530345471522</v>
      </c>
      <c r="J143" t="s">
        <v>21</v>
      </c>
      <c r="K143" t="s">
        <v>22</v>
      </c>
      <c r="L143">
        <v>1434085200</v>
      </c>
      <c r="M143" s="16">
        <f t="shared" si="9"/>
        <v>42167.208333333328</v>
      </c>
      <c r="N143">
        <v>1434603600</v>
      </c>
      <c r="O143" s="1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>
        <f t="shared" si="11"/>
        <v>98.307692307692307</v>
      </c>
      <c r="J144" t="s">
        <v>21</v>
      </c>
      <c r="K144" t="s">
        <v>22</v>
      </c>
      <c r="L144">
        <v>1333688400</v>
      </c>
      <c r="M144" s="16">
        <f t="shared" si="9"/>
        <v>41005.208333333336</v>
      </c>
      <c r="N144">
        <v>1337230800</v>
      </c>
      <c r="O144" s="1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16">
        <f t="shared" si="9"/>
        <v>40357.208333333336</v>
      </c>
      <c r="N145">
        <v>1279429200</v>
      </c>
      <c r="O145" s="1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>
        <f t="shared" si="11"/>
        <v>86.066666666666663</v>
      </c>
      <c r="J146" t="s">
        <v>21</v>
      </c>
      <c r="K146" t="s">
        <v>22</v>
      </c>
      <c r="L146">
        <v>1560747600</v>
      </c>
      <c r="M146" s="16">
        <f t="shared" si="9"/>
        <v>43633.208333333328</v>
      </c>
      <c r="N146">
        <v>1561438800</v>
      </c>
      <c r="O146" s="1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>
        <f t="shared" si="11"/>
        <v>76.989583333333329</v>
      </c>
      <c r="J147" t="s">
        <v>98</v>
      </c>
      <c r="K147" t="s">
        <v>99</v>
      </c>
      <c r="L147">
        <v>1410066000</v>
      </c>
      <c r="M147" s="16">
        <f t="shared" si="9"/>
        <v>41889.208333333336</v>
      </c>
      <c r="N147">
        <v>1410498000</v>
      </c>
      <c r="O147" s="1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>
        <f t="shared" si="11"/>
        <v>29.764705882352942</v>
      </c>
      <c r="J148" t="s">
        <v>21</v>
      </c>
      <c r="K148" t="s">
        <v>22</v>
      </c>
      <c r="L148">
        <v>1320732000</v>
      </c>
      <c r="M148" s="16">
        <f t="shared" si="9"/>
        <v>40855.25</v>
      </c>
      <c r="N148">
        <v>1322460000</v>
      </c>
      <c r="O148" s="1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>
        <f t="shared" si="11"/>
        <v>46.91959798994975</v>
      </c>
      <c r="J149" t="s">
        <v>21</v>
      </c>
      <c r="K149" t="s">
        <v>22</v>
      </c>
      <c r="L149">
        <v>1465794000</v>
      </c>
      <c r="M149" s="16">
        <f t="shared" si="9"/>
        <v>42534.208333333328</v>
      </c>
      <c r="N149">
        <v>1466312400</v>
      </c>
      <c r="O149" s="1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>
        <f t="shared" si="11"/>
        <v>105.18691588785046</v>
      </c>
      <c r="J150" t="s">
        <v>21</v>
      </c>
      <c r="K150" t="s">
        <v>22</v>
      </c>
      <c r="L150">
        <v>1500958800</v>
      </c>
      <c r="M150" s="16">
        <f t="shared" si="9"/>
        <v>42941.208333333328</v>
      </c>
      <c r="N150">
        <v>1501736400</v>
      </c>
      <c r="O150" s="1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>
        <f t="shared" si="11"/>
        <v>69.907692307692301</v>
      </c>
      <c r="J151" t="s">
        <v>21</v>
      </c>
      <c r="K151" t="s">
        <v>22</v>
      </c>
      <c r="L151">
        <v>1357020000</v>
      </c>
      <c r="M151" s="16">
        <f t="shared" si="9"/>
        <v>41275.25</v>
      </c>
      <c r="N151">
        <v>1361512800</v>
      </c>
      <c r="O151" s="1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16">
        <f t="shared" si="9"/>
        <v>43450.25</v>
      </c>
      <c r="N152">
        <v>1545026400</v>
      </c>
      <c r="O152" s="1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>
        <f t="shared" si="11"/>
        <v>60.011588275391958</v>
      </c>
      <c r="J153" t="s">
        <v>21</v>
      </c>
      <c r="K153" t="s">
        <v>22</v>
      </c>
      <c r="L153">
        <v>1402290000</v>
      </c>
      <c r="M153" s="16">
        <f t="shared" si="9"/>
        <v>41799.208333333336</v>
      </c>
      <c r="N153">
        <v>1406696400</v>
      </c>
      <c r="O153" s="1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>
        <f t="shared" si="11"/>
        <v>52.006220379146917</v>
      </c>
      <c r="J154" t="s">
        <v>21</v>
      </c>
      <c r="K154" t="s">
        <v>22</v>
      </c>
      <c r="L154">
        <v>1487311200</v>
      </c>
      <c r="M154" s="16">
        <f t="shared" si="9"/>
        <v>42783.25</v>
      </c>
      <c r="N154">
        <v>1487916000</v>
      </c>
      <c r="O154" s="1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>
        <f t="shared" si="11"/>
        <v>31.000176025347649</v>
      </c>
      <c r="J155" t="s">
        <v>21</v>
      </c>
      <c r="K155" t="s">
        <v>22</v>
      </c>
      <c r="L155">
        <v>1350622800</v>
      </c>
      <c r="M155" s="16">
        <f t="shared" si="9"/>
        <v>41201.208333333336</v>
      </c>
      <c r="N155">
        <v>1351141200</v>
      </c>
      <c r="O155" s="1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>
        <f t="shared" si="11"/>
        <v>95.042492917847028</v>
      </c>
      <c r="J156" t="s">
        <v>21</v>
      </c>
      <c r="K156" t="s">
        <v>22</v>
      </c>
      <c r="L156">
        <v>1463029200</v>
      </c>
      <c r="M156" s="16">
        <f t="shared" si="9"/>
        <v>42502.208333333328</v>
      </c>
      <c r="N156">
        <v>1465016400</v>
      </c>
      <c r="O156" s="1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>
        <f t="shared" si="11"/>
        <v>75.968174204355108</v>
      </c>
      <c r="J157" t="s">
        <v>21</v>
      </c>
      <c r="K157" t="s">
        <v>22</v>
      </c>
      <c r="L157">
        <v>1269493200</v>
      </c>
      <c r="M157" s="16">
        <f t="shared" si="9"/>
        <v>40262.208333333336</v>
      </c>
      <c r="N157">
        <v>1270789200</v>
      </c>
      <c r="O157" s="1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>
        <f t="shared" si="11"/>
        <v>71.013192612137203</v>
      </c>
      <c r="J158" t="s">
        <v>26</v>
      </c>
      <c r="K158" t="s">
        <v>27</v>
      </c>
      <c r="L158">
        <v>1570251600</v>
      </c>
      <c r="M158" s="16">
        <f t="shared" si="9"/>
        <v>43743.208333333328</v>
      </c>
      <c r="N158">
        <v>1572325200</v>
      </c>
      <c r="O158" s="1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>
        <f t="shared" si="11"/>
        <v>73.733333333333334</v>
      </c>
      <c r="J159" t="s">
        <v>26</v>
      </c>
      <c r="K159" t="s">
        <v>27</v>
      </c>
      <c r="L159">
        <v>1388383200</v>
      </c>
      <c r="M159" s="16">
        <f t="shared" si="9"/>
        <v>41638.25</v>
      </c>
      <c r="N159">
        <v>1389420000</v>
      </c>
      <c r="O159" s="1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>
        <f t="shared" si="11"/>
        <v>113.17073170731707</v>
      </c>
      <c r="J160" t="s">
        <v>21</v>
      </c>
      <c r="K160" t="s">
        <v>22</v>
      </c>
      <c r="L160">
        <v>1449554400</v>
      </c>
      <c r="M160" s="16">
        <f t="shared" si="9"/>
        <v>42346.25</v>
      </c>
      <c r="N160">
        <v>1449640800</v>
      </c>
      <c r="O160" s="1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>
        <f t="shared" si="11"/>
        <v>105.00933552992861</v>
      </c>
      <c r="J161" t="s">
        <v>21</v>
      </c>
      <c r="K161" t="s">
        <v>22</v>
      </c>
      <c r="L161">
        <v>1553662800</v>
      </c>
      <c r="M161" s="16">
        <f t="shared" si="9"/>
        <v>43551.208333333328</v>
      </c>
      <c r="N161">
        <v>1555218000</v>
      </c>
      <c r="O161" s="1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>
        <f t="shared" si="11"/>
        <v>79.176829268292678</v>
      </c>
      <c r="J162" t="s">
        <v>21</v>
      </c>
      <c r="K162" t="s">
        <v>22</v>
      </c>
      <c r="L162">
        <v>1556341200</v>
      </c>
      <c r="M162" s="16">
        <f t="shared" si="9"/>
        <v>43582.208333333328</v>
      </c>
      <c r="N162">
        <v>1557723600</v>
      </c>
      <c r="O162" s="1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>
        <f t="shared" si="11"/>
        <v>57.333333333333336</v>
      </c>
      <c r="J163" t="s">
        <v>21</v>
      </c>
      <c r="K163" t="s">
        <v>22</v>
      </c>
      <c r="L163">
        <v>1442984400</v>
      </c>
      <c r="M163" s="16">
        <f t="shared" si="9"/>
        <v>42270.208333333328</v>
      </c>
      <c r="N163">
        <v>1443502800</v>
      </c>
      <c r="O163" s="1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>
        <f t="shared" si="11"/>
        <v>58.178343949044589</v>
      </c>
      <c r="J164" t="s">
        <v>98</v>
      </c>
      <c r="K164" t="s">
        <v>99</v>
      </c>
      <c r="L164">
        <v>1544248800</v>
      </c>
      <c r="M164" s="16">
        <f t="shared" si="9"/>
        <v>43442.25</v>
      </c>
      <c r="N164">
        <v>1546840800</v>
      </c>
      <c r="O164" s="1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>
        <f t="shared" si="11"/>
        <v>36.032520325203251</v>
      </c>
      <c r="J165" t="s">
        <v>21</v>
      </c>
      <c r="K165" t="s">
        <v>22</v>
      </c>
      <c r="L165">
        <v>1508475600</v>
      </c>
      <c r="M165" s="16">
        <f t="shared" si="9"/>
        <v>43028.208333333328</v>
      </c>
      <c r="N165">
        <v>1512712800</v>
      </c>
      <c r="O165" s="1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>
        <f t="shared" si="11"/>
        <v>107.99068767908309</v>
      </c>
      <c r="J166" t="s">
        <v>21</v>
      </c>
      <c r="K166" t="s">
        <v>22</v>
      </c>
      <c r="L166">
        <v>1507438800</v>
      </c>
      <c r="M166" s="16">
        <f t="shared" si="9"/>
        <v>43016.208333333328</v>
      </c>
      <c r="N166">
        <v>1507525200</v>
      </c>
      <c r="O166" s="1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>
        <f t="shared" si="11"/>
        <v>44.005985634477256</v>
      </c>
      <c r="J167" t="s">
        <v>21</v>
      </c>
      <c r="K167" t="s">
        <v>22</v>
      </c>
      <c r="L167">
        <v>1501563600</v>
      </c>
      <c r="M167" s="16">
        <f t="shared" si="9"/>
        <v>42948.208333333328</v>
      </c>
      <c r="N167">
        <v>1504328400</v>
      </c>
      <c r="O167" s="1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>
        <f t="shared" si="11"/>
        <v>55.077868852459019</v>
      </c>
      <c r="J168" t="s">
        <v>21</v>
      </c>
      <c r="K168" t="s">
        <v>22</v>
      </c>
      <c r="L168">
        <v>1292997600</v>
      </c>
      <c r="M168" s="16">
        <f t="shared" si="9"/>
        <v>40534.25</v>
      </c>
      <c r="N168">
        <v>1293343200</v>
      </c>
      <c r="O168" s="1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16">
        <f t="shared" si="9"/>
        <v>41435.208333333336</v>
      </c>
      <c r="N169">
        <v>1371704400</v>
      </c>
      <c r="O169" s="1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>
        <f t="shared" si="11"/>
        <v>41.996858638743454</v>
      </c>
      <c r="J170" t="s">
        <v>36</v>
      </c>
      <c r="K170" t="s">
        <v>37</v>
      </c>
      <c r="L170">
        <v>1550815200</v>
      </c>
      <c r="M170" s="16">
        <f t="shared" si="9"/>
        <v>43518.25</v>
      </c>
      <c r="N170">
        <v>1552798800</v>
      </c>
      <c r="O170" s="1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>
        <f t="shared" si="11"/>
        <v>77.988161010260455</v>
      </c>
      <c r="J171" t="s">
        <v>21</v>
      </c>
      <c r="K171" t="s">
        <v>22</v>
      </c>
      <c r="L171">
        <v>1339909200</v>
      </c>
      <c r="M171" s="16">
        <f t="shared" si="9"/>
        <v>41077.208333333336</v>
      </c>
      <c r="N171">
        <v>1342328400</v>
      </c>
      <c r="O171" s="1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>
        <f t="shared" si="11"/>
        <v>82.507462686567166</v>
      </c>
      <c r="J172" t="s">
        <v>21</v>
      </c>
      <c r="K172" t="s">
        <v>22</v>
      </c>
      <c r="L172">
        <v>1501736400</v>
      </c>
      <c r="M172" s="16">
        <f t="shared" si="9"/>
        <v>42950.208333333328</v>
      </c>
      <c r="N172">
        <v>1502341200</v>
      </c>
      <c r="O172" s="1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16">
        <f t="shared" si="9"/>
        <v>41718.208333333336</v>
      </c>
      <c r="N173">
        <v>1397192400</v>
      </c>
      <c r="O173" s="1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16">
        <f t="shared" si="9"/>
        <v>41839.208333333336</v>
      </c>
      <c r="N174">
        <v>1407042000</v>
      </c>
      <c r="O174" s="1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>
        <f t="shared" si="11"/>
        <v>100.98334401024984</v>
      </c>
      <c r="J175" t="s">
        <v>21</v>
      </c>
      <c r="K175" t="s">
        <v>22</v>
      </c>
      <c r="L175">
        <v>1368853200</v>
      </c>
      <c r="M175" s="16">
        <f t="shared" si="9"/>
        <v>41412.208333333336</v>
      </c>
      <c r="N175">
        <v>1369371600</v>
      </c>
      <c r="O175" s="1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>
        <f t="shared" si="11"/>
        <v>111.83333333333333</v>
      </c>
      <c r="J176" t="s">
        <v>21</v>
      </c>
      <c r="K176" t="s">
        <v>22</v>
      </c>
      <c r="L176">
        <v>1444021200</v>
      </c>
      <c r="M176" s="16">
        <f t="shared" si="9"/>
        <v>42282.208333333328</v>
      </c>
      <c r="N176">
        <v>1444107600</v>
      </c>
      <c r="O176" s="1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>
        <f t="shared" si="11"/>
        <v>41.999115044247787</v>
      </c>
      <c r="J177" t="s">
        <v>21</v>
      </c>
      <c r="K177" t="s">
        <v>22</v>
      </c>
      <c r="L177">
        <v>1472619600</v>
      </c>
      <c r="M177" s="16">
        <f t="shared" si="9"/>
        <v>42613.208333333328</v>
      </c>
      <c r="N177">
        <v>1474261200</v>
      </c>
      <c r="O177" s="1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>
        <f t="shared" si="11"/>
        <v>110.05115089514067</v>
      </c>
      <c r="J178" t="s">
        <v>21</v>
      </c>
      <c r="K178" t="s">
        <v>22</v>
      </c>
      <c r="L178">
        <v>1472878800</v>
      </c>
      <c r="M178" s="16">
        <f t="shared" si="9"/>
        <v>42616.208333333328</v>
      </c>
      <c r="N178">
        <v>1473656400</v>
      </c>
      <c r="O178" s="1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>
        <f t="shared" si="11"/>
        <v>58.997079225994888</v>
      </c>
      <c r="J179" t="s">
        <v>21</v>
      </c>
      <c r="K179" t="s">
        <v>22</v>
      </c>
      <c r="L179">
        <v>1289800800</v>
      </c>
      <c r="M179" s="16">
        <f t="shared" si="9"/>
        <v>40497.25</v>
      </c>
      <c r="N179">
        <v>1291960800</v>
      </c>
      <c r="O179" s="1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>
        <f t="shared" si="11"/>
        <v>32.985714285714288</v>
      </c>
      <c r="J180" t="s">
        <v>21</v>
      </c>
      <c r="K180" t="s">
        <v>22</v>
      </c>
      <c r="L180">
        <v>1505970000</v>
      </c>
      <c r="M180" s="16">
        <f t="shared" si="9"/>
        <v>42999.208333333328</v>
      </c>
      <c r="N180">
        <v>1506747600</v>
      </c>
      <c r="O180" s="1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>
        <f t="shared" si="11"/>
        <v>45.005654509471306</v>
      </c>
      <c r="J181" t="s">
        <v>15</v>
      </c>
      <c r="K181" t="s">
        <v>16</v>
      </c>
      <c r="L181">
        <v>1363496400</v>
      </c>
      <c r="M181" s="16">
        <f t="shared" si="9"/>
        <v>41350.208333333336</v>
      </c>
      <c r="N181">
        <v>1363582800</v>
      </c>
      <c r="O181" s="1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>
        <f t="shared" si="11"/>
        <v>81.98196487897485</v>
      </c>
      <c r="J182" t="s">
        <v>26</v>
      </c>
      <c r="K182" t="s">
        <v>27</v>
      </c>
      <c r="L182">
        <v>1269234000</v>
      </c>
      <c r="M182" s="16">
        <f t="shared" si="9"/>
        <v>40259.208333333336</v>
      </c>
      <c r="N182">
        <v>1269666000</v>
      </c>
      <c r="O182" s="1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>
        <f t="shared" si="11"/>
        <v>39.080882352941174</v>
      </c>
      <c r="J183" t="s">
        <v>21</v>
      </c>
      <c r="K183" t="s">
        <v>22</v>
      </c>
      <c r="L183">
        <v>1507093200</v>
      </c>
      <c r="M183" s="16">
        <f t="shared" si="9"/>
        <v>43012.208333333328</v>
      </c>
      <c r="N183">
        <v>1508648400</v>
      </c>
      <c r="O183" s="1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>
        <f t="shared" si="11"/>
        <v>58.996383363471971</v>
      </c>
      <c r="J184" t="s">
        <v>36</v>
      </c>
      <c r="K184" t="s">
        <v>37</v>
      </c>
      <c r="L184">
        <v>1560574800</v>
      </c>
      <c r="M184" s="16">
        <f t="shared" si="9"/>
        <v>43631.208333333328</v>
      </c>
      <c r="N184">
        <v>1561957200</v>
      </c>
      <c r="O184" s="1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>
        <f t="shared" si="11"/>
        <v>40.988372093023258</v>
      </c>
      <c r="J185" t="s">
        <v>15</v>
      </c>
      <c r="K185" t="s">
        <v>16</v>
      </c>
      <c r="L185">
        <v>1284008400</v>
      </c>
      <c r="M185" s="16">
        <f t="shared" si="9"/>
        <v>40430.208333333336</v>
      </c>
      <c r="N185">
        <v>1285131600</v>
      </c>
      <c r="O185" s="1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>
        <f t="shared" si="11"/>
        <v>31.029411764705884</v>
      </c>
      <c r="J186" t="s">
        <v>21</v>
      </c>
      <c r="K186" t="s">
        <v>22</v>
      </c>
      <c r="L186">
        <v>1556859600</v>
      </c>
      <c r="M186" s="16">
        <f t="shared" si="9"/>
        <v>43588.208333333328</v>
      </c>
      <c r="N186">
        <v>1556946000</v>
      </c>
      <c r="O186" s="1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>
        <f t="shared" si="11"/>
        <v>37.789473684210527</v>
      </c>
      <c r="J187" t="s">
        <v>21</v>
      </c>
      <c r="K187" t="s">
        <v>22</v>
      </c>
      <c r="L187">
        <v>1526187600</v>
      </c>
      <c r="M187" s="16">
        <f t="shared" si="9"/>
        <v>43233.208333333328</v>
      </c>
      <c r="N187">
        <v>1527138000</v>
      </c>
      <c r="O187" s="1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>
        <f t="shared" si="11"/>
        <v>32.006772009029348</v>
      </c>
      <c r="J188" t="s">
        <v>21</v>
      </c>
      <c r="K188" t="s">
        <v>22</v>
      </c>
      <c r="L188">
        <v>1400821200</v>
      </c>
      <c r="M188" s="16">
        <f t="shared" si="9"/>
        <v>41782.208333333336</v>
      </c>
      <c r="N188">
        <v>1402117200</v>
      </c>
      <c r="O188" s="1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>
        <f t="shared" si="11"/>
        <v>95.966712898751737</v>
      </c>
      <c r="J189" t="s">
        <v>15</v>
      </c>
      <c r="K189" t="s">
        <v>16</v>
      </c>
      <c r="L189">
        <v>1361599200</v>
      </c>
      <c r="M189" s="16">
        <f t="shared" si="9"/>
        <v>41328.25</v>
      </c>
      <c r="N189">
        <v>1364014800</v>
      </c>
      <c r="O189" s="1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16">
        <f t="shared" si="9"/>
        <v>41975.25</v>
      </c>
      <c r="N190">
        <v>1417586400</v>
      </c>
      <c r="O190" s="1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>
        <f t="shared" si="11"/>
        <v>102.0498866213152</v>
      </c>
      <c r="J191" t="s">
        <v>21</v>
      </c>
      <c r="K191" t="s">
        <v>22</v>
      </c>
      <c r="L191">
        <v>1457071200</v>
      </c>
      <c r="M191" s="16">
        <f t="shared" si="9"/>
        <v>42433.25</v>
      </c>
      <c r="N191">
        <v>1457071200</v>
      </c>
      <c r="O191" s="1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16">
        <f t="shared" si="9"/>
        <v>41429.208333333336</v>
      </c>
      <c r="N192">
        <v>1370408400</v>
      </c>
      <c r="O192" s="1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>
        <f t="shared" si="11"/>
        <v>37.069767441860463</v>
      </c>
      <c r="J193" t="s">
        <v>107</v>
      </c>
      <c r="K193" t="s">
        <v>108</v>
      </c>
      <c r="L193">
        <v>1552366800</v>
      </c>
      <c r="M193" s="16">
        <f t="shared" si="9"/>
        <v>43536.208333333328</v>
      </c>
      <c r="N193">
        <v>1552626000</v>
      </c>
      <c r="O193" s="1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>
        <f t="shared" si="11"/>
        <v>35.049382716049379</v>
      </c>
      <c r="J194" t="s">
        <v>21</v>
      </c>
      <c r="K194" t="s">
        <v>22</v>
      </c>
      <c r="L194">
        <v>1403845200</v>
      </c>
      <c r="M194" s="16">
        <f t="shared" si="9"/>
        <v>41817.208333333336</v>
      </c>
      <c r="N194">
        <v>1404190800</v>
      </c>
      <c r="O194" s="16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>
        <f t="shared" si="11"/>
        <v>46.338461538461537</v>
      </c>
      <c r="J195" t="s">
        <v>21</v>
      </c>
      <c r="K195" t="s">
        <v>22</v>
      </c>
      <c r="L195">
        <v>1523163600</v>
      </c>
      <c r="M195" s="16">
        <f t="shared" ref="M195:M258" si="13">(((L195/60)/60)/24)+DATE(1970,1,1)</f>
        <v>43198.208333333328</v>
      </c>
      <c r="N195">
        <v>1523509200</v>
      </c>
      <c r="O195" s="16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>
        <f t="shared" ref="I196:I259" si="15">(E196/H196)</f>
        <v>69.174603174603178</v>
      </c>
      <c r="J196" t="s">
        <v>21</v>
      </c>
      <c r="K196" t="s">
        <v>22</v>
      </c>
      <c r="L196">
        <v>1442206800</v>
      </c>
      <c r="M196" s="16">
        <f t="shared" si="13"/>
        <v>42261.208333333328</v>
      </c>
      <c r="N196">
        <v>1443589200</v>
      </c>
      <c r="O196" s="1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>
        <f t="shared" si="15"/>
        <v>109.07824427480917</v>
      </c>
      <c r="J197" t="s">
        <v>21</v>
      </c>
      <c r="K197" t="s">
        <v>22</v>
      </c>
      <c r="L197">
        <v>1532840400</v>
      </c>
      <c r="M197" s="16">
        <f t="shared" si="13"/>
        <v>43310.208333333328</v>
      </c>
      <c r="N197">
        <v>1533445200</v>
      </c>
      <c r="O197" s="1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16">
        <f t="shared" si="13"/>
        <v>42616.208333333328</v>
      </c>
      <c r="N198">
        <v>1474520400</v>
      </c>
      <c r="O198" s="1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>
        <f t="shared" si="15"/>
        <v>82.010055304172951</v>
      </c>
      <c r="J199" t="s">
        <v>21</v>
      </c>
      <c r="K199" t="s">
        <v>22</v>
      </c>
      <c r="L199">
        <v>1498194000</v>
      </c>
      <c r="M199" s="16">
        <f t="shared" si="13"/>
        <v>42909.208333333328</v>
      </c>
      <c r="N199">
        <v>1499403600</v>
      </c>
      <c r="O199" s="1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>
        <f t="shared" si="15"/>
        <v>35.958333333333336</v>
      </c>
      <c r="J200" t="s">
        <v>21</v>
      </c>
      <c r="K200" t="s">
        <v>22</v>
      </c>
      <c r="L200">
        <v>1281070800</v>
      </c>
      <c r="M200" s="16">
        <f t="shared" si="13"/>
        <v>40396.208333333336</v>
      </c>
      <c r="N200">
        <v>1283576400</v>
      </c>
      <c r="O200" s="1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>
        <f t="shared" si="15"/>
        <v>74.461538461538467</v>
      </c>
      <c r="J201" t="s">
        <v>21</v>
      </c>
      <c r="K201" t="s">
        <v>22</v>
      </c>
      <c r="L201">
        <v>1436245200</v>
      </c>
      <c r="M201" s="16">
        <f t="shared" si="13"/>
        <v>42192.208333333328</v>
      </c>
      <c r="N201">
        <v>1436590800</v>
      </c>
      <c r="O201" s="1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16">
        <f t="shared" si="13"/>
        <v>40262.208333333336</v>
      </c>
      <c r="N202">
        <v>1270443600</v>
      </c>
      <c r="O202" s="1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>
        <f t="shared" si="15"/>
        <v>91.114649681528661</v>
      </c>
      <c r="J203" t="s">
        <v>21</v>
      </c>
      <c r="K203" t="s">
        <v>22</v>
      </c>
      <c r="L203">
        <v>1406264400</v>
      </c>
      <c r="M203" s="16">
        <f t="shared" si="13"/>
        <v>41845.208333333336</v>
      </c>
      <c r="N203">
        <v>1407819600</v>
      </c>
      <c r="O203" s="1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>
        <f t="shared" si="15"/>
        <v>79.792682926829272</v>
      </c>
      <c r="J204" t="s">
        <v>21</v>
      </c>
      <c r="K204" t="s">
        <v>22</v>
      </c>
      <c r="L204">
        <v>1317531600</v>
      </c>
      <c r="M204" s="16">
        <f t="shared" si="13"/>
        <v>40818.208333333336</v>
      </c>
      <c r="N204">
        <v>1317877200</v>
      </c>
      <c r="O204" s="1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>
        <f t="shared" si="15"/>
        <v>42.999777678968428</v>
      </c>
      <c r="J205" t="s">
        <v>26</v>
      </c>
      <c r="K205" t="s">
        <v>27</v>
      </c>
      <c r="L205">
        <v>1484632800</v>
      </c>
      <c r="M205" s="16">
        <f t="shared" si="13"/>
        <v>42752.25</v>
      </c>
      <c r="N205">
        <v>1484805600</v>
      </c>
      <c r="O205" s="1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>
        <f t="shared" si="15"/>
        <v>63.225000000000001</v>
      </c>
      <c r="J206" t="s">
        <v>21</v>
      </c>
      <c r="K206" t="s">
        <v>22</v>
      </c>
      <c r="L206">
        <v>1301806800</v>
      </c>
      <c r="M206" s="16">
        <f t="shared" si="13"/>
        <v>40636.208333333336</v>
      </c>
      <c r="N206">
        <v>1302670800</v>
      </c>
      <c r="O206" s="1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>
        <f t="shared" si="15"/>
        <v>70.174999999999997</v>
      </c>
      <c r="J207" t="s">
        <v>21</v>
      </c>
      <c r="K207" t="s">
        <v>22</v>
      </c>
      <c r="L207">
        <v>1539752400</v>
      </c>
      <c r="M207" s="16">
        <f t="shared" si="13"/>
        <v>43390.208333333328</v>
      </c>
      <c r="N207">
        <v>1540789200</v>
      </c>
      <c r="O207" s="1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>
        <f t="shared" si="15"/>
        <v>61.333333333333336</v>
      </c>
      <c r="J208" t="s">
        <v>21</v>
      </c>
      <c r="K208" t="s">
        <v>22</v>
      </c>
      <c r="L208">
        <v>1267250400</v>
      </c>
      <c r="M208" s="16">
        <f t="shared" si="13"/>
        <v>40236.25</v>
      </c>
      <c r="N208">
        <v>1268028000</v>
      </c>
      <c r="O208" s="1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16">
        <f t="shared" si="13"/>
        <v>43340.208333333328</v>
      </c>
      <c r="N209">
        <v>1537160400</v>
      </c>
      <c r="O209" s="1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>
        <f t="shared" si="15"/>
        <v>96.984900146127615</v>
      </c>
      <c r="J210" t="s">
        <v>21</v>
      </c>
      <c r="K210" t="s">
        <v>22</v>
      </c>
      <c r="L210">
        <v>1510207200</v>
      </c>
      <c r="M210" s="16">
        <f t="shared" si="13"/>
        <v>43048.25</v>
      </c>
      <c r="N210">
        <v>1512280800</v>
      </c>
      <c r="O210" s="1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>
        <f t="shared" si="15"/>
        <v>51.004950495049506</v>
      </c>
      <c r="J211" t="s">
        <v>26</v>
      </c>
      <c r="K211" t="s">
        <v>27</v>
      </c>
      <c r="L211">
        <v>1462510800</v>
      </c>
      <c r="M211" s="16">
        <f t="shared" si="13"/>
        <v>42496.208333333328</v>
      </c>
      <c r="N211">
        <v>1463115600</v>
      </c>
      <c r="O211" s="1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>
        <f t="shared" si="15"/>
        <v>28.044247787610619</v>
      </c>
      <c r="J212" t="s">
        <v>36</v>
      </c>
      <c r="K212" t="s">
        <v>37</v>
      </c>
      <c r="L212">
        <v>1488520800</v>
      </c>
      <c r="M212" s="16">
        <f t="shared" si="13"/>
        <v>42797.25</v>
      </c>
      <c r="N212">
        <v>1490850000</v>
      </c>
      <c r="O212" s="1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>
        <f t="shared" si="15"/>
        <v>60.984615384615381</v>
      </c>
      <c r="J213" t="s">
        <v>21</v>
      </c>
      <c r="K213" t="s">
        <v>22</v>
      </c>
      <c r="L213">
        <v>1377579600</v>
      </c>
      <c r="M213" s="16">
        <f t="shared" si="13"/>
        <v>41513.208333333336</v>
      </c>
      <c r="N213">
        <v>1379653200</v>
      </c>
      <c r="O213" s="1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>
        <f t="shared" si="15"/>
        <v>73.214285714285708</v>
      </c>
      <c r="J214" t="s">
        <v>21</v>
      </c>
      <c r="K214" t="s">
        <v>22</v>
      </c>
      <c r="L214">
        <v>1576389600</v>
      </c>
      <c r="M214" s="16">
        <f t="shared" si="13"/>
        <v>43814.25</v>
      </c>
      <c r="N214">
        <v>1580364000</v>
      </c>
      <c r="O214" s="1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>
        <f t="shared" si="15"/>
        <v>39.997435299603637</v>
      </c>
      <c r="J215" t="s">
        <v>21</v>
      </c>
      <c r="K215" t="s">
        <v>22</v>
      </c>
      <c r="L215">
        <v>1289019600</v>
      </c>
      <c r="M215" s="16">
        <f t="shared" si="13"/>
        <v>40488.208333333336</v>
      </c>
      <c r="N215">
        <v>1289714400</v>
      </c>
      <c r="O215" s="1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>
        <f t="shared" si="15"/>
        <v>86.812121212121212</v>
      </c>
      <c r="J216" t="s">
        <v>21</v>
      </c>
      <c r="K216" t="s">
        <v>22</v>
      </c>
      <c r="L216">
        <v>1282194000</v>
      </c>
      <c r="M216" s="16">
        <f t="shared" si="13"/>
        <v>40409.208333333336</v>
      </c>
      <c r="N216">
        <v>1282712400</v>
      </c>
      <c r="O216" s="1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>
        <f t="shared" si="15"/>
        <v>42.125874125874127</v>
      </c>
      <c r="J217" t="s">
        <v>21</v>
      </c>
      <c r="K217" t="s">
        <v>22</v>
      </c>
      <c r="L217">
        <v>1550037600</v>
      </c>
      <c r="M217" s="16">
        <f t="shared" si="13"/>
        <v>43509.25</v>
      </c>
      <c r="N217">
        <v>1550210400</v>
      </c>
      <c r="O217" s="1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>
        <f t="shared" si="15"/>
        <v>103.97851239669421</v>
      </c>
      <c r="J218" t="s">
        <v>21</v>
      </c>
      <c r="K218" t="s">
        <v>22</v>
      </c>
      <c r="L218">
        <v>1321941600</v>
      </c>
      <c r="M218" s="16">
        <f t="shared" si="13"/>
        <v>40869.25</v>
      </c>
      <c r="N218">
        <v>1322114400</v>
      </c>
      <c r="O218" s="1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>
        <f t="shared" si="15"/>
        <v>62.003211991434689</v>
      </c>
      <c r="J219" t="s">
        <v>21</v>
      </c>
      <c r="K219" t="s">
        <v>22</v>
      </c>
      <c r="L219">
        <v>1556427600</v>
      </c>
      <c r="M219" s="16">
        <f t="shared" si="13"/>
        <v>43583.208333333328</v>
      </c>
      <c r="N219">
        <v>1557205200</v>
      </c>
      <c r="O219" s="1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>
        <f t="shared" si="15"/>
        <v>31.005037783375315</v>
      </c>
      <c r="J220" t="s">
        <v>40</v>
      </c>
      <c r="K220" t="s">
        <v>41</v>
      </c>
      <c r="L220">
        <v>1320991200</v>
      </c>
      <c r="M220" s="16">
        <f t="shared" si="13"/>
        <v>40858.25</v>
      </c>
      <c r="N220">
        <v>1323928800</v>
      </c>
      <c r="O220" s="1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>
        <f t="shared" si="15"/>
        <v>89.991552956465242</v>
      </c>
      <c r="J221" t="s">
        <v>21</v>
      </c>
      <c r="K221" t="s">
        <v>22</v>
      </c>
      <c r="L221">
        <v>1345093200</v>
      </c>
      <c r="M221" s="16">
        <f t="shared" si="13"/>
        <v>41137.208333333336</v>
      </c>
      <c r="N221">
        <v>1346130000</v>
      </c>
      <c r="O221" s="1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>
        <f t="shared" si="15"/>
        <v>39.235294117647058</v>
      </c>
      <c r="J222" t="s">
        <v>21</v>
      </c>
      <c r="K222" t="s">
        <v>22</v>
      </c>
      <c r="L222">
        <v>1309496400</v>
      </c>
      <c r="M222" s="16">
        <f t="shared" si="13"/>
        <v>40725.208333333336</v>
      </c>
      <c r="N222">
        <v>1311051600</v>
      </c>
      <c r="O222" s="1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>
        <f t="shared" si="15"/>
        <v>54.993116108306566</v>
      </c>
      <c r="J223" t="s">
        <v>21</v>
      </c>
      <c r="K223" t="s">
        <v>22</v>
      </c>
      <c r="L223">
        <v>1340254800</v>
      </c>
      <c r="M223" s="16">
        <f t="shared" si="13"/>
        <v>41081.208333333336</v>
      </c>
      <c r="N223">
        <v>1340427600</v>
      </c>
      <c r="O223" s="1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>
        <f t="shared" si="15"/>
        <v>47.992753623188406</v>
      </c>
      <c r="J224" t="s">
        <v>21</v>
      </c>
      <c r="K224" t="s">
        <v>22</v>
      </c>
      <c r="L224">
        <v>1412226000</v>
      </c>
      <c r="M224" s="16">
        <f t="shared" si="13"/>
        <v>41914.208333333336</v>
      </c>
      <c r="N224">
        <v>1412312400</v>
      </c>
      <c r="O224" s="1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>
        <f t="shared" si="15"/>
        <v>87.966702470461868</v>
      </c>
      <c r="J225" t="s">
        <v>21</v>
      </c>
      <c r="K225" t="s">
        <v>22</v>
      </c>
      <c r="L225">
        <v>1458104400</v>
      </c>
      <c r="M225" s="16">
        <f t="shared" si="13"/>
        <v>42445.208333333328</v>
      </c>
      <c r="N225">
        <v>1459314000</v>
      </c>
      <c r="O225" s="1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>
        <f t="shared" si="15"/>
        <v>51.999165275459099</v>
      </c>
      <c r="J226" t="s">
        <v>21</v>
      </c>
      <c r="K226" t="s">
        <v>22</v>
      </c>
      <c r="L226">
        <v>1411534800</v>
      </c>
      <c r="M226" s="16">
        <f t="shared" si="13"/>
        <v>41906.208333333336</v>
      </c>
      <c r="N226">
        <v>1415426400</v>
      </c>
      <c r="O226" s="1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>
        <f t="shared" si="15"/>
        <v>29.999659863945578</v>
      </c>
      <c r="J227" t="s">
        <v>21</v>
      </c>
      <c r="K227" t="s">
        <v>22</v>
      </c>
      <c r="L227">
        <v>1399093200</v>
      </c>
      <c r="M227" s="16">
        <f t="shared" si="13"/>
        <v>41762.208333333336</v>
      </c>
      <c r="N227">
        <v>1399093200</v>
      </c>
      <c r="O227" s="1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>
        <f t="shared" si="15"/>
        <v>98.205357142857139</v>
      </c>
      <c r="J228" t="s">
        <v>21</v>
      </c>
      <c r="K228" t="s">
        <v>22</v>
      </c>
      <c r="L228">
        <v>1270702800</v>
      </c>
      <c r="M228" s="16">
        <f t="shared" si="13"/>
        <v>40276.208333333336</v>
      </c>
      <c r="N228">
        <v>1273899600</v>
      </c>
      <c r="O228" s="1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>
        <f t="shared" si="15"/>
        <v>108.96182396606575</v>
      </c>
      <c r="J229" t="s">
        <v>21</v>
      </c>
      <c r="K229" t="s">
        <v>22</v>
      </c>
      <c r="L229">
        <v>1431666000</v>
      </c>
      <c r="M229" s="16">
        <f t="shared" si="13"/>
        <v>42139.208333333328</v>
      </c>
      <c r="N229">
        <v>1432184400</v>
      </c>
      <c r="O229" s="1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>
        <f t="shared" si="15"/>
        <v>66.998379254457049</v>
      </c>
      <c r="J230" t="s">
        <v>21</v>
      </c>
      <c r="K230" t="s">
        <v>22</v>
      </c>
      <c r="L230">
        <v>1472619600</v>
      </c>
      <c r="M230" s="16">
        <f t="shared" si="13"/>
        <v>42613.208333333328</v>
      </c>
      <c r="N230">
        <v>1474779600</v>
      </c>
      <c r="O230" s="1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>
        <f t="shared" si="15"/>
        <v>64.99333594668758</v>
      </c>
      <c r="J231" t="s">
        <v>21</v>
      </c>
      <c r="K231" t="s">
        <v>22</v>
      </c>
      <c r="L231">
        <v>1496293200</v>
      </c>
      <c r="M231" s="16">
        <f t="shared" si="13"/>
        <v>42887.208333333328</v>
      </c>
      <c r="N231">
        <v>1500440400</v>
      </c>
      <c r="O231" s="1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>
        <f t="shared" si="15"/>
        <v>99.841584158415841</v>
      </c>
      <c r="J232" t="s">
        <v>21</v>
      </c>
      <c r="K232" t="s">
        <v>22</v>
      </c>
      <c r="L232">
        <v>1575612000</v>
      </c>
      <c r="M232" s="16">
        <f t="shared" si="13"/>
        <v>43805.25</v>
      </c>
      <c r="N232">
        <v>1575612000</v>
      </c>
      <c r="O232" s="1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>
        <f t="shared" si="15"/>
        <v>82.432835820895519</v>
      </c>
      <c r="J233" t="s">
        <v>21</v>
      </c>
      <c r="K233" t="s">
        <v>22</v>
      </c>
      <c r="L233">
        <v>1369112400</v>
      </c>
      <c r="M233" s="16">
        <f t="shared" si="13"/>
        <v>41415.208333333336</v>
      </c>
      <c r="N233">
        <v>1374123600</v>
      </c>
      <c r="O233" s="1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>
        <f t="shared" si="15"/>
        <v>63.293478260869563</v>
      </c>
      <c r="J234" t="s">
        <v>21</v>
      </c>
      <c r="K234" t="s">
        <v>22</v>
      </c>
      <c r="L234">
        <v>1469422800</v>
      </c>
      <c r="M234" s="16">
        <f t="shared" si="13"/>
        <v>42576.208333333328</v>
      </c>
      <c r="N234">
        <v>1469509200</v>
      </c>
      <c r="O234" s="1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>
        <f t="shared" si="15"/>
        <v>96.774193548387103</v>
      </c>
      <c r="J235" t="s">
        <v>21</v>
      </c>
      <c r="K235" t="s">
        <v>22</v>
      </c>
      <c r="L235">
        <v>1307854800</v>
      </c>
      <c r="M235" s="16">
        <f t="shared" si="13"/>
        <v>40706.208333333336</v>
      </c>
      <c r="N235">
        <v>1309237200</v>
      </c>
      <c r="O235" s="1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>
        <f t="shared" si="15"/>
        <v>54.906040268456373</v>
      </c>
      <c r="J236" t="s">
        <v>107</v>
      </c>
      <c r="K236" t="s">
        <v>108</v>
      </c>
      <c r="L236">
        <v>1503378000</v>
      </c>
      <c r="M236" s="16">
        <f t="shared" si="13"/>
        <v>42969.208333333328</v>
      </c>
      <c r="N236">
        <v>1503982800</v>
      </c>
      <c r="O236" s="1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>
        <f t="shared" si="15"/>
        <v>39.010869565217391</v>
      </c>
      <c r="J237" t="s">
        <v>21</v>
      </c>
      <c r="K237" t="s">
        <v>22</v>
      </c>
      <c r="L237">
        <v>1486965600</v>
      </c>
      <c r="M237" s="16">
        <f t="shared" si="13"/>
        <v>42779.25</v>
      </c>
      <c r="N237">
        <v>1487397600</v>
      </c>
      <c r="O237" s="1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>
        <f t="shared" si="15"/>
        <v>75.84210526315789</v>
      </c>
      <c r="J238" t="s">
        <v>26</v>
      </c>
      <c r="K238" t="s">
        <v>27</v>
      </c>
      <c r="L238">
        <v>1561438800</v>
      </c>
      <c r="M238" s="16">
        <f t="shared" si="13"/>
        <v>43641.208333333328</v>
      </c>
      <c r="N238">
        <v>1562043600</v>
      </c>
      <c r="O238" s="1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>
        <f t="shared" si="15"/>
        <v>45.051671732522799</v>
      </c>
      <c r="J239" t="s">
        <v>21</v>
      </c>
      <c r="K239" t="s">
        <v>22</v>
      </c>
      <c r="L239">
        <v>1398402000</v>
      </c>
      <c r="M239" s="16">
        <f t="shared" si="13"/>
        <v>41754.208333333336</v>
      </c>
      <c r="N239">
        <v>1398574800</v>
      </c>
      <c r="O239" s="1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>
        <f t="shared" si="15"/>
        <v>104.51546391752578</v>
      </c>
      <c r="J240" t="s">
        <v>36</v>
      </c>
      <c r="K240" t="s">
        <v>37</v>
      </c>
      <c r="L240">
        <v>1513231200</v>
      </c>
      <c r="M240" s="16">
        <f t="shared" si="13"/>
        <v>43083.25</v>
      </c>
      <c r="N240">
        <v>1515391200</v>
      </c>
      <c r="O240" s="1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>
        <f t="shared" si="15"/>
        <v>76.268292682926827</v>
      </c>
      <c r="J241" t="s">
        <v>21</v>
      </c>
      <c r="K241" t="s">
        <v>22</v>
      </c>
      <c r="L241">
        <v>1440824400</v>
      </c>
      <c r="M241" s="16">
        <f t="shared" si="13"/>
        <v>42245.208333333328</v>
      </c>
      <c r="N241">
        <v>1441170000</v>
      </c>
      <c r="O241" s="1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>
        <f t="shared" si="15"/>
        <v>69.015695067264573</v>
      </c>
      <c r="J242" t="s">
        <v>21</v>
      </c>
      <c r="K242" t="s">
        <v>22</v>
      </c>
      <c r="L242">
        <v>1281070800</v>
      </c>
      <c r="M242" s="16">
        <f t="shared" si="13"/>
        <v>40396.208333333336</v>
      </c>
      <c r="N242">
        <v>1281157200</v>
      </c>
      <c r="O242" s="1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>
        <f t="shared" si="15"/>
        <v>101.97684085510689</v>
      </c>
      <c r="J243" t="s">
        <v>26</v>
      </c>
      <c r="K243" t="s">
        <v>27</v>
      </c>
      <c r="L243">
        <v>1397365200</v>
      </c>
      <c r="M243" s="16">
        <f t="shared" si="13"/>
        <v>41742.208333333336</v>
      </c>
      <c r="N243">
        <v>1398229200</v>
      </c>
      <c r="O243" s="1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>
        <f t="shared" si="15"/>
        <v>42.915999999999997</v>
      </c>
      <c r="J244" t="s">
        <v>21</v>
      </c>
      <c r="K244" t="s">
        <v>22</v>
      </c>
      <c r="L244">
        <v>1494392400</v>
      </c>
      <c r="M244" s="16">
        <f t="shared" si="13"/>
        <v>42865.208333333328</v>
      </c>
      <c r="N244">
        <v>1495256400</v>
      </c>
      <c r="O244" s="1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>
        <f t="shared" si="15"/>
        <v>43.025210084033617</v>
      </c>
      <c r="J245" t="s">
        <v>21</v>
      </c>
      <c r="K245" t="s">
        <v>22</v>
      </c>
      <c r="L245">
        <v>1520143200</v>
      </c>
      <c r="M245" s="16">
        <f t="shared" si="13"/>
        <v>43163.25</v>
      </c>
      <c r="N245">
        <v>1520402400</v>
      </c>
      <c r="O245" s="1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>
        <f t="shared" si="15"/>
        <v>75.245283018867923</v>
      </c>
      <c r="J246" t="s">
        <v>21</v>
      </c>
      <c r="K246" t="s">
        <v>22</v>
      </c>
      <c r="L246">
        <v>1405314000</v>
      </c>
      <c r="M246" s="16">
        <f t="shared" si="13"/>
        <v>41834.208333333336</v>
      </c>
      <c r="N246">
        <v>1409806800</v>
      </c>
      <c r="O246" s="1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>
        <f t="shared" si="15"/>
        <v>69.023364485981304</v>
      </c>
      <c r="J247" t="s">
        <v>21</v>
      </c>
      <c r="K247" t="s">
        <v>22</v>
      </c>
      <c r="L247">
        <v>1396846800</v>
      </c>
      <c r="M247" s="16">
        <f t="shared" si="13"/>
        <v>41736.208333333336</v>
      </c>
      <c r="N247">
        <v>1396933200</v>
      </c>
      <c r="O247" s="1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>
        <f t="shared" si="15"/>
        <v>65.986486486486484</v>
      </c>
      <c r="J248" t="s">
        <v>21</v>
      </c>
      <c r="K248" t="s">
        <v>22</v>
      </c>
      <c r="L248">
        <v>1375678800</v>
      </c>
      <c r="M248" s="16">
        <f t="shared" si="13"/>
        <v>41491.208333333336</v>
      </c>
      <c r="N248">
        <v>1376024400</v>
      </c>
      <c r="O248" s="1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>
        <f t="shared" si="15"/>
        <v>98.013800424628457</v>
      </c>
      <c r="J249" t="s">
        <v>21</v>
      </c>
      <c r="K249" t="s">
        <v>22</v>
      </c>
      <c r="L249">
        <v>1482386400</v>
      </c>
      <c r="M249" s="16">
        <f t="shared" si="13"/>
        <v>42726.25</v>
      </c>
      <c r="N249">
        <v>1483682400</v>
      </c>
      <c r="O249" s="1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>
        <f t="shared" si="15"/>
        <v>60.105504587155963</v>
      </c>
      <c r="J250" t="s">
        <v>26</v>
      </c>
      <c r="K250" t="s">
        <v>27</v>
      </c>
      <c r="L250">
        <v>1420005600</v>
      </c>
      <c r="M250" s="16">
        <f t="shared" si="13"/>
        <v>42004.25</v>
      </c>
      <c r="N250">
        <v>1420437600</v>
      </c>
      <c r="O250" s="1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>
        <f t="shared" si="15"/>
        <v>26.000773395204948</v>
      </c>
      <c r="J251" t="s">
        <v>21</v>
      </c>
      <c r="K251" t="s">
        <v>22</v>
      </c>
      <c r="L251">
        <v>1420178400</v>
      </c>
      <c r="M251" s="16">
        <f t="shared" si="13"/>
        <v>42006.25</v>
      </c>
      <c r="N251">
        <v>1420783200</v>
      </c>
      <c r="O251" s="1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16">
        <f t="shared" si="13"/>
        <v>40203.25</v>
      </c>
      <c r="N252">
        <v>1267423200</v>
      </c>
      <c r="O252" s="1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>
        <f t="shared" si="15"/>
        <v>38.019801980198018</v>
      </c>
      <c r="J253" t="s">
        <v>21</v>
      </c>
      <c r="K253" t="s">
        <v>22</v>
      </c>
      <c r="L253">
        <v>1355032800</v>
      </c>
      <c r="M253" s="16">
        <f t="shared" si="13"/>
        <v>41252.25</v>
      </c>
      <c r="N253">
        <v>1355205600</v>
      </c>
      <c r="O253" s="1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>
        <f t="shared" si="15"/>
        <v>106.15254237288136</v>
      </c>
      <c r="J254" t="s">
        <v>21</v>
      </c>
      <c r="K254" t="s">
        <v>22</v>
      </c>
      <c r="L254">
        <v>1382677200</v>
      </c>
      <c r="M254" s="16">
        <f t="shared" si="13"/>
        <v>41572.208333333336</v>
      </c>
      <c r="N254">
        <v>1383109200</v>
      </c>
      <c r="O254" s="1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>
        <f t="shared" si="15"/>
        <v>81.019475655430711</v>
      </c>
      <c r="J255" t="s">
        <v>15</v>
      </c>
      <c r="K255" t="s">
        <v>16</v>
      </c>
      <c r="L255">
        <v>1302238800</v>
      </c>
      <c r="M255" s="16">
        <f t="shared" si="13"/>
        <v>40641.208333333336</v>
      </c>
      <c r="N255">
        <v>1303275600</v>
      </c>
      <c r="O255" s="1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>
        <f t="shared" si="15"/>
        <v>96.647727272727266</v>
      </c>
      <c r="J256" t="s">
        <v>21</v>
      </c>
      <c r="K256" t="s">
        <v>22</v>
      </c>
      <c r="L256">
        <v>1487656800</v>
      </c>
      <c r="M256" s="16">
        <f t="shared" si="13"/>
        <v>42787.25</v>
      </c>
      <c r="N256">
        <v>1487829600</v>
      </c>
      <c r="O256" s="1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>
        <f t="shared" si="15"/>
        <v>57.003535651149086</v>
      </c>
      <c r="J257" t="s">
        <v>21</v>
      </c>
      <c r="K257" t="s">
        <v>22</v>
      </c>
      <c r="L257">
        <v>1297836000</v>
      </c>
      <c r="M257" s="16">
        <f t="shared" si="13"/>
        <v>40590.25</v>
      </c>
      <c r="N257">
        <v>1298268000</v>
      </c>
      <c r="O257" s="1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>
        <f t="shared" si="15"/>
        <v>63.93333333333333</v>
      </c>
      <c r="J258" t="s">
        <v>40</v>
      </c>
      <c r="K258" t="s">
        <v>41</v>
      </c>
      <c r="L258">
        <v>1453615200</v>
      </c>
      <c r="M258" s="16">
        <f t="shared" si="13"/>
        <v>42393.25</v>
      </c>
      <c r="N258">
        <v>1456812000</v>
      </c>
      <c r="O258" s="16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>
        <f t="shared" si="15"/>
        <v>90.456521739130437</v>
      </c>
      <c r="J259" t="s">
        <v>21</v>
      </c>
      <c r="K259" t="s">
        <v>22</v>
      </c>
      <c r="L259">
        <v>1362463200</v>
      </c>
      <c r="M259" s="16">
        <f t="shared" ref="M259:M322" si="17">(((L259/60)/60)/24)+DATE(1970,1,1)</f>
        <v>41338.25</v>
      </c>
      <c r="N259">
        <v>1363669200</v>
      </c>
      <c r="O259" s="16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>
        <f t="shared" ref="I260:I323" si="19">(E260/H260)</f>
        <v>72.172043010752688</v>
      </c>
      <c r="J260" t="s">
        <v>21</v>
      </c>
      <c r="K260" t="s">
        <v>22</v>
      </c>
      <c r="L260">
        <v>1481176800</v>
      </c>
      <c r="M260" s="16">
        <f t="shared" si="17"/>
        <v>42712.25</v>
      </c>
      <c r="N260">
        <v>1482904800</v>
      </c>
      <c r="O260" s="1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>
        <f t="shared" si="19"/>
        <v>77.934782608695656</v>
      </c>
      <c r="J261" t="s">
        <v>21</v>
      </c>
      <c r="K261" t="s">
        <v>22</v>
      </c>
      <c r="L261">
        <v>1354946400</v>
      </c>
      <c r="M261" s="16">
        <f t="shared" si="17"/>
        <v>41251.25</v>
      </c>
      <c r="N261">
        <v>1356588000</v>
      </c>
      <c r="O261" s="1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>
        <f t="shared" si="19"/>
        <v>38.065134099616856</v>
      </c>
      <c r="J262" t="s">
        <v>21</v>
      </c>
      <c r="K262" t="s">
        <v>22</v>
      </c>
      <c r="L262">
        <v>1348808400</v>
      </c>
      <c r="M262" s="16">
        <f t="shared" si="17"/>
        <v>41180.208333333336</v>
      </c>
      <c r="N262">
        <v>1349845200</v>
      </c>
      <c r="O262" s="1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>
        <f t="shared" si="19"/>
        <v>57.936123348017624</v>
      </c>
      <c r="J263" t="s">
        <v>21</v>
      </c>
      <c r="K263" t="s">
        <v>22</v>
      </c>
      <c r="L263">
        <v>1282712400</v>
      </c>
      <c r="M263" s="16">
        <f t="shared" si="17"/>
        <v>40415.208333333336</v>
      </c>
      <c r="N263">
        <v>1283058000</v>
      </c>
      <c r="O263" s="1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>
        <f t="shared" si="19"/>
        <v>49.794392523364486</v>
      </c>
      <c r="J264" t="s">
        <v>21</v>
      </c>
      <c r="K264" t="s">
        <v>22</v>
      </c>
      <c r="L264">
        <v>1301979600</v>
      </c>
      <c r="M264" s="16">
        <f t="shared" si="17"/>
        <v>40638.208333333336</v>
      </c>
      <c r="N264">
        <v>1304226000</v>
      </c>
      <c r="O264" s="1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>
        <f t="shared" si="19"/>
        <v>54.050251256281406</v>
      </c>
      <c r="J265" t="s">
        <v>21</v>
      </c>
      <c r="K265" t="s">
        <v>22</v>
      </c>
      <c r="L265">
        <v>1263016800</v>
      </c>
      <c r="M265" s="16">
        <f t="shared" si="17"/>
        <v>40187.25</v>
      </c>
      <c r="N265">
        <v>1263016800</v>
      </c>
      <c r="O265" s="1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>
        <f t="shared" si="19"/>
        <v>30.002721335268504</v>
      </c>
      <c r="J266" t="s">
        <v>21</v>
      </c>
      <c r="K266" t="s">
        <v>22</v>
      </c>
      <c r="L266">
        <v>1360648800</v>
      </c>
      <c r="M266" s="16">
        <f t="shared" si="17"/>
        <v>41317.25</v>
      </c>
      <c r="N266">
        <v>1362031200</v>
      </c>
      <c r="O266" s="1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>
        <f t="shared" si="19"/>
        <v>70.127906976744185</v>
      </c>
      <c r="J267" t="s">
        <v>21</v>
      </c>
      <c r="K267" t="s">
        <v>22</v>
      </c>
      <c r="L267">
        <v>1451800800</v>
      </c>
      <c r="M267" s="16">
        <f t="shared" si="17"/>
        <v>42372.25</v>
      </c>
      <c r="N267">
        <v>1455602400</v>
      </c>
      <c r="O267" s="1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>
        <f t="shared" si="19"/>
        <v>26.996228786926462</v>
      </c>
      <c r="J268" t="s">
        <v>107</v>
      </c>
      <c r="K268" t="s">
        <v>108</v>
      </c>
      <c r="L268">
        <v>1415340000</v>
      </c>
      <c r="M268" s="16">
        <f t="shared" si="17"/>
        <v>41950.25</v>
      </c>
      <c r="N268">
        <v>1418191200</v>
      </c>
      <c r="O268" s="1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>
        <f t="shared" si="19"/>
        <v>51.990606936416185</v>
      </c>
      <c r="J269" t="s">
        <v>26</v>
      </c>
      <c r="K269" t="s">
        <v>27</v>
      </c>
      <c r="L269">
        <v>1351054800</v>
      </c>
      <c r="M269" s="16">
        <f t="shared" si="17"/>
        <v>41206.208333333336</v>
      </c>
      <c r="N269">
        <v>1352440800</v>
      </c>
      <c r="O269" s="1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>
        <f t="shared" si="19"/>
        <v>56.416666666666664</v>
      </c>
      <c r="J270" t="s">
        <v>21</v>
      </c>
      <c r="K270" t="s">
        <v>22</v>
      </c>
      <c r="L270">
        <v>1349326800</v>
      </c>
      <c r="M270" s="16">
        <f t="shared" si="17"/>
        <v>41186.208333333336</v>
      </c>
      <c r="N270">
        <v>1353304800</v>
      </c>
      <c r="O270" s="1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>
        <f t="shared" si="19"/>
        <v>101.63218390804597</v>
      </c>
      <c r="J271" t="s">
        <v>21</v>
      </c>
      <c r="K271" t="s">
        <v>22</v>
      </c>
      <c r="L271">
        <v>1548914400</v>
      </c>
      <c r="M271" s="16">
        <f t="shared" si="17"/>
        <v>43496.25</v>
      </c>
      <c r="N271">
        <v>1550728800</v>
      </c>
      <c r="O271" s="1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>
        <f t="shared" si="19"/>
        <v>25.005291005291006</v>
      </c>
      <c r="J272" t="s">
        <v>21</v>
      </c>
      <c r="K272" t="s">
        <v>22</v>
      </c>
      <c r="L272">
        <v>1291269600</v>
      </c>
      <c r="M272" s="16">
        <f t="shared" si="17"/>
        <v>40514.25</v>
      </c>
      <c r="N272">
        <v>1291442400</v>
      </c>
      <c r="O272" s="1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>
        <f t="shared" si="19"/>
        <v>32.016393442622949</v>
      </c>
      <c r="J273" t="s">
        <v>21</v>
      </c>
      <c r="K273" t="s">
        <v>22</v>
      </c>
      <c r="L273">
        <v>1449468000</v>
      </c>
      <c r="M273" s="16">
        <f t="shared" si="17"/>
        <v>42345.25</v>
      </c>
      <c r="N273">
        <v>1452146400</v>
      </c>
      <c r="O273" s="1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>
        <f t="shared" si="19"/>
        <v>82.021647307286173</v>
      </c>
      <c r="J274" t="s">
        <v>21</v>
      </c>
      <c r="K274" t="s">
        <v>22</v>
      </c>
      <c r="L274">
        <v>1562734800</v>
      </c>
      <c r="M274" s="16">
        <f t="shared" si="17"/>
        <v>43656.208333333328</v>
      </c>
      <c r="N274">
        <v>1564894800</v>
      </c>
      <c r="O274" s="1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>
        <f t="shared" si="19"/>
        <v>37.957446808510639</v>
      </c>
      <c r="J275" t="s">
        <v>15</v>
      </c>
      <c r="K275" t="s">
        <v>16</v>
      </c>
      <c r="L275">
        <v>1505624400</v>
      </c>
      <c r="M275" s="16">
        <f t="shared" si="17"/>
        <v>42995.208333333328</v>
      </c>
      <c r="N275">
        <v>1505883600</v>
      </c>
      <c r="O275" s="1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>
        <f t="shared" si="19"/>
        <v>51.533333333333331</v>
      </c>
      <c r="J276" t="s">
        <v>21</v>
      </c>
      <c r="K276" t="s">
        <v>22</v>
      </c>
      <c r="L276">
        <v>1509948000</v>
      </c>
      <c r="M276" s="16">
        <f t="shared" si="17"/>
        <v>43045.25</v>
      </c>
      <c r="N276">
        <v>1510380000</v>
      </c>
      <c r="O276" s="1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>
        <f t="shared" si="19"/>
        <v>81.198275862068968</v>
      </c>
      <c r="J277" t="s">
        <v>21</v>
      </c>
      <c r="K277" t="s">
        <v>22</v>
      </c>
      <c r="L277">
        <v>1554526800</v>
      </c>
      <c r="M277" s="16">
        <f t="shared" si="17"/>
        <v>43561.208333333328</v>
      </c>
      <c r="N277">
        <v>1555218000</v>
      </c>
      <c r="O277" s="1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>
        <f t="shared" si="19"/>
        <v>40.030075187969928</v>
      </c>
      <c r="J278" t="s">
        <v>21</v>
      </c>
      <c r="K278" t="s">
        <v>22</v>
      </c>
      <c r="L278">
        <v>1334811600</v>
      </c>
      <c r="M278" s="16">
        <f t="shared" si="17"/>
        <v>41018.208333333336</v>
      </c>
      <c r="N278">
        <v>1335243600</v>
      </c>
      <c r="O278" s="1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>
        <f t="shared" si="19"/>
        <v>89.939759036144579</v>
      </c>
      <c r="J279" t="s">
        <v>21</v>
      </c>
      <c r="K279" t="s">
        <v>22</v>
      </c>
      <c r="L279">
        <v>1279515600</v>
      </c>
      <c r="M279" s="16">
        <f t="shared" si="17"/>
        <v>40378.208333333336</v>
      </c>
      <c r="N279">
        <v>1279688400</v>
      </c>
      <c r="O279" s="1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>
        <f t="shared" si="19"/>
        <v>96.692307692307693</v>
      </c>
      <c r="J280" t="s">
        <v>21</v>
      </c>
      <c r="K280" t="s">
        <v>22</v>
      </c>
      <c r="L280">
        <v>1353909600</v>
      </c>
      <c r="M280" s="16">
        <f t="shared" si="17"/>
        <v>41239.25</v>
      </c>
      <c r="N280">
        <v>1356069600</v>
      </c>
      <c r="O280" s="1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>
        <f t="shared" si="19"/>
        <v>25.010989010989011</v>
      </c>
      <c r="J281" t="s">
        <v>21</v>
      </c>
      <c r="K281" t="s">
        <v>22</v>
      </c>
      <c r="L281">
        <v>1535950800</v>
      </c>
      <c r="M281" s="16">
        <f t="shared" si="17"/>
        <v>43346.208333333328</v>
      </c>
      <c r="N281">
        <v>1536210000</v>
      </c>
      <c r="O281" s="1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>
        <f t="shared" si="19"/>
        <v>36.987277353689571</v>
      </c>
      <c r="J282" t="s">
        <v>21</v>
      </c>
      <c r="K282" t="s">
        <v>22</v>
      </c>
      <c r="L282">
        <v>1511244000</v>
      </c>
      <c r="M282" s="16">
        <f t="shared" si="17"/>
        <v>43060.25</v>
      </c>
      <c r="N282">
        <v>1511762400</v>
      </c>
      <c r="O282" s="1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>
        <f t="shared" si="19"/>
        <v>73.012609117361791</v>
      </c>
      <c r="J283" t="s">
        <v>21</v>
      </c>
      <c r="K283" t="s">
        <v>22</v>
      </c>
      <c r="L283">
        <v>1331445600</v>
      </c>
      <c r="M283" s="16">
        <f t="shared" si="17"/>
        <v>40979.25</v>
      </c>
      <c r="N283">
        <v>1333256400</v>
      </c>
      <c r="O283" s="1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>
        <f t="shared" si="19"/>
        <v>68.240601503759393</v>
      </c>
      <c r="J284" t="s">
        <v>21</v>
      </c>
      <c r="K284" t="s">
        <v>22</v>
      </c>
      <c r="L284">
        <v>1480226400</v>
      </c>
      <c r="M284" s="16">
        <f t="shared" si="17"/>
        <v>42701.25</v>
      </c>
      <c r="N284">
        <v>1480744800</v>
      </c>
      <c r="O284" s="1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>
        <f t="shared" si="19"/>
        <v>52.310344827586206</v>
      </c>
      <c r="J285" t="s">
        <v>36</v>
      </c>
      <c r="K285" t="s">
        <v>37</v>
      </c>
      <c r="L285">
        <v>1464584400</v>
      </c>
      <c r="M285" s="16">
        <f t="shared" si="17"/>
        <v>42520.208333333328</v>
      </c>
      <c r="N285">
        <v>1465016400</v>
      </c>
      <c r="O285" s="1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>
        <f t="shared" si="19"/>
        <v>61.765151515151516</v>
      </c>
      <c r="J286" t="s">
        <v>21</v>
      </c>
      <c r="K286" t="s">
        <v>22</v>
      </c>
      <c r="L286">
        <v>1335848400</v>
      </c>
      <c r="M286" s="16">
        <f t="shared" si="17"/>
        <v>41030.208333333336</v>
      </c>
      <c r="N286">
        <v>1336280400</v>
      </c>
      <c r="O286" s="1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>
        <f t="shared" si="19"/>
        <v>25.027559055118111</v>
      </c>
      <c r="J287" t="s">
        <v>21</v>
      </c>
      <c r="K287" t="s">
        <v>22</v>
      </c>
      <c r="L287">
        <v>1473483600</v>
      </c>
      <c r="M287" s="16">
        <f t="shared" si="17"/>
        <v>42623.208333333328</v>
      </c>
      <c r="N287">
        <v>1476766800</v>
      </c>
      <c r="O287" s="1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>
        <f t="shared" si="19"/>
        <v>106.28804347826087</v>
      </c>
      <c r="J288" t="s">
        <v>21</v>
      </c>
      <c r="K288" t="s">
        <v>22</v>
      </c>
      <c r="L288">
        <v>1479880800</v>
      </c>
      <c r="M288" s="16">
        <f t="shared" si="17"/>
        <v>42697.25</v>
      </c>
      <c r="N288">
        <v>1480485600</v>
      </c>
      <c r="O288" s="1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>
        <f t="shared" si="19"/>
        <v>75.07386363636364</v>
      </c>
      <c r="J289" t="s">
        <v>21</v>
      </c>
      <c r="K289" t="s">
        <v>22</v>
      </c>
      <c r="L289">
        <v>1430197200</v>
      </c>
      <c r="M289" s="16">
        <f t="shared" si="17"/>
        <v>42122.208333333328</v>
      </c>
      <c r="N289">
        <v>1430197200</v>
      </c>
      <c r="O289" s="1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>
        <f t="shared" si="19"/>
        <v>39.970802919708028</v>
      </c>
      <c r="J290" t="s">
        <v>36</v>
      </c>
      <c r="K290" t="s">
        <v>37</v>
      </c>
      <c r="L290">
        <v>1331701200</v>
      </c>
      <c r="M290" s="16">
        <f t="shared" si="17"/>
        <v>40982.208333333336</v>
      </c>
      <c r="N290">
        <v>1331787600</v>
      </c>
      <c r="O290" s="1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>
        <f t="shared" si="19"/>
        <v>39.982195845697326</v>
      </c>
      <c r="J291" t="s">
        <v>15</v>
      </c>
      <c r="K291" t="s">
        <v>16</v>
      </c>
      <c r="L291">
        <v>1438578000</v>
      </c>
      <c r="M291" s="16">
        <f t="shared" si="17"/>
        <v>42219.208333333328</v>
      </c>
      <c r="N291">
        <v>1438837200</v>
      </c>
      <c r="O291" s="1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>
        <f t="shared" si="19"/>
        <v>101.01541850220265</v>
      </c>
      <c r="J292" t="s">
        <v>21</v>
      </c>
      <c r="K292" t="s">
        <v>22</v>
      </c>
      <c r="L292">
        <v>1368162000</v>
      </c>
      <c r="M292" s="16">
        <f t="shared" si="17"/>
        <v>41404.208333333336</v>
      </c>
      <c r="N292">
        <v>1370926800</v>
      </c>
      <c r="O292" s="1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>
        <f t="shared" si="19"/>
        <v>76.813084112149539</v>
      </c>
      <c r="J293" t="s">
        <v>21</v>
      </c>
      <c r="K293" t="s">
        <v>22</v>
      </c>
      <c r="L293">
        <v>1318654800</v>
      </c>
      <c r="M293" s="16">
        <f t="shared" si="17"/>
        <v>40831.208333333336</v>
      </c>
      <c r="N293">
        <v>1319000400</v>
      </c>
      <c r="O293" s="1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16">
        <f t="shared" si="17"/>
        <v>40984.208333333336</v>
      </c>
      <c r="N294">
        <v>1333429200</v>
      </c>
      <c r="O294" s="1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>
        <f t="shared" si="19"/>
        <v>33.28125</v>
      </c>
      <c r="J295" t="s">
        <v>107</v>
      </c>
      <c r="K295" t="s">
        <v>108</v>
      </c>
      <c r="L295">
        <v>1286254800</v>
      </c>
      <c r="M295" s="16">
        <f t="shared" si="17"/>
        <v>40456.208333333336</v>
      </c>
      <c r="N295">
        <v>1287032400</v>
      </c>
      <c r="O295" s="1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>
        <f t="shared" si="19"/>
        <v>43.923497267759565</v>
      </c>
      <c r="J296" t="s">
        <v>21</v>
      </c>
      <c r="K296" t="s">
        <v>22</v>
      </c>
      <c r="L296">
        <v>1540530000</v>
      </c>
      <c r="M296" s="16">
        <f t="shared" si="17"/>
        <v>43399.208333333328</v>
      </c>
      <c r="N296">
        <v>1541570400</v>
      </c>
      <c r="O296" s="1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>
        <f t="shared" si="19"/>
        <v>36.004712041884815</v>
      </c>
      <c r="J297" t="s">
        <v>98</v>
      </c>
      <c r="K297" t="s">
        <v>99</v>
      </c>
      <c r="L297">
        <v>1381813200</v>
      </c>
      <c r="M297" s="16">
        <f t="shared" si="17"/>
        <v>41562.208333333336</v>
      </c>
      <c r="N297">
        <v>1383976800</v>
      </c>
      <c r="O297" s="1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>
        <f t="shared" si="19"/>
        <v>88.21052631578948</v>
      </c>
      <c r="J298" t="s">
        <v>26</v>
      </c>
      <c r="K298" t="s">
        <v>27</v>
      </c>
      <c r="L298">
        <v>1548655200</v>
      </c>
      <c r="M298" s="16">
        <f t="shared" si="17"/>
        <v>43493.25</v>
      </c>
      <c r="N298">
        <v>1550556000</v>
      </c>
      <c r="O298" s="1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>
        <f t="shared" si="19"/>
        <v>65.240384615384613</v>
      </c>
      <c r="J299" t="s">
        <v>26</v>
      </c>
      <c r="K299" t="s">
        <v>27</v>
      </c>
      <c r="L299">
        <v>1389679200</v>
      </c>
      <c r="M299" s="16">
        <f t="shared" si="17"/>
        <v>41653.25</v>
      </c>
      <c r="N299">
        <v>1390456800</v>
      </c>
      <c r="O299" s="1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>
        <f t="shared" si="19"/>
        <v>69.958333333333329</v>
      </c>
      <c r="J300" t="s">
        <v>21</v>
      </c>
      <c r="K300" t="s">
        <v>22</v>
      </c>
      <c r="L300">
        <v>1456466400</v>
      </c>
      <c r="M300" s="16">
        <f t="shared" si="17"/>
        <v>42426.25</v>
      </c>
      <c r="N300">
        <v>1458018000</v>
      </c>
      <c r="O300" s="1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>
        <f t="shared" si="19"/>
        <v>39.877551020408163</v>
      </c>
      <c r="J301" t="s">
        <v>21</v>
      </c>
      <c r="K301" t="s">
        <v>22</v>
      </c>
      <c r="L301">
        <v>1456984800</v>
      </c>
      <c r="M301" s="16">
        <f t="shared" si="17"/>
        <v>42432.25</v>
      </c>
      <c r="N301">
        <v>1461819600</v>
      </c>
      <c r="O301" s="1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16">
        <f t="shared" si="17"/>
        <v>42977.208333333328</v>
      </c>
      <c r="N302">
        <v>1504155600</v>
      </c>
      <c r="O302" s="1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>
        <f t="shared" si="19"/>
        <v>41.023728813559323</v>
      </c>
      <c r="J303" t="s">
        <v>21</v>
      </c>
      <c r="K303" t="s">
        <v>22</v>
      </c>
      <c r="L303">
        <v>1424930400</v>
      </c>
      <c r="M303" s="16">
        <f t="shared" si="17"/>
        <v>42061.25</v>
      </c>
      <c r="N303">
        <v>1426395600</v>
      </c>
      <c r="O303" s="1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>
        <f t="shared" si="19"/>
        <v>98.914285714285711</v>
      </c>
      <c r="J304" t="s">
        <v>21</v>
      </c>
      <c r="K304" t="s">
        <v>22</v>
      </c>
      <c r="L304">
        <v>1535864400</v>
      </c>
      <c r="M304" s="16">
        <f t="shared" si="17"/>
        <v>43345.208333333328</v>
      </c>
      <c r="N304">
        <v>1537074000</v>
      </c>
      <c r="O304" s="1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>
        <f t="shared" si="19"/>
        <v>87.78125</v>
      </c>
      <c r="J305" t="s">
        <v>21</v>
      </c>
      <c r="K305" t="s">
        <v>22</v>
      </c>
      <c r="L305">
        <v>1452146400</v>
      </c>
      <c r="M305" s="16">
        <f t="shared" si="17"/>
        <v>42376.25</v>
      </c>
      <c r="N305">
        <v>1452578400</v>
      </c>
      <c r="O305" s="1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>
        <f t="shared" si="19"/>
        <v>80.767605633802816</v>
      </c>
      <c r="J306" t="s">
        <v>21</v>
      </c>
      <c r="K306" t="s">
        <v>22</v>
      </c>
      <c r="L306">
        <v>1470546000</v>
      </c>
      <c r="M306" s="16">
        <f t="shared" si="17"/>
        <v>42589.208333333328</v>
      </c>
      <c r="N306">
        <v>1474088400</v>
      </c>
      <c r="O306" s="1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>
        <f t="shared" si="19"/>
        <v>94.28235294117647</v>
      </c>
      <c r="J307" t="s">
        <v>21</v>
      </c>
      <c r="K307" t="s">
        <v>22</v>
      </c>
      <c r="L307">
        <v>1458363600</v>
      </c>
      <c r="M307" s="16">
        <f t="shared" si="17"/>
        <v>42448.208333333328</v>
      </c>
      <c r="N307">
        <v>1461906000</v>
      </c>
      <c r="O307" s="1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>
        <f t="shared" si="19"/>
        <v>73.428571428571431</v>
      </c>
      <c r="J308" t="s">
        <v>21</v>
      </c>
      <c r="K308" t="s">
        <v>22</v>
      </c>
      <c r="L308">
        <v>1500008400</v>
      </c>
      <c r="M308" s="16">
        <f t="shared" si="17"/>
        <v>42930.208333333328</v>
      </c>
      <c r="N308">
        <v>1500267600</v>
      </c>
      <c r="O308" s="1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>
        <f t="shared" si="19"/>
        <v>65.968133535660087</v>
      </c>
      <c r="J309" t="s">
        <v>36</v>
      </c>
      <c r="K309" t="s">
        <v>37</v>
      </c>
      <c r="L309">
        <v>1338958800</v>
      </c>
      <c r="M309" s="16">
        <f t="shared" si="17"/>
        <v>41066.208333333336</v>
      </c>
      <c r="N309">
        <v>1340686800</v>
      </c>
      <c r="O309" s="1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>
        <f t="shared" si="19"/>
        <v>109.04109589041096</v>
      </c>
      <c r="J310" t="s">
        <v>21</v>
      </c>
      <c r="K310" t="s">
        <v>22</v>
      </c>
      <c r="L310">
        <v>1303102800</v>
      </c>
      <c r="M310" s="16">
        <f t="shared" si="17"/>
        <v>40651.208333333336</v>
      </c>
      <c r="N310">
        <v>1303189200</v>
      </c>
      <c r="O310" s="1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16">
        <f t="shared" si="17"/>
        <v>40807.208333333336</v>
      </c>
      <c r="N311">
        <v>1318309200</v>
      </c>
      <c r="O311" s="1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>
        <f t="shared" si="19"/>
        <v>99.125</v>
      </c>
      <c r="J312" t="s">
        <v>21</v>
      </c>
      <c r="K312" t="s">
        <v>22</v>
      </c>
      <c r="L312">
        <v>1270789200</v>
      </c>
      <c r="M312" s="16">
        <f t="shared" si="17"/>
        <v>40277.208333333336</v>
      </c>
      <c r="N312">
        <v>1272171600</v>
      </c>
      <c r="O312" s="1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>
        <f t="shared" si="19"/>
        <v>105.88429752066116</v>
      </c>
      <c r="J313" t="s">
        <v>21</v>
      </c>
      <c r="K313" t="s">
        <v>22</v>
      </c>
      <c r="L313">
        <v>1297836000</v>
      </c>
      <c r="M313" s="16">
        <f t="shared" si="17"/>
        <v>40590.25</v>
      </c>
      <c r="N313">
        <v>1298872800</v>
      </c>
      <c r="O313" s="1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>
        <f t="shared" si="19"/>
        <v>48.996525921966864</v>
      </c>
      <c r="J314" t="s">
        <v>21</v>
      </c>
      <c r="K314" t="s">
        <v>22</v>
      </c>
      <c r="L314">
        <v>1382677200</v>
      </c>
      <c r="M314" s="16">
        <f t="shared" si="17"/>
        <v>41572.208333333336</v>
      </c>
      <c r="N314">
        <v>1383282000</v>
      </c>
      <c r="O314" s="1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16">
        <f t="shared" si="17"/>
        <v>40966.25</v>
      </c>
      <c r="N315">
        <v>1330495200</v>
      </c>
      <c r="O315" s="1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>
        <f t="shared" si="19"/>
        <v>31.022556390977442</v>
      </c>
      <c r="J316" t="s">
        <v>21</v>
      </c>
      <c r="K316" t="s">
        <v>22</v>
      </c>
      <c r="L316">
        <v>1552366800</v>
      </c>
      <c r="M316" s="16">
        <f t="shared" si="17"/>
        <v>43536.208333333328</v>
      </c>
      <c r="N316">
        <v>1552798800</v>
      </c>
      <c r="O316" s="1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>
        <f t="shared" si="19"/>
        <v>103.87096774193549</v>
      </c>
      <c r="J317" t="s">
        <v>21</v>
      </c>
      <c r="K317" t="s">
        <v>22</v>
      </c>
      <c r="L317">
        <v>1400907600</v>
      </c>
      <c r="M317" s="16">
        <f t="shared" si="17"/>
        <v>41783.208333333336</v>
      </c>
      <c r="N317">
        <v>1403413200</v>
      </c>
      <c r="O317" s="1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>
        <f t="shared" si="19"/>
        <v>59.268518518518519</v>
      </c>
      <c r="J318" t="s">
        <v>107</v>
      </c>
      <c r="K318" t="s">
        <v>108</v>
      </c>
      <c r="L318">
        <v>1574143200</v>
      </c>
      <c r="M318" s="16">
        <f t="shared" si="17"/>
        <v>43788.25</v>
      </c>
      <c r="N318">
        <v>1574229600</v>
      </c>
      <c r="O318" s="1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16">
        <f t="shared" si="17"/>
        <v>42869.208333333328</v>
      </c>
      <c r="N319">
        <v>1495861200</v>
      </c>
      <c r="O319" s="1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>
        <f t="shared" si="19"/>
        <v>53.117647058823529</v>
      </c>
      <c r="J320" t="s">
        <v>21</v>
      </c>
      <c r="K320" t="s">
        <v>22</v>
      </c>
      <c r="L320">
        <v>1392357600</v>
      </c>
      <c r="M320" s="16">
        <f t="shared" si="17"/>
        <v>41684.25</v>
      </c>
      <c r="N320">
        <v>1392530400</v>
      </c>
      <c r="O320" s="1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>
        <f t="shared" si="19"/>
        <v>50.796875</v>
      </c>
      <c r="J321" t="s">
        <v>21</v>
      </c>
      <c r="K321" t="s">
        <v>22</v>
      </c>
      <c r="L321">
        <v>1281589200</v>
      </c>
      <c r="M321" s="16">
        <f t="shared" si="17"/>
        <v>40402.208333333336</v>
      </c>
      <c r="N321">
        <v>1283662800</v>
      </c>
      <c r="O321" s="1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16">
        <f t="shared" si="17"/>
        <v>40673.208333333336</v>
      </c>
      <c r="N322">
        <v>1305781200</v>
      </c>
      <c r="O322" s="16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>
        <f t="shared" si="19"/>
        <v>65.000810372771468</v>
      </c>
      <c r="J323" t="s">
        <v>21</v>
      </c>
      <c r="K323" t="s">
        <v>22</v>
      </c>
      <c r="L323">
        <v>1301634000</v>
      </c>
      <c r="M323" s="16">
        <f t="shared" ref="M323:M386" si="21">(((L323/60)/60)/24)+DATE(1970,1,1)</f>
        <v>40634.208333333336</v>
      </c>
      <c r="N323">
        <v>1302325200</v>
      </c>
      <c r="O323" s="16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>
        <f t="shared" ref="I324:I387" si="23">(E324/H324)</f>
        <v>37.998645510835914</v>
      </c>
      <c r="J324" t="s">
        <v>21</v>
      </c>
      <c r="K324" t="s">
        <v>22</v>
      </c>
      <c r="L324">
        <v>1290664800</v>
      </c>
      <c r="M324" s="16">
        <f t="shared" si="21"/>
        <v>40507.25</v>
      </c>
      <c r="N324">
        <v>1291788000</v>
      </c>
      <c r="O324" s="1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>
        <f t="shared" si="23"/>
        <v>82.615384615384613</v>
      </c>
      <c r="J325" t="s">
        <v>40</v>
      </c>
      <c r="K325" t="s">
        <v>41</v>
      </c>
      <c r="L325">
        <v>1395896400</v>
      </c>
      <c r="M325" s="16">
        <f t="shared" si="21"/>
        <v>41725.208333333336</v>
      </c>
      <c r="N325">
        <v>1396069200</v>
      </c>
      <c r="O325" s="1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>
        <f t="shared" si="23"/>
        <v>37.941368078175898</v>
      </c>
      <c r="J326" t="s">
        <v>21</v>
      </c>
      <c r="K326" t="s">
        <v>22</v>
      </c>
      <c r="L326">
        <v>1434862800</v>
      </c>
      <c r="M326" s="16">
        <f t="shared" si="21"/>
        <v>42176.208333333328</v>
      </c>
      <c r="N326">
        <v>1435899600</v>
      </c>
      <c r="O326" s="1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>
        <f t="shared" si="23"/>
        <v>80.780821917808225</v>
      </c>
      <c r="J327" t="s">
        <v>21</v>
      </c>
      <c r="K327" t="s">
        <v>22</v>
      </c>
      <c r="L327">
        <v>1529125200</v>
      </c>
      <c r="M327" s="16">
        <f t="shared" si="21"/>
        <v>43267.208333333328</v>
      </c>
      <c r="N327">
        <v>1531112400</v>
      </c>
      <c r="O327" s="1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>
        <f t="shared" si="23"/>
        <v>25.984375</v>
      </c>
      <c r="J328" t="s">
        <v>21</v>
      </c>
      <c r="K328" t="s">
        <v>22</v>
      </c>
      <c r="L328">
        <v>1451109600</v>
      </c>
      <c r="M328" s="16">
        <f t="shared" si="21"/>
        <v>42364.25</v>
      </c>
      <c r="N328">
        <v>1451628000</v>
      </c>
      <c r="O328" s="1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>
        <f t="shared" si="23"/>
        <v>30.363636363636363</v>
      </c>
      <c r="J329" t="s">
        <v>21</v>
      </c>
      <c r="K329" t="s">
        <v>22</v>
      </c>
      <c r="L329">
        <v>1566968400</v>
      </c>
      <c r="M329" s="16">
        <f t="shared" si="21"/>
        <v>43705.208333333328</v>
      </c>
      <c r="N329">
        <v>1567314000</v>
      </c>
      <c r="O329" s="1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>
        <f t="shared" si="23"/>
        <v>54.004916018025398</v>
      </c>
      <c r="J330" t="s">
        <v>21</v>
      </c>
      <c r="K330" t="s">
        <v>22</v>
      </c>
      <c r="L330">
        <v>1543557600</v>
      </c>
      <c r="M330" s="16">
        <f t="shared" si="21"/>
        <v>43434.25</v>
      </c>
      <c r="N330">
        <v>1544508000</v>
      </c>
      <c r="O330" s="1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>
        <f t="shared" si="23"/>
        <v>101.78672985781991</v>
      </c>
      <c r="J331" t="s">
        <v>21</v>
      </c>
      <c r="K331" t="s">
        <v>22</v>
      </c>
      <c r="L331">
        <v>1481522400</v>
      </c>
      <c r="M331" s="16">
        <f t="shared" si="21"/>
        <v>42716.25</v>
      </c>
      <c r="N331">
        <v>1482472800</v>
      </c>
      <c r="O331" s="1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>
        <f t="shared" si="23"/>
        <v>45.003610108303249</v>
      </c>
      <c r="J332" t="s">
        <v>40</v>
      </c>
      <c r="K332" t="s">
        <v>41</v>
      </c>
      <c r="L332">
        <v>1512712800</v>
      </c>
      <c r="M332" s="16">
        <f t="shared" si="21"/>
        <v>43077.25</v>
      </c>
      <c r="N332">
        <v>1512799200</v>
      </c>
      <c r="O332" s="1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>
        <f t="shared" si="23"/>
        <v>77.068421052631578</v>
      </c>
      <c r="J333" t="s">
        <v>21</v>
      </c>
      <c r="K333" t="s">
        <v>22</v>
      </c>
      <c r="L333">
        <v>1324274400</v>
      </c>
      <c r="M333" s="16">
        <f t="shared" si="21"/>
        <v>40896.25</v>
      </c>
      <c r="N333">
        <v>1324360800</v>
      </c>
      <c r="O333" s="1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>
        <f t="shared" si="23"/>
        <v>88.076595744680844</v>
      </c>
      <c r="J334" t="s">
        <v>21</v>
      </c>
      <c r="K334" t="s">
        <v>22</v>
      </c>
      <c r="L334">
        <v>1364446800</v>
      </c>
      <c r="M334" s="16">
        <f t="shared" si="21"/>
        <v>41361.208333333336</v>
      </c>
      <c r="N334">
        <v>1364533200</v>
      </c>
      <c r="O334" s="1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>
        <f t="shared" si="23"/>
        <v>47.035573122529641</v>
      </c>
      <c r="J335" t="s">
        <v>21</v>
      </c>
      <c r="K335" t="s">
        <v>22</v>
      </c>
      <c r="L335">
        <v>1542693600</v>
      </c>
      <c r="M335" s="16">
        <f t="shared" si="21"/>
        <v>43424.25</v>
      </c>
      <c r="N335">
        <v>1545112800</v>
      </c>
      <c r="O335" s="1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>
        <f t="shared" si="23"/>
        <v>110.99550763701707</v>
      </c>
      <c r="J336" t="s">
        <v>21</v>
      </c>
      <c r="K336" t="s">
        <v>22</v>
      </c>
      <c r="L336">
        <v>1515564000</v>
      </c>
      <c r="M336" s="16">
        <f t="shared" si="21"/>
        <v>43110.25</v>
      </c>
      <c r="N336">
        <v>1516168800</v>
      </c>
      <c r="O336" s="1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>
        <f t="shared" si="23"/>
        <v>87.003066141042481</v>
      </c>
      <c r="J337" t="s">
        <v>21</v>
      </c>
      <c r="K337" t="s">
        <v>22</v>
      </c>
      <c r="L337">
        <v>1573797600</v>
      </c>
      <c r="M337" s="16">
        <f t="shared" si="21"/>
        <v>43784.25</v>
      </c>
      <c r="N337">
        <v>1574920800</v>
      </c>
      <c r="O337" s="1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>
        <f t="shared" si="23"/>
        <v>63.994402985074629</v>
      </c>
      <c r="J338" t="s">
        <v>21</v>
      </c>
      <c r="K338" t="s">
        <v>22</v>
      </c>
      <c r="L338">
        <v>1292392800</v>
      </c>
      <c r="M338" s="16">
        <f t="shared" si="21"/>
        <v>40527.25</v>
      </c>
      <c r="N338">
        <v>1292479200</v>
      </c>
      <c r="O338" s="1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>
        <f t="shared" si="23"/>
        <v>105.9945205479452</v>
      </c>
      <c r="J339" t="s">
        <v>21</v>
      </c>
      <c r="K339" t="s">
        <v>22</v>
      </c>
      <c r="L339">
        <v>1573452000</v>
      </c>
      <c r="M339" s="16">
        <f t="shared" si="21"/>
        <v>43780.25</v>
      </c>
      <c r="N339">
        <v>1573538400</v>
      </c>
      <c r="O339" s="1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>
        <f t="shared" si="23"/>
        <v>73.989349112426041</v>
      </c>
      <c r="J340" t="s">
        <v>21</v>
      </c>
      <c r="K340" t="s">
        <v>22</v>
      </c>
      <c r="L340">
        <v>1317790800</v>
      </c>
      <c r="M340" s="16">
        <f t="shared" si="21"/>
        <v>40821.208333333336</v>
      </c>
      <c r="N340">
        <v>1320382800</v>
      </c>
      <c r="O340" s="1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>
        <f t="shared" si="23"/>
        <v>84.02004626060139</v>
      </c>
      <c r="J341" t="s">
        <v>15</v>
      </c>
      <c r="K341" t="s">
        <v>16</v>
      </c>
      <c r="L341">
        <v>1501650000</v>
      </c>
      <c r="M341" s="16">
        <f t="shared" si="21"/>
        <v>42949.208333333328</v>
      </c>
      <c r="N341">
        <v>1502859600</v>
      </c>
      <c r="O341" s="1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>
        <f t="shared" si="23"/>
        <v>88.966921119592882</v>
      </c>
      <c r="J342" t="s">
        <v>21</v>
      </c>
      <c r="K342" t="s">
        <v>22</v>
      </c>
      <c r="L342">
        <v>1323669600</v>
      </c>
      <c r="M342" s="16">
        <f t="shared" si="21"/>
        <v>40889.25</v>
      </c>
      <c r="N342">
        <v>1323756000</v>
      </c>
      <c r="O342" s="1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>
        <f t="shared" si="23"/>
        <v>76.990453460620529</v>
      </c>
      <c r="J343" t="s">
        <v>21</v>
      </c>
      <c r="K343" t="s">
        <v>22</v>
      </c>
      <c r="L343">
        <v>1440738000</v>
      </c>
      <c r="M343" s="16">
        <f t="shared" si="21"/>
        <v>42244.208333333328</v>
      </c>
      <c r="N343">
        <v>1441342800</v>
      </c>
      <c r="O343" s="1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>
        <f t="shared" si="23"/>
        <v>97.146341463414629</v>
      </c>
      <c r="J344" t="s">
        <v>21</v>
      </c>
      <c r="K344" t="s">
        <v>22</v>
      </c>
      <c r="L344">
        <v>1374296400</v>
      </c>
      <c r="M344" s="16">
        <f t="shared" si="21"/>
        <v>41475.208333333336</v>
      </c>
      <c r="N344">
        <v>1375333200</v>
      </c>
      <c r="O344" s="1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>
        <f t="shared" si="23"/>
        <v>33.013605442176868</v>
      </c>
      <c r="J345" t="s">
        <v>21</v>
      </c>
      <c r="K345" t="s">
        <v>22</v>
      </c>
      <c r="L345">
        <v>1384840800</v>
      </c>
      <c r="M345" s="16">
        <f t="shared" si="21"/>
        <v>41597.25</v>
      </c>
      <c r="N345">
        <v>1389420000</v>
      </c>
      <c r="O345" s="1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>
        <f t="shared" si="23"/>
        <v>99.950602409638549</v>
      </c>
      <c r="J346" t="s">
        <v>21</v>
      </c>
      <c r="K346" t="s">
        <v>22</v>
      </c>
      <c r="L346">
        <v>1516600800</v>
      </c>
      <c r="M346" s="16">
        <f t="shared" si="21"/>
        <v>43122.25</v>
      </c>
      <c r="N346">
        <v>1520056800</v>
      </c>
      <c r="O346" s="1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>
        <f t="shared" si="23"/>
        <v>69.966767371601208</v>
      </c>
      <c r="J347" t="s">
        <v>40</v>
      </c>
      <c r="K347" t="s">
        <v>41</v>
      </c>
      <c r="L347">
        <v>1436418000</v>
      </c>
      <c r="M347" s="16">
        <f t="shared" si="21"/>
        <v>42194.208333333328</v>
      </c>
      <c r="N347">
        <v>1436504400</v>
      </c>
      <c r="O347" s="1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16">
        <f t="shared" si="21"/>
        <v>42971.208333333328</v>
      </c>
      <c r="N348">
        <v>1508302800</v>
      </c>
      <c r="O348" s="1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>
        <f t="shared" si="23"/>
        <v>66.005235602094245</v>
      </c>
      <c r="J349" t="s">
        <v>21</v>
      </c>
      <c r="K349" t="s">
        <v>22</v>
      </c>
      <c r="L349">
        <v>1423634400</v>
      </c>
      <c r="M349" s="16">
        <f t="shared" si="21"/>
        <v>42046.25</v>
      </c>
      <c r="N349">
        <v>1425708000</v>
      </c>
      <c r="O349" s="1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>
        <f t="shared" si="23"/>
        <v>41.005742176284812</v>
      </c>
      <c r="J350" t="s">
        <v>21</v>
      </c>
      <c r="K350" t="s">
        <v>22</v>
      </c>
      <c r="L350">
        <v>1487224800</v>
      </c>
      <c r="M350" s="16">
        <f t="shared" si="21"/>
        <v>42782.25</v>
      </c>
      <c r="N350">
        <v>1488348000</v>
      </c>
      <c r="O350" s="1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>
        <f t="shared" si="23"/>
        <v>103.96316359696641</v>
      </c>
      <c r="J351" t="s">
        <v>21</v>
      </c>
      <c r="K351" t="s">
        <v>22</v>
      </c>
      <c r="L351">
        <v>1500008400</v>
      </c>
      <c r="M351" s="16">
        <f t="shared" si="21"/>
        <v>42930.208333333328</v>
      </c>
      <c r="N351">
        <v>1502600400</v>
      </c>
      <c r="O351" s="1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16">
        <f t="shared" si="21"/>
        <v>42144.208333333328</v>
      </c>
      <c r="N352">
        <v>1433653200</v>
      </c>
      <c r="O352" s="1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>
        <f t="shared" si="23"/>
        <v>47.009935419771487</v>
      </c>
      <c r="J353" t="s">
        <v>21</v>
      </c>
      <c r="K353" t="s">
        <v>22</v>
      </c>
      <c r="L353">
        <v>1440392400</v>
      </c>
      <c r="M353" s="16">
        <f t="shared" si="21"/>
        <v>42240.208333333328</v>
      </c>
      <c r="N353">
        <v>1441602000</v>
      </c>
      <c r="O353" s="1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>
        <f t="shared" si="23"/>
        <v>29.606060606060606</v>
      </c>
      <c r="J354" t="s">
        <v>15</v>
      </c>
      <c r="K354" t="s">
        <v>16</v>
      </c>
      <c r="L354">
        <v>1446876000</v>
      </c>
      <c r="M354" s="16">
        <f t="shared" si="21"/>
        <v>42315.25</v>
      </c>
      <c r="N354">
        <v>1447567200</v>
      </c>
      <c r="O354" s="1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>
        <f t="shared" si="23"/>
        <v>81.010569583088667</v>
      </c>
      <c r="J355" t="s">
        <v>21</v>
      </c>
      <c r="K355" t="s">
        <v>22</v>
      </c>
      <c r="L355">
        <v>1562302800</v>
      </c>
      <c r="M355" s="16">
        <f t="shared" si="21"/>
        <v>43651.208333333328</v>
      </c>
      <c r="N355">
        <v>1562389200</v>
      </c>
      <c r="O355" s="1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16">
        <f t="shared" si="21"/>
        <v>41520.208333333336</v>
      </c>
      <c r="N356">
        <v>1378789200</v>
      </c>
      <c r="O356" s="1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>
        <f t="shared" si="23"/>
        <v>26.058139534883722</v>
      </c>
      <c r="J357" t="s">
        <v>21</v>
      </c>
      <c r="K357" t="s">
        <v>22</v>
      </c>
      <c r="L357">
        <v>1485064800</v>
      </c>
      <c r="M357" s="16">
        <f t="shared" si="21"/>
        <v>42757.25</v>
      </c>
      <c r="N357">
        <v>1488520800</v>
      </c>
      <c r="O357" s="1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>
        <f t="shared" si="23"/>
        <v>85.775000000000006</v>
      </c>
      <c r="J358" t="s">
        <v>107</v>
      </c>
      <c r="K358" t="s">
        <v>108</v>
      </c>
      <c r="L358">
        <v>1326520800</v>
      </c>
      <c r="M358" s="16">
        <f t="shared" si="21"/>
        <v>40922.25</v>
      </c>
      <c r="N358">
        <v>1327298400</v>
      </c>
      <c r="O358" s="1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>
        <f t="shared" si="23"/>
        <v>103.73170731707317</v>
      </c>
      <c r="J359" t="s">
        <v>21</v>
      </c>
      <c r="K359" t="s">
        <v>22</v>
      </c>
      <c r="L359">
        <v>1441256400</v>
      </c>
      <c r="M359" s="16">
        <f t="shared" si="21"/>
        <v>42250.208333333328</v>
      </c>
      <c r="N359">
        <v>1443416400</v>
      </c>
      <c r="O359" s="1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>
        <f t="shared" si="23"/>
        <v>49.826086956521742</v>
      </c>
      <c r="J360" t="s">
        <v>15</v>
      </c>
      <c r="K360" t="s">
        <v>16</v>
      </c>
      <c r="L360">
        <v>1533877200</v>
      </c>
      <c r="M360" s="16">
        <f t="shared" si="21"/>
        <v>43322.208333333328</v>
      </c>
      <c r="N360">
        <v>1534136400</v>
      </c>
      <c r="O360" s="1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>
        <f t="shared" si="23"/>
        <v>63.893048128342244</v>
      </c>
      <c r="J361" t="s">
        <v>21</v>
      </c>
      <c r="K361" t="s">
        <v>22</v>
      </c>
      <c r="L361">
        <v>1314421200</v>
      </c>
      <c r="M361" s="16">
        <f t="shared" si="21"/>
        <v>40782.208333333336</v>
      </c>
      <c r="N361">
        <v>1315026000</v>
      </c>
      <c r="O361" s="1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>
        <f t="shared" si="23"/>
        <v>47.002434782608695</v>
      </c>
      <c r="J362" t="s">
        <v>40</v>
      </c>
      <c r="K362" t="s">
        <v>41</v>
      </c>
      <c r="L362">
        <v>1293861600</v>
      </c>
      <c r="M362" s="16">
        <f t="shared" si="21"/>
        <v>40544.25</v>
      </c>
      <c r="N362">
        <v>1295071200</v>
      </c>
      <c r="O362" s="1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>
        <f t="shared" si="23"/>
        <v>108.47727272727273</v>
      </c>
      <c r="J363" t="s">
        <v>21</v>
      </c>
      <c r="K363" t="s">
        <v>22</v>
      </c>
      <c r="L363">
        <v>1507352400</v>
      </c>
      <c r="M363" s="16">
        <f t="shared" si="21"/>
        <v>43015.208333333328</v>
      </c>
      <c r="N363">
        <v>1509426000</v>
      </c>
      <c r="O363" s="1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>
        <f t="shared" si="23"/>
        <v>72.015706806282722</v>
      </c>
      <c r="J364" t="s">
        <v>21</v>
      </c>
      <c r="K364" t="s">
        <v>22</v>
      </c>
      <c r="L364">
        <v>1296108000</v>
      </c>
      <c r="M364" s="16">
        <f t="shared" si="21"/>
        <v>40570.25</v>
      </c>
      <c r="N364">
        <v>1299391200</v>
      </c>
      <c r="O364" s="1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>
        <f t="shared" si="23"/>
        <v>59.928057553956833</v>
      </c>
      <c r="J365" t="s">
        <v>21</v>
      </c>
      <c r="K365" t="s">
        <v>22</v>
      </c>
      <c r="L365">
        <v>1324965600</v>
      </c>
      <c r="M365" s="16">
        <f t="shared" si="21"/>
        <v>40904.25</v>
      </c>
      <c r="N365">
        <v>1325052000</v>
      </c>
      <c r="O365" s="1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>
        <f t="shared" si="23"/>
        <v>78.209677419354833</v>
      </c>
      <c r="J366" t="s">
        <v>21</v>
      </c>
      <c r="K366" t="s">
        <v>22</v>
      </c>
      <c r="L366">
        <v>1520229600</v>
      </c>
      <c r="M366" s="16">
        <f t="shared" si="21"/>
        <v>43164.25</v>
      </c>
      <c r="N366">
        <v>1522818000</v>
      </c>
      <c r="O366" s="1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>
        <f t="shared" si="23"/>
        <v>104.77678571428571</v>
      </c>
      <c r="J367" t="s">
        <v>26</v>
      </c>
      <c r="K367" t="s">
        <v>27</v>
      </c>
      <c r="L367">
        <v>1482991200</v>
      </c>
      <c r="M367" s="16">
        <f t="shared" si="21"/>
        <v>42733.25</v>
      </c>
      <c r="N367">
        <v>1485324000</v>
      </c>
      <c r="O367" s="1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>
        <f t="shared" si="23"/>
        <v>105.52475247524752</v>
      </c>
      <c r="J368" t="s">
        <v>21</v>
      </c>
      <c r="K368" t="s">
        <v>22</v>
      </c>
      <c r="L368">
        <v>1294034400</v>
      </c>
      <c r="M368" s="16">
        <f t="shared" si="21"/>
        <v>40546.25</v>
      </c>
      <c r="N368">
        <v>1294120800</v>
      </c>
      <c r="O368" s="1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>
        <f t="shared" si="23"/>
        <v>24.933333333333334</v>
      </c>
      <c r="J369" t="s">
        <v>21</v>
      </c>
      <c r="K369" t="s">
        <v>22</v>
      </c>
      <c r="L369">
        <v>1413608400</v>
      </c>
      <c r="M369" s="16">
        <f t="shared" si="21"/>
        <v>41930.208333333336</v>
      </c>
      <c r="N369">
        <v>1415685600</v>
      </c>
      <c r="O369" s="1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>
        <f t="shared" si="23"/>
        <v>69.873786407766985</v>
      </c>
      <c r="J370" t="s">
        <v>40</v>
      </c>
      <c r="K370" t="s">
        <v>41</v>
      </c>
      <c r="L370">
        <v>1286946000</v>
      </c>
      <c r="M370" s="16">
        <f t="shared" si="21"/>
        <v>40464.208333333336</v>
      </c>
      <c r="N370">
        <v>1288933200</v>
      </c>
      <c r="O370" s="1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>
        <f t="shared" si="23"/>
        <v>95.733766233766232</v>
      </c>
      <c r="J371" t="s">
        <v>21</v>
      </c>
      <c r="K371" t="s">
        <v>22</v>
      </c>
      <c r="L371">
        <v>1359871200</v>
      </c>
      <c r="M371" s="16">
        <f t="shared" si="21"/>
        <v>41308.25</v>
      </c>
      <c r="N371">
        <v>1363237200</v>
      </c>
      <c r="O371" s="1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>
        <f t="shared" si="23"/>
        <v>29.997485752598056</v>
      </c>
      <c r="J372" t="s">
        <v>21</v>
      </c>
      <c r="K372" t="s">
        <v>22</v>
      </c>
      <c r="L372">
        <v>1555304400</v>
      </c>
      <c r="M372" s="16">
        <f t="shared" si="21"/>
        <v>43570.208333333328</v>
      </c>
      <c r="N372">
        <v>1555822800</v>
      </c>
      <c r="O372" s="1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>
        <f t="shared" si="23"/>
        <v>59.011948529411768</v>
      </c>
      <c r="J373" t="s">
        <v>21</v>
      </c>
      <c r="K373" t="s">
        <v>22</v>
      </c>
      <c r="L373">
        <v>1423375200</v>
      </c>
      <c r="M373" s="16">
        <f t="shared" si="21"/>
        <v>42043.25</v>
      </c>
      <c r="N373">
        <v>1427778000</v>
      </c>
      <c r="O373" s="1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>
        <f t="shared" si="23"/>
        <v>84.757396449704146</v>
      </c>
      <c r="J374" t="s">
        <v>21</v>
      </c>
      <c r="K374" t="s">
        <v>22</v>
      </c>
      <c r="L374">
        <v>1420696800</v>
      </c>
      <c r="M374" s="16">
        <f t="shared" si="21"/>
        <v>42012.25</v>
      </c>
      <c r="N374">
        <v>1422424800</v>
      </c>
      <c r="O374" s="1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>
        <f t="shared" si="23"/>
        <v>78.010921177587846</v>
      </c>
      <c r="J375" t="s">
        <v>21</v>
      </c>
      <c r="K375" t="s">
        <v>22</v>
      </c>
      <c r="L375">
        <v>1502946000</v>
      </c>
      <c r="M375" s="16">
        <f t="shared" si="21"/>
        <v>42964.208333333328</v>
      </c>
      <c r="N375">
        <v>1503637200</v>
      </c>
      <c r="O375" s="1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>
        <f t="shared" si="23"/>
        <v>50.05215419501134</v>
      </c>
      <c r="J376" t="s">
        <v>21</v>
      </c>
      <c r="K376" t="s">
        <v>22</v>
      </c>
      <c r="L376">
        <v>1547186400</v>
      </c>
      <c r="M376" s="16">
        <f t="shared" si="21"/>
        <v>43476.25</v>
      </c>
      <c r="N376">
        <v>1547618400</v>
      </c>
      <c r="O376" s="1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16">
        <f t="shared" si="21"/>
        <v>42293.208333333328</v>
      </c>
      <c r="N377">
        <v>1449900000</v>
      </c>
      <c r="O377" s="1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>
        <f t="shared" si="23"/>
        <v>93.702290076335885</v>
      </c>
      <c r="J378" t="s">
        <v>21</v>
      </c>
      <c r="K378" t="s">
        <v>22</v>
      </c>
      <c r="L378">
        <v>1404622800</v>
      </c>
      <c r="M378" s="16">
        <f t="shared" si="21"/>
        <v>41826.208333333336</v>
      </c>
      <c r="N378">
        <v>1405141200</v>
      </c>
      <c r="O378" s="1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>
        <f t="shared" si="23"/>
        <v>40.14173228346457</v>
      </c>
      <c r="J379" t="s">
        <v>21</v>
      </c>
      <c r="K379" t="s">
        <v>22</v>
      </c>
      <c r="L379">
        <v>1571720400</v>
      </c>
      <c r="M379" s="16">
        <f t="shared" si="21"/>
        <v>43760.208333333328</v>
      </c>
      <c r="N379">
        <v>1572933600</v>
      </c>
      <c r="O379" s="1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>
        <f t="shared" si="23"/>
        <v>70.090140845070422</v>
      </c>
      <c r="J380" t="s">
        <v>21</v>
      </c>
      <c r="K380" t="s">
        <v>22</v>
      </c>
      <c r="L380">
        <v>1526878800</v>
      </c>
      <c r="M380" s="16">
        <f t="shared" si="21"/>
        <v>43241.208333333328</v>
      </c>
      <c r="N380">
        <v>1530162000</v>
      </c>
      <c r="O380" s="1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>
        <f t="shared" si="23"/>
        <v>66.181818181818187</v>
      </c>
      <c r="J381" t="s">
        <v>40</v>
      </c>
      <c r="K381" t="s">
        <v>41</v>
      </c>
      <c r="L381">
        <v>1319691600</v>
      </c>
      <c r="M381" s="16">
        <f t="shared" si="21"/>
        <v>40843.208333333336</v>
      </c>
      <c r="N381">
        <v>1320904800</v>
      </c>
      <c r="O381" s="1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>
        <f t="shared" si="23"/>
        <v>47.714285714285715</v>
      </c>
      <c r="J382" t="s">
        <v>21</v>
      </c>
      <c r="K382" t="s">
        <v>22</v>
      </c>
      <c r="L382">
        <v>1371963600</v>
      </c>
      <c r="M382" s="16">
        <f t="shared" si="21"/>
        <v>41448.208333333336</v>
      </c>
      <c r="N382">
        <v>1372395600</v>
      </c>
      <c r="O382" s="1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>
        <f t="shared" si="23"/>
        <v>62.896774193548389</v>
      </c>
      <c r="J383" t="s">
        <v>21</v>
      </c>
      <c r="K383" t="s">
        <v>22</v>
      </c>
      <c r="L383">
        <v>1433739600</v>
      </c>
      <c r="M383" s="16">
        <f t="shared" si="21"/>
        <v>42163.208333333328</v>
      </c>
      <c r="N383">
        <v>1437714000</v>
      </c>
      <c r="O383" s="1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>
        <f t="shared" si="23"/>
        <v>86.611940298507463</v>
      </c>
      <c r="J384" t="s">
        <v>21</v>
      </c>
      <c r="K384" t="s">
        <v>22</v>
      </c>
      <c r="L384">
        <v>1508130000</v>
      </c>
      <c r="M384" s="16">
        <f t="shared" si="21"/>
        <v>43024.208333333328</v>
      </c>
      <c r="N384">
        <v>1509771600</v>
      </c>
      <c r="O384" s="1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>
        <f t="shared" si="23"/>
        <v>75.126984126984127</v>
      </c>
      <c r="J385" t="s">
        <v>21</v>
      </c>
      <c r="K385" t="s">
        <v>22</v>
      </c>
      <c r="L385">
        <v>1550037600</v>
      </c>
      <c r="M385" s="16">
        <f t="shared" si="21"/>
        <v>43509.25</v>
      </c>
      <c r="N385">
        <v>1550556000</v>
      </c>
      <c r="O385" s="1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>
        <f t="shared" si="23"/>
        <v>41.004167534903104</v>
      </c>
      <c r="J386" t="s">
        <v>21</v>
      </c>
      <c r="K386" t="s">
        <v>22</v>
      </c>
      <c r="L386">
        <v>1486706400</v>
      </c>
      <c r="M386" s="16">
        <f t="shared" si="21"/>
        <v>42776.25</v>
      </c>
      <c r="N386">
        <v>1489039200</v>
      </c>
      <c r="O386" s="16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>
        <f t="shared" si="23"/>
        <v>50.007915567282325</v>
      </c>
      <c r="J387" t="s">
        <v>21</v>
      </c>
      <c r="K387" t="s">
        <v>22</v>
      </c>
      <c r="L387">
        <v>1553835600</v>
      </c>
      <c r="M387" s="16">
        <f t="shared" ref="M387:M450" si="25">(((L387/60)/60)/24)+DATE(1970,1,1)</f>
        <v>43553.208333333328</v>
      </c>
      <c r="N387">
        <v>1556600400</v>
      </c>
      <c r="O387" s="16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>
        <f t="shared" ref="I388:I451" si="27">(E388/H388)</f>
        <v>96.960674157303373</v>
      </c>
      <c r="J388" t="s">
        <v>21</v>
      </c>
      <c r="K388" t="s">
        <v>22</v>
      </c>
      <c r="L388">
        <v>1277528400</v>
      </c>
      <c r="M388" s="16">
        <f t="shared" si="25"/>
        <v>40355.208333333336</v>
      </c>
      <c r="N388">
        <v>1278565200</v>
      </c>
      <c r="O388" s="1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>
        <f t="shared" si="27"/>
        <v>100.93160377358491</v>
      </c>
      <c r="J389" t="s">
        <v>21</v>
      </c>
      <c r="K389" t="s">
        <v>22</v>
      </c>
      <c r="L389">
        <v>1339477200</v>
      </c>
      <c r="M389" s="16">
        <f t="shared" si="25"/>
        <v>41072.208333333336</v>
      </c>
      <c r="N389">
        <v>1339909200</v>
      </c>
      <c r="O389" s="1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>
        <f t="shared" si="27"/>
        <v>89.227586206896547</v>
      </c>
      <c r="J390" t="s">
        <v>98</v>
      </c>
      <c r="K390" t="s">
        <v>99</v>
      </c>
      <c r="L390">
        <v>1325656800</v>
      </c>
      <c r="M390" s="16">
        <f t="shared" si="25"/>
        <v>40912.25</v>
      </c>
      <c r="N390">
        <v>1325829600</v>
      </c>
      <c r="O390" s="1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>
        <f t="shared" si="27"/>
        <v>87.979166666666671</v>
      </c>
      <c r="J391" t="s">
        <v>21</v>
      </c>
      <c r="K391" t="s">
        <v>22</v>
      </c>
      <c r="L391">
        <v>1288242000</v>
      </c>
      <c r="M391" s="16">
        <f t="shared" si="25"/>
        <v>40479.208333333336</v>
      </c>
      <c r="N391">
        <v>1290578400</v>
      </c>
      <c r="O391" s="1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16">
        <f t="shared" si="25"/>
        <v>41530.208333333336</v>
      </c>
      <c r="N392">
        <v>1380344400</v>
      </c>
      <c r="O392" s="1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>
        <f t="shared" si="27"/>
        <v>29.09271523178808</v>
      </c>
      <c r="J393" t="s">
        <v>21</v>
      </c>
      <c r="K393" t="s">
        <v>22</v>
      </c>
      <c r="L393">
        <v>1389679200</v>
      </c>
      <c r="M393" s="16">
        <f t="shared" si="25"/>
        <v>41653.25</v>
      </c>
      <c r="N393">
        <v>1389852000</v>
      </c>
      <c r="O393" s="1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>
        <f t="shared" si="27"/>
        <v>42.006218905472636</v>
      </c>
      <c r="J394" t="s">
        <v>21</v>
      </c>
      <c r="K394" t="s">
        <v>22</v>
      </c>
      <c r="L394">
        <v>1294293600</v>
      </c>
      <c r="M394" s="16">
        <f t="shared" si="25"/>
        <v>40549.25</v>
      </c>
      <c r="N394">
        <v>1294466400</v>
      </c>
      <c r="O394" s="1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>
        <f t="shared" si="27"/>
        <v>47.004903563255965</v>
      </c>
      <c r="J395" t="s">
        <v>15</v>
      </c>
      <c r="K395" t="s">
        <v>16</v>
      </c>
      <c r="L395">
        <v>1500267600</v>
      </c>
      <c r="M395" s="16">
        <f t="shared" si="25"/>
        <v>42933.208333333328</v>
      </c>
      <c r="N395">
        <v>1500354000</v>
      </c>
      <c r="O395" s="1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>
        <f t="shared" si="27"/>
        <v>110.44117647058823</v>
      </c>
      <c r="J396" t="s">
        <v>21</v>
      </c>
      <c r="K396" t="s">
        <v>22</v>
      </c>
      <c r="L396">
        <v>1375074000</v>
      </c>
      <c r="M396" s="16">
        <f t="shared" si="25"/>
        <v>41484.208333333336</v>
      </c>
      <c r="N396">
        <v>1375938000</v>
      </c>
      <c r="O396" s="1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>
        <f t="shared" si="27"/>
        <v>41.990909090909092</v>
      </c>
      <c r="J397" t="s">
        <v>21</v>
      </c>
      <c r="K397" t="s">
        <v>22</v>
      </c>
      <c r="L397">
        <v>1323324000</v>
      </c>
      <c r="M397" s="16">
        <f t="shared" si="25"/>
        <v>40885.25</v>
      </c>
      <c r="N397">
        <v>1323410400</v>
      </c>
      <c r="O397" s="1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>
        <f t="shared" si="27"/>
        <v>48.012468827930178</v>
      </c>
      <c r="J398" t="s">
        <v>26</v>
      </c>
      <c r="K398" t="s">
        <v>27</v>
      </c>
      <c r="L398">
        <v>1538715600</v>
      </c>
      <c r="M398" s="16">
        <f t="shared" si="25"/>
        <v>43378.208333333328</v>
      </c>
      <c r="N398">
        <v>1539406800</v>
      </c>
      <c r="O398" s="1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>
        <f t="shared" si="27"/>
        <v>31.019823788546255</v>
      </c>
      <c r="J399" t="s">
        <v>21</v>
      </c>
      <c r="K399" t="s">
        <v>22</v>
      </c>
      <c r="L399">
        <v>1369285200</v>
      </c>
      <c r="M399" s="16">
        <f t="shared" si="25"/>
        <v>41417.208333333336</v>
      </c>
      <c r="N399">
        <v>1369803600</v>
      </c>
      <c r="O399" s="1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>
        <f t="shared" si="27"/>
        <v>99.203252032520325</v>
      </c>
      <c r="J400" t="s">
        <v>107</v>
      </c>
      <c r="K400" t="s">
        <v>108</v>
      </c>
      <c r="L400">
        <v>1525755600</v>
      </c>
      <c r="M400" s="16">
        <f t="shared" si="25"/>
        <v>43228.208333333328</v>
      </c>
      <c r="N400">
        <v>1525928400</v>
      </c>
      <c r="O400" s="1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>
        <f t="shared" si="27"/>
        <v>66.022316684378325</v>
      </c>
      <c r="J401" t="s">
        <v>21</v>
      </c>
      <c r="K401" t="s">
        <v>22</v>
      </c>
      <c r="L401">
        <v>1296626400</v>
      </c>
      <c r="M401" s="16">
        <f t="shared" si="25"/>
        <v>40576.25</v>
      </c>
      <c r="N401">
        <v>1297231200</v>
      </c>
      <c r="O401" s="1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16">
        <f t="shared" si="25"/>
        <v>41502.208333333336</v>
      </c>
      <c r="N402">
        <v>1378530000</v>
      </c>
      <c r="O402" s="1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>
        <f t="shared" si="27"/>
        <v>46.060200668896321</v>
      </c>
      <c r="J403" t="s">
        <v>21</v>
      </c>
      <c r="K403" t="s">
        <v>22</v>
      </c>
      <c r="L403">
        <v>1572152400</v>
      </c>
      <c r="M403" s="16">
        <f t="shared" si="25"/>
        <v>43765.208333333328</v>
      </c>
      <c r="N403">
        <v>1572152400</v>
      </c>
      <c r="O403" s="1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16">
        <f t="shared" si="25"/>
        <v>40914.25</v>
      </c>
      <c r="N404">
        <v>1329890400</v>
      </c>
      <c r="O404" s="1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>
        <f t="shared" si="27"/>
        <v>55.99336650082919</v>
      </c>
      <c r="J405" t="s">
        <v>15</v>
      </c>
      <c r="K405" t="s">
        <v>16</v>
      </c>
      <c r="L405">
        <v>1273640400</v>
      </c>
      <c r="M405" s="16">
        <f t="shared" si="25"/>
        <v>40310.208333333336</v>
      </c>
      <c r="N405">
        <v>1276750800</v>
      </c>
      <c r="O405" s="1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>
        <f t="shared" si="27"/>
        <v>68.985695127402778</v>
      </c>
      <c r="J406" t="s">
        <v>21</v>
      </c>
      <c r="K406" t="s">
        <v>22</v>
      </c>
      <c r="L406">
        <v>1510639200</v>
      </c>
      <c r="M406" s="16">
        <f t="shared" si="25"/>
        <v>43053.25</v>
      </c>
      <c r="N406">
        <v>1510898400</v>
      </c>
      <c r="O406" s="1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>
        <f t="shared" si="27"/>
        <v>60.981609195402299</v>
      </c>
      <c r="J407" t="s">
        <v>21</v>
      </c>
      <c r="K407" t="s">
        <v>22</v>
      </c>
      <c r="L407">
        <v>1528088400</v>
      </c>
      <c r="M407" s="16">
        <f t="shared" si="25"/>
        <v>43255.208333333328</v>
      </c>
      <c r="N407">
        <v>1532408400</v>
      </c>
      <c r="O407" s="1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>
        <f t="shared" si="27"/>
        <v>110.98139534883721</v>
      </c>
      <c r="J408" t="s">
        <v>21</v>
      </c>
      <c r="K408" t="s">
        <v>22</v>
      </c>
      <c r="L408">
        <v>1359525600</v>
      </c>
      <c r="M408" s="16">
        <f t="shared" si="25"/>
        <v>41304.25</v>
      </c>
      <c r="N408">
        <v>1360562400</v>
      </c>
      <c r="O408" s="1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16">
        <f t="shared" si="25"/>
        <v>43751.208333333328</v>
      </c>
      <c r="N409">
        <v>1571547600</v>
      </c>
      <c r="O409" s="1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>
        <f t="shared" si="27"/>
        <v>78.759740259740255</v>
      </c>
      <c r="J410" t="s">
        <v>15</v>
      </c>
      <c r="K410" t="s">
        <v>16</v>
      </c>
      <c r="L410">
        <v>1466398800</v>
      </c>
      <c r="M410" s="16">
        <f t="shared" si="25"/>
        <v>42541.208333333328</v>
      </c>
      <c r="N410">
        <v>1468126800</v>
      </c>
      <c r="O410" s="1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>
        <f t="shared" si="27"/>
        <v>87.960784313725483</v>
      </c>
      <c r="J411" t="s">
        <v>21</v>
      </c>
      <c r="K411" t="s">
        <v>22</v>
      </c>
      <c r="L411">
        <v>1492491600</v>
      </c>
      <c r="M411" s="16">
        <f t="shared" si="25"/>
        <v>42843.208333333328</v>
      </c>
      <c r="N411">
        <v>1492837200</v>
      </c>
      <c r="O411" s="1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>
        <f t="shared" si="27"/>
        <v>49.987398739873989</v>
      </c>
      <c r="J412" t="s">
        <v>21</v>
      </c>
      <c r="K412" t="s">
        <v>22</v>
      </c>
      <c r="L412">
        <v>1430197200</v>
      </c>
      <c r="M412" s="16">
        <f t="shared" si="25"/>
        <v>42122.208333333328</v>
      </c>
      <c r="N412">
        <v>1430197200</v>
      </c>
      <c r="O412" s="1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>
        <f t="shared" si="27"/>
        <v>99.524390243902445</v>
      </c>
      <c r="J413" t="s">
        <v>21</v>
      </c>
      <c r="K413" t="s">
        <v>22</v>
      </c>
      <c r="L413">
        <v>1496034000</v>
      </c>
      <c r="M413" s="16">
        <f t="shared" si="25"/>
        <v>42884.208333333328</v>
      </c>
      <c r="N413">
        <v>1496206800</v>
      </c>
      <c r="O413" s="1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>
        <f t="shared" si="27"/>
        <v>104.82089552238806</v>
      </c>
      <c r="J414" t="s">
        <v>21</v>
      </c>
      <c r="K414" t="s">
        <v>22</v>
      </c>
      <c r="L414">
        <v>1388728800</v>
      </c>
      <c r="M414" s="16">
        <f t="shared" si="25"/>
        <v>41642.25</v>
      </c>
      <c r="N414">
        <v>1389592800</v>
      </c>
      <c r="O414" s="1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>
        <f t="shared" si="27"/>
        <v>108.01469237832875</v>
      </c>
      <c r="J415" t="s">
        <v>21</v>
      </c>
      <c r="K415" t="s">
        <v>22</v>
      </c>
      <c r="L415">
        <v>1543298400</v>
      </c>
      <c r="M415" s="16">
        <f t="shared" si="25"/>
        <v>43431.25</v>
      </c>
      <c r="N415">
        <v>1545631200</v>
      </c>
      <c r="O415" s="1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>
        <f t="shared" si="27"/>
        <v>28.998544660724033</v>
      </c>
      <c r="J416" t="s">
        <v>21</v>
      </c>
      <c r="K416" t="s">
        <v>22</v>
      </c>
      <c r="L416">
        <v>1271739600</v>
      </c>
      <c r="M416" s="16">
        <f t="shared" si="25"/>
        <v>40288.208333333336</v>
      </c>
      <c r="N416">
        <v>1272430800</v>
      </c>
      <c r="O416" s="1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>
        <f t="shared" si="27"/>
        <v>30.028708133971293</v>
      </c>
      <c r="J417" t="s">
        <v>21</v>
      </c>
      <c r="K417" t="s">
        <v>22</v>
      </c>
      <c r="L417">
        <v>1326434400</v>
      </c>
      <c r="M417" s="16">
        <f t="shared" si="25"/>
        <v>40921.25</v>
      </c>
      <c r="N417">
        <v>1327903200</v>
      </c>
      <c r="O417" s="1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>
        <f t="shared" si="27"/>
        <v>41.005559416261292</v>
      </c>
      <c r="J418" t="s">
        <v>21</v>
      </c>
      <c r="K418" t="s">
        <v>22</v>
      </c>
      <c r="L418">
        <v>1295244000</v>
      </c>
      <c r="M418" s="16">
        <f t="shared" si="25"/>
        <v>40560.25</v>
      </c>
      <c r="N418">
        <v>1296021600</v>
      </c>
      <c r="O418" s="1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>
        <f t="shared" si="27"/>
        <v>62.866666666666667</v>
      </c>
      <c r="J419" t="s">
        <v>21</v>
      </c>
      <c r="K419" t="s">
        <v>22</v>
      </c>
      <c r="L419">
        <v>1541221200</v>
      </c>
      <c r="M419" s="16">
        <f t="shared" si="25"/>
        <v>43407.208333333328</v>
      </c>
      <c r="N419">
        <v>1543298400</v>
      </c>
      <c r="O419" s="1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>
        <f t="shared" si="27"/>
        <v>47.005002501250623</v>
      </c>
      <c r="J420" t="s">
        <v>15</v>
      </c>
      <c r="K420" t="s">
        <v>16</v>
      </c>
      <c r="L420">
        <v>1336280400</v>
      </c>
      <c r="M420" s="16">
        <f t="shared" si="25"/>
        <v>41035.208333333336</v>
      </c>
      <c r="N420">
        <v>1336366800</v>
      </c>
      <c r="O420" s="1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>
        <f t="shared" si="27"/>
        <v>26.997693638285604</v>
      </c>
      <c r="J421" t="s">
        <v>21</v>
      </c>
      <c r="K421" t="s">
        <v>22</v>
      </c>
      <c r="L421">
        <v>1324533600</v>
      </c>
      <c r="M421" s="16">
        <f t="shared" si="25"/>
        <v>40899.25</v>
      </c>
      <c r="N421">
        <v>1325052000</v>
      </c>
      <c r="O421" s="1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>
        <f t="shared" si="27"/>
        <v>68.329787234042556</v>
      </c>
      <c r="J422" t="s">
        <v>21</v>
      </c>
      <c r="K422" t="s">
        <v>22</v>
      </c>
      <c r="L422">
        <v>1498366800</v>
      </c>
      <c r="M422" s="16">
        <f t="shared" si="25"/>
        <v>42911.208333333328</v>
      </c>
      <c r="N422">
        <v>1499576400</v>
      </c>
      <c r="O422" s="1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>
        <f t="shared" si="27"/>
        <v>50.974576271186443</v>
      </c>
      <c r="J423" t="s">
        <v>21</v>
      </c>
      <c r="K423" t="s">
        <v>22</v>
      </c>
      <c r="L423">
        <v>1498712400</v>
      </c>
      <c r="M423" s="16">
        <f t="shared" si="25"/>
        <v>42915.208333333328</v>
      </c>
      <c r="N423">
        <v>1501304400</v>
      </c>
      <c r="O423" s="1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>
        <f t="shared" si="27"/>
        <v>54.024390243902438</v>
      </c>
      <c r="J424" t="s">
        <v>21</v>
      </c>
      <c r="K424" t="s">
        <v>22</v>
      </c>
      <c r="L424">
        <v>1271480400</v>
      </c>
      <c r="M424" s="16">
        <f t="shared" si="25"/>
        <v>40285.208333333336</v>
      </c>
      <c r="N424">
        <v>1273208400</v>
      </c>
      <c r="O424" s="1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>
        <f t="shared" si="27"/>
        <v>97.055555555555557</v>
      </c>
      <c r="J425" t="s">
        <v>21</v>
      </c>
      <c r="K425" t="s">
        <v>22</v>
      </c>
      <c r="L425">
        <v>1316667600</v>
      </c>
      <c r="M425" s="16">
        <f t="shared" si="25"/>
        <v>40808.208333333336</v>
      </c>
      <c r="N425">
        <v>1316840400</v>
      </c>
      <c r="O425" s="1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>
        <f t="shared" si="27"/>
        <v>24.867469879518072</v>
      </c>
      <c r="J426" t="s">
        <v>21</v>
      </c>
      <c r="K426" t="s">
        <v>22</v>
      </c>
      <c r="L426">
        <v>1524027600</v>
      </c>
      <c r="M426" s="16">
        <f t="shared" si="25"/>
        <v>43208.208333333328</v>
      </c>
      <c r="N426">
        <v>1524546000</v>
      </c>
      <c r="O426" s="1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>
        <f t="shared" si="27"/>
        <v>84.423913043478265</v>
      </c>
      <c r="J427" t="s">
        <v>21</v>
      </c>
      <c r="K427" t="s">
        <v>22</v>
      </c>
      <c r="L427">
        <v>1438059600</v>
      </c>
      <c r="M427" s="16">
        <f t="shared" si="25"/>
        <v>42213.208333333328</v>
      </c>
      <c r="N427">
        <v>1438578000</v>
      </c>
      <c r="O427" s="1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>
        <f t="shared" si="27"/>
        <v>47.091324200913242</v>
      </c>
      <c r="J428" t="s">
        <v>21</v>
      </c>
      <c r="K428" t="s">
        <v>22</v>
      </c>
      <c r="L428">
        <v>1361944800</v>
      </c>
      <c r="M428" s="16">
        <f t="shared" si="25"/>
        <v>41332.25</v>
      </c>
      <c r="N428">
        <v>1362549600</v>
      </c>
      <c r="O428" s="1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>
        <f t="shared" si="27"/>
        <v>77.996041171813147</v>
      </c>
      <c r="J429" t="s">
        <v>21</v>
      </c>
      <c r="K429" t="s">
        <v>22</v>
      </c>
      <c r="L429">
        <v>1410584400</v>
      </c>
      <c r="M429" s="16">
        <f t="shared" si="25"/>
        <v>41895.208333333336</v>
      </c>
      <c r="N429">
        <v>1413349200</v>
      </c>
      <c r="O429" s="1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>
        <f t="shared" si="27"/>
        <v>62.967871485943775</v>
      </c>
      <c r="J430" t="s">
        <v>21</v>
      </c>
      <c r="K430" t="s">
        <v>22</v>
      </c>
      <c r="L430">
        <v>1297404000</v>
      </c>
      <c r="M430" s="16">
        <f t="shared" si="25"/>
        <v>40585.25</v>
      </c>
      <c r="N430">
        <v>1298008800</v>
      </c>
      <c r="O430" s="1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>
        <f t="shared" si="27"/>
        <v>81.006080449017773</v>
      </c>
      <c r="J431" t="s">
        <v>21</v>
      </c>
      <c r="K431" t="s">
        <v>22</v>
      </c>
      <c r="L431">
        <v>1392012000</v>
      </c>
      <c r="M431" s="16">
        <f t="shared" si="25"/>
        <v>41680.25</v>
      </c>
      <c r="N431">
        <v>1394427600</v>
      </c>
      <c r="O431" s="1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>
        <f t="shared" si="27"/>
        <v>65.321428571428569</v>
      </c>
      <c r="J432" t="s">
        <v>21</v>
      </c>
      <c r="K432" t="s">
        <v>22</v>
      </c>
      <c r="L432">
        <v>1569733200</v>
      </c>
      <c r="M432" s="16">
        <f t="shared" si="25"/>
        <v>43737.208333333328</v>
      </c>
      <c r="N432">
        <v>1572670800</v>
      </c>
      <c r="O432" s="1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>
        <f t="shared" si="27"/>
        <v>104.43617021276596</v>
      </c>
      <c r="J433" t="s">
        <v>21</v>
      </c>
      <c r="K433" t="s">
        <v>22</v>
      </c>
      <c r="L433">
        <v>1529643600</v>
      </c>
      <c r="M433" s="16">
        <f t="shared" si="25"/>
        <v>43273.208333333328</v>
      </c>
      <c r="N433">
        <v>1531112400</v>
      </c>
      <c r="O433" s="1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>
        <f t="shared" si="27"/>
        <v>69.989010989010993</v>
      </c>
      <c r="J434" t="s">
        <v>21</v>
      </c>
      <c r="K434" t="s">
        <v>22</v>
      </c>
      <c r="L434">
        <v>1399006800</v>
      </c>
      <c r="M434" s="16">
        <f t="shared" si="25"/>
        <v>41761.208333333336</v>
      </c>
      <c r="N434">
        <v>1400734800</v>
      </c>
      <c r="O434" s="1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>
        <f t="shared" si="27"/>
        <v>83.023989898989896</v>
      </c>
      <c r="J435" t="s">
        <v>21</v>
      </c>
      <c r="K435" t="s">
        <v>22</v>
      </c>
      <c r="L435">
        <v>1385359200</v>
      </c>
      <c r="M435" s="16">
        <f t="shared" si="25"/>
        <v>41603.25</v>
      </c>
      <c r="N435">
        <v>1386741600</v>
      </c>
      <c r="O435" s="1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16">
        <f t="shared" si="25"/>
        <v>42705.25</v>
      </c>
      <c r="N436">
        <v>1481781600</v>
      </c>
      <c r="O436" s="1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>
        <f t="shared" si="27"/>
        <v>103.98131932282546</v>
      </c>
      <c r="J437" t="s">
        <v>107</v>
      </c>
      <c r="K437" t="s">
        <v>108</v>
      </c>
      <c r="L437">
        <v>1418623200</v>
      </c>
      <c r="M437" s="16">
        <f t="shared" si="25"/>
        <v>41988.25</v>
      </c>
      <c r="N437">
        <v>1419660000</v>
      </c>
      <c r="O437" s="1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>
        <f t="shared" si="27"/>
        <v>54.931726907630519</v>
      </c>
      <c r="J438" t="s">
        <v>21</v>
      </c>
      <c r="K438" t="s">
        <v>22</v>
      </c>
      <c r="L438">
        <v>1555736400</v>
      </c>
      <c r="M438" s="16">
        <f t="shared" si="25"/>
        <v>43575.208333333328</v>
      </c>
      <c r="N438">
        <v>1555822800</v>
      </c>
      <c r="O438" s="1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>
        <f t="shared" si="27"/>
        <v>51.921875</v>
      </c>
      <c r="J439" t="s">
        <v>21</v>
      </c>
      <c r="K439" t="s">
        <v>22</v>
      </c>
      <c r="L439">
        <v>1442120400</v>
      </c>
      <c r="M439" s="16">
        <f t="shared" si="25"/>
        <v>42260.208333333328</v>
      </c>
      <c r="N439">
        <v>1442379600</v>
      </c>
      <c r="O439" s="1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>
        <f t="shared" si="27"/>
        <v>60.02834008097166</v>
      </c>
      <c r="J440" t="s">
        <v>21</v>
      </c>
      <c r="K440" t="s">
        <v>22</v>
      </c>
      <c r="L440">
        <v>1362376800</v>
      </c>
      <c r="M440" s="16">
        <f t="shared" si="25"/>
        <v>41337.25</v>
      </c>
      <c r="N440">
        <v>1364965200</v>
      </c>
      <c r="O440" s="1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>
        <f t="shared" si="27"/>
        <v>44.003488879197555</v>
      </c>
      <c r="J441" t="s">
        <v>21</v>
      </c>
      <c r="K441" t="s">
        <v>22</v>
      </c>
      <c r="L441">
        <v>1478408400</v>
      </c>
      <c r="M441" s="16">
        <f t="shared" si="25"/>
        <v>42680.208333333328</v>
      </c>
      <c r="N441">
        <v>1479016800</v>
      </c>
      <c r="O441" s="1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>
        <f t="shared" si="27"/>
        <v>53.003513254551258</v>
      </c>
      <c r="J442" t="s">
        <v>21</v>
      </c>
      <c r="K442" t="s">
        <v>22</v>
      </c>
      <c r="L442">
        <v>1498798800</v>
      </c>
      <c r="M442" s="16">
        <f t="shared" si="25"/>
        <v>42916.208333333328</v>
      </c>
      <c r="N442">
        <v>1499662800</v>
      </c>
      <c r="O442" s="1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16">
        <f t="shared" si="25"/>
        <v>41025.208333333336</v>
      </c>
      <c r="N443">
        <v>1337835600</v>
      </c>
      <c r="O443" s="1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>
        <f t="shared" si="27"/>
        <v>75.04195804195804</v>
      </c>
      <c r="J444" t="s">
        <v>107</v>
      </c>
      <c r="K444" t="s">
        <v>108</v>
      </c>
      <c r="L444">
        <v>1504328400</v>
      </c>
      <c r="M444" s="16">
        <f t="shared" si="25"/>
        <v>42980.208333333328</v>
      </c>
      <c r="N444">
        <v>1505710800</v>
      </c>
      <c r="O444" s="1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>
        <f t="shared" si="27"/>
        <v>35.911111111111111</v>
      </c>
      <c r="J445" t="s">
        <v>21</v>
      </c>
      <c r="K445" t="s">
        <v>22</v>
      </c>
      <c r="L445">
        <v>1285822800</v>
      </c>
      <c r="M445" s="16">
        <f t="shared" si="25"/>
        <v>40451.208333333336</v>
      </c>
      <c r="N445">
        <v>1287464400</v>
      </c>
      <c r="O445" s="1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>
        <f t="shared" si="27"/>
        <v>36.952702702702702</v>
      </c>
      <c r="J446" t="s">
        <v>21</v>
      </c>
      <c r="K446" t="s">
        <v>22</v>
      </c>
      <c r="L446">
        <v>1311483600</v>
      </c>
      <c r="M446" s="16">
        <f t="shared" si="25"/>
        <v>40748.208333333336</v>
      </c>
      <c r="N446">
        <v>1311656400</v>
      </c>
      <c r="O446" s="1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>
        <f t="shared" si="27"/>
        <v>63.170588235294119</v>
      </c>
      <c r="J447" t="s">
        <v>21</v>
      </c>
      <c r="K447" t="s">
        <v>22</v>
      </c>
      <c r="L447">
        <v>1291356000</v>
      </c>
      <c r="M447" s="16">
        <f t="shared" si="25"/>
        <v>40515.25</v>
      </c>
      <c r="N447">
        <v>1293170400</v>
      </c>
      <c r="O447" s="1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>
        <f t="shared" si="27"/>
        <v>29.99462365591398</v>
      </c>
      <c r="J448" t="s">
        <v>21</v>
      </c>
      <c r="K448" t="s">
        <v>22</v>
      </c>
      <c r="L448">
        <v>1355810400</v>
      </c>
      <c r="M448" s="16">
        <f t="shared" si="25"/>
        <v>41261.25</v>
      </c>
      <c r="N448">
        <v>1355983200</v>
      </c>
      <c r="O448" s="1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16">
        <f t="shared" si="25"/>
        <v>43088.25</v>
      </c>
      <c r="N449">
        <v>1515045600</v>
      </c>
      <c r="O449" s="1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>
        <f t="shared" si="27"/>
        <v>75.014876033057845</v>
      </c>
      <c r="J450" t="s">
        <v>21</v>
      </c>
      <c r="K450" t="s">
        <v>22</v>
      </c>
      <c r="L450">
        <v>1365915600</v>
      </c>
      <c r="M450" s="16">
        <f t="shared" si="25"/>
        <v>41378.208333333336</v>
      </c>
      <c r="N450">
        <v>1366088400</v>
      </c>
      <c r="O450" s="16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>
        <f t="shared" si="27"/>
        <v>101.19767441860465</v>
      </c>
      <c r="J451" t="s">
        <v>36</v>
      </c>
      <c r="K451" t="s">
        <v>37</v>
      </c>
      <c r="L451">
        <v>1551852000</v>
      </c>
      <c r="M451" s="16">
        <f t="shared" ref="M451:M514" si="29">(((L451/60)/60)/24)+DATE(1970,1,1)</f>
        <v>43530.25</v>
      </c>
      <c r="N451">
        <v>1553317200</v>
      </c>
      <c r="O451" s="16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>
        <f t="shared" ref="I452:I515" si="31">(E452/H452)</f>
        <v>4</v>
      </c>
      <c r="J452" t="s">
        <v>15</v>
      </c>
      <c r="K452" t="s">
        <v>16</v>
      </c>
      <c r="L452">
        <v>1540098000</v>
      </c>
      <c r="M452" s="16">
        <f t="shared" si="29"/>
        <v>43394.208333333328</v>
      </c>
      <c r="N452">
        <v>1542088800</v>
      </c>
      <c r="O452" s="1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>
        <f t="shared" si="31"/>
        <v>29.001272669424118</v>
      </c>
      <c r="J453" t="s">
        <v>21</v>
      </c>
      <c r="K453" t="s">
        <v>22</v>
      </c>
      <c r="L453">
        <v>1500440400</v>
      </c>
      <c r="M453" s="16">
        <f t="shared" si="29"/>
        <v>42935.208333333328</v>
      </c>
      <c r="N453">
        <v>1503118800</v>
      </c>
      <c r="O453" s="1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>
        <f t="shared" si="31"/>
        <v>98.225806451612897</v>
      </c>
      <c r="J454" t="s">
        <v>21</v>
      </c>
      <c r="K454" t="s">
        <v>22</v>
      </c>
      <c r="L454">
        <v>1278392400</v>
      </c>
      <c r="M454" s="16">
        <f t="shared" si="29"/>
        <v>40365.208333333336</v>
      </c>
      <c r="N454">
        <v>1278478800</v>
      </c>
      <c r="O454" s="1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>
        <f t="shared" si="31"/>
        <v>87.001693480101608</v>
      </c>
      <c r="J455" t="s">
        <v>21</v>
      </c>
      <c r="K455" t="s">
        <v>22</v>
      </c>
      <c r="L455">
        <v>1480572000</v>
      </c>
      <c r="M455" s="16">
        <f t="shared" si="29"/>
        <v>42705.25</v>
      </c>
      <c r="N455">
        <v>1484114400</v>
      </c>
      <c r="O455" s="1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>
        <f t="shared" si="31"/>
        <v>45.205128205128204</v>
      </c>
      <c r="J456" t="s">
        <v>21</v>
      </c>
      <c r="K456" t="s">
        <v>22</v>
      </c>
      <c r="L456">
        <v>1382331600</v>
      </c>
      <c r="M456" s="16">
        <f t="shared" si="29"/>
        <v>41568.208333333336</v>
      </c>
      <c r="N456">
        <v>1385445600</v>
      </c>
      <c r="O456" s="1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>
        <f t="shared" si="31"/>
        <v>37.001341561577675</v>
      </c>
      <c r="J457" t="s">
        <v>21</v>
      </c>
      <c r="K457" t="s">
        <v>22</v>
      </c>
      <c r="L457">
        <v>1316754000</v>
      </c>
      <c r="M457" s="16">
        <f t="shared" si="29"/>
        <v>40809.208333333336</v>
      </c>
      <c r="N457">
        <v>1318741200</v>
      </c>
      <c r="O457" s="1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>
        <f t="shared" si="31"/>
        <v>94.976947040498445</v>
      </c>
      <c r="J458" t="s">
        <v>21</v>
      </c>
      <c r="K458" t="s">
        <v>22</v>
      </c>
      <c r="L458">
        <v>1518242400</v>
      </c>
      <c r="M458" s="16">
        <f t="shared" si="29"/>
        <v>43141.25</v>
      </c>
      <c r="N458">
        <v>1518242400</v>
      </c>
      <c r="O458" s="1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>
        <f t="shared" si="31"/>
        <v>28.956521739130434</v>
      </c>
      <c r="J459" t="s">
        <v>21</v>
      </c>
      <c r="K459" t="s">
        <v>22</v>
      </c>
      <c r="L459">
        <v>1476421200</v>
      </c>
      <c r="M459" s="16">
        <f t="shared" si="29"/>
        <v>42657.208333333328</v>
      </c>
      <c r="N459">
        <v>1476594000</v>
      </c>
      <c r="O459" s="1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>
        <f t="shared" si="31"/>
        <v>55.993396226415094</v>
      </c>
      <c r="J460" t="s">
        <v>21</v>
      </c>
      <c r="K460" t="s">
        <v>22</v>
      </c>
      <c r="L460">
        <v>1269752400</v>
      </c>
      <c r="M460" s="16">
        <f t="shared" si="29"/>
        <v>40265.208333333336</v>
      </c>
      <c r="N460">
        <v>1273554000</v>
      </c>
      <c r="O460" s="1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>
        <f t="shared" si="31"/>
        <v>54.038095238095238</v>
      </c>
      <c r="J461" t="s">
        <v>21</v>
      </c>
      <c r="K461" t="s">
        <v>22</v>
      </c>
      <c r="L461">
        <v>1419746400</v>
      </c>
      <c r="M461" s="16">
        <f t="shared" si="29"/>
        <v>42001.25</v>
      </c>
      <c r="N461">
        <v>1421906400</v>
      </c>
      <c r="O461" s="1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16">
        <f t="shared" si="29"/>
        <v>40399.208333333336</v>
      </c>
      <c r="N462">
        <v>1281589200</v>
      </c>
      <c r="O462" s="1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>
        <f t="shared" si="31"/>
        <v>66.997115384615384</v>
      </c>
      <c r="J463" t="s">
        <v>21</v>
      </c>
      <c r="K463" t="s">
        <v>22</v>
      </c>
      <c r="L463">
        <v>1398661200</v>
      </c>
      <c r="M463" s="16">
        <f t="shared" si="29"/>
        <v>41757.208333333336</v>
      </c>
      <c r="N463">
        <v>1400389200</v>
      </c>
      <c r="O463" s="1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>
        <f t="shared" si="31"/>
        <v>107.91401869158878</v>
      </c>
      <c r="J464" t="s">
        <v>21</v>
      </c>
      <c r="K464" t="s">
        <v>22</v>
      </c>
      <c r="L464">
        <v>1359525600</v>
      </c>
      <c r="M464" s="16">
        <f t="shared" si="29"/>
        <v>41304.25</v>
      </c>
      <c r="N464">
        <v>1362808800</v>
      </c>
      <c r="O464" s="1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>
        <f t="shared" si="31"/>
        <v>69.009501187648453</v>
      </c>
      <c r="J465" t="s">
        <v>21</v>
      </c>
      <c r="K465" t="s">
        <v>22</v>
      </c>
      <c r="L465">
        <v>1388469600</v>
      </c>
      <c r="M465" s="16">
        <f t="shared" si="29"/>
        <v>41639.25</v>
      </c>
      <c r="N465">
        <v>1388815200</v>
      </c>
      <c r="O465" s="1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>
        <f t="shared" si="31"/>
        <v>39.006568144499177</v>
      </c>
      <c r="J466" t="s">
        <v>21</v>
      </c>
      <c r="K466" t="s">
        <v>22</v>
      </c>
      <c r="L466">
        <v>1518328800</v>
      </c>
      <c r="M466" s="16">
        <f t="shared" si="29"/>
        <v>43142.25</v>
      </c>
      <c r="N466">
        <v>1519538400</v>
      </c>
      <c r="O466" s="1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>
        <f t="shared" si="31"/>
        <v>110.3625</v>
      </c>
      <c r="J467" t="s">
        <v>21</v>
      </c>
      <c r="K467" t="s">
        <v>22</v>
      </c>
      <c r="L467">
        <v>1517032800</v>
      </c>
      <c r="M467" s="16">
        <f t="shared" si="29"/>
        <v>43127.25</v>
      </c>
      <c r="N467">
        <v>1517810400</v>
      </c>
      <c r="O467" s="1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>
        <f t="shared" si="31"/>
        <v>94.857142857142861</v>
      </c>
      <c r="J468" t="s">
        <v>21</v>
      </c>
      <c r="K468" t="s">
        <v>22</v>
      </c>
      <c r="L468">
        <v>1368594000</v>
      </c>
      <c r="M468" s="16">
        <f t="shared" si="29"/>
        <v>41409.208333333336</v>
      </c>
      <c r="N468">
        <v>1370581200</v>
      </c>
      <c r="O468" s="1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>
        <f t="shared" si="31"/>
        <v>57.935251798561154</v>
      </c>
      <c r="J469" t="s">
        <v>15</v>
      </c>
      <c r="K469" t="s">
        <v>16</v>
      </c>
      <c r="L469">
        <v>1448258400</v>
      </c>
      <c r="M469" s="16">
        <f t="shared" si="29"/>
        <v>42331.25</v>
      </c>
      <c r="N469">
        <v>1448863200</v>
      </c>
      <c r="O469" s="1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16">
        <f t="shared" si="29"/>
        <v>43569.208333333328</v>
      </c>
      <c r="N470">
        <v>1556600400</v>
      </c>
      <c r="O470" s="1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>
        <f t="shared" si="31"/>
        <v>64.95597484276729</v>
      </c>
      <c r="J471" t="s">
        <v>21</v>
      </c>
      <c r="K471" t="s">
        <v>22</v>
      </c>
      <c r="L471">
        <v>1431925200</v>
      </c>
      <c r="M471" s="16">
        <f t="shared" si="29"/>
        <v>42142.208333333328</v>
      </c>
      <c r="N471">
        <v>1432098000</v>
      </c>
      <c r="O471" s="1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>
        <f t="shared" si="31"/>
        <v>27.00524934383202</v>
      </c>
      <c r="J472" t="s">
        <v>21</v>
      </c>
      <c r="K472" t="s">
        <v>22</v>
      </c>
      <c r="L472">
        <v>1481522400</v>
      </c>
      <c r="M472" s="16">
        <f t="shared" si="29"/>
        <v>42716.25</v>
      </c>
      <c r="N472">
        <v>1482127200</v>
      </c>
      <c r="O472" s="1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>
        <f t="shared" si="31"/>
        <v>50.97422680412371</v>
      </c>
      <c r="J473" t="s">
        <v>40</v>
      </c>
      <c r="K473" t="s">
        <v>41</v>
      </c>
      <c r="L473">
        <v>1335934800</v>
      </c>
      <c r="M473" s="16">
        <f t="shared" si="29"/>
        <v>41031.208333333336</v>
      </c>
      <c r="N473">
        <v>1335934800</v>
      </c>
      <c r="O473" s="1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>
        <f t="shared" si="31"/>
        <v>104.94260869565217</v>
      </c>
      <c r="J474" t="s">
        <v>21</v>
      </c>
      <c r="K474" t="s">
        <v>22</v>
      </c>
      <c r="L474">
        <v>1552280400</v>
      </c>
      <c r="M474" s="16">
        <f t="shared" si="29"/>
        <v>43535.208333333328</v>
      </c>
      <c r="N474">
        <v>1556946000</v>
      </c>
      <c r="O474" s="1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>
        <f t="shared" si="31"/>
        <v>84.028301886792448</v>
      </c>
      <c r="J475" t="s">
        <v>21</v>
      </c>
      <c r="K475" t="s">
        <v>22</v>
      </c>
      <c r="L475">
        <v>1529989200</v>
      </c>
      <c r="M475" s="16">
        <f t="shared" si="29"/>
        <v>43277.208333333328</v>
      </c>
      <c r="N475">
        <v>1530075600</v>
      </c>
      <c r="O475" s="1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>
        <f t="shared" si="31"/>
        <v>102.85915492957747</v>
      </c>
      <c r="J476" t="s">
        <v>21</v>
      </c>
      <c r="K476" t="s">
        <v>22</v>
      </c>
      <c r="L476">
        <v>1418709600</v>
      </c>
      <c r="M476" s="16">
        <f t="shared" si="29"/>
        <v>41989.25</v>
      </c>
      <c r="N476">
        <v>1418796000</v>
      </c>
      <c r="O476" s="1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>
        <f t="shared" si="31"/>
        <v>39.962085308056871</v>
      </c>
      <c r="J477" t="s">
        <v>21</v>
      </c>
      <c r="K477" t="s">
        <v>22</v>
      </c>
      <c r="L477">
        <v>1372136400</v>
      </c>
      <c r="M477" s="16">
        <f t="shared" si="29"/>
        <v>41450.208333333336</v>
      </c>
      <c r="N477">
        <v>1372482000</v>
      </c>
      <c r="O477" s="1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>
        <f t="shared" si="31"/>
        <v>51.001785714285717</v>
      </c>
      <c r="J478" t="s">
        <v>21</v>
      </c>
      <c r="K478" t="s">
        <v>22</v>
      </c>
      <c r="L478">
        <v>1533877200</v>
      </c>
      <c r="M478" s="16">
        <f t="shared" si="29"/>
        <v>43322.208333333328</v>
      </c>
      <c r="N478">
        <v>1534395600</v>
      </c>
      <c r="O478" s="1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>
        <f t="shared" si="31"/>
        <v>40.823008849557525</v>
      </c>
      <c r="J479" t="s">
        <v>21</v>
      </c>
      <c r="K479" t="s">
        <v>22</v>
      </c>
      <c r="L479">
        <v>1309064400</v>
      </c>
      <c r="M479" s="16">
        <f t="shared" si="29"/>
        <v>40720.208333333336</v>
      </c>
      <c r="N479">
        <v>1311397200</v>
      </c>
      <c r="O479" s="1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>
        <f t="shared" si="31"/>
        <v>58.999637155297535</v>
      </c>
      <c r="J480" t="s">
        <v>21</v>
      </c>
      <c r="K480" t="s">
        <v>22</v>
      </c>
      <c r="L480">
        <v>1425877200</v>
      </c>
      <c r="M480" s="16">
        <f t="shared" si="29"/>
        <v>42072.208333333328</v>
      </c>
      <c r="N480">
        <v>1426914000</v>
      </c>
      <c r="O480" s="1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>
        <f t="shared" si="31"/>
        <v>71.156069364161851</v>
      </c>
      <c r="J481" t="s">
        <v>40</v>
      </c>
      <c r="K481" t="s">
        <v>41</v>
      </c>
      <c r="L481">
        <v>1501304400</v>
      </c>
      <c r="M481" s="16">
        <f t="shared" si="29"/>
        <v>42945.208333333328</v>
      </c>
      <c r="N481">
        <v>1501477200</v>
      </c>
      <c r="O481" s="1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>
        <f t="shared" si="31"/>
        <v>99.494252873563212</v>
      </c>
      <c r="J482" t="s">
        <v>21</v>
      </c>
      <c r="K482" t="s">
        <v>22</v>
      </c>
      <c r="L482">
        <v>1268287200</v>
      </c>
      <c r="M482" s="16">
        <f t="shared" si="29"/>
        <v>40248.25</v>
      </c>
      <c r="N482">
        <v>1269061200</v>
      </c>
      <c r="O482" s="1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>
        <f t="shared" si="31"/>
        <v>103.98634590377114</v>
      </c>
      <c r="J483" t="s">
        <v>21</v>
      </c>
      <c r="K483" t="s">
        <v>22</v>
      </c>
      <c r="L483">
        <v>1412139600</v>
      </c>
      <c r="M483" s="16">
        <f t="shared" si="29"/>
        <v>41913.208333333336</v>
      </c>
      <c r="N483">
        <v>1415772000</v>
      </c>
      <c r="O483" s="1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>
        <f t="shared" si="31"/>
        <v>76.555555555555557</v>
      </c>
      <c r="J484" t="s">
        <v>21</v>
      </c>
      <c r="K484" t="s">
        <v>22</v>
      </c>
      <c r="L484">
        <v>1330063200</v>
      </c>
      <c r="M484" s="16">
        <f t="shared" si="29"/>
        <v>40963.25</v>
      </c>
      <c r="N484">
        <v>1331013600</v>
      </c>
      <c r="O484" s="1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>
        <f t="shared" si="31"/>
        <v>87.068592057761734</v>
      </c>
      <c r="J485" t="s">
        <v>21</v>
      </c>
      <c r="K485" t="s">
        <v>22</v>
      </c>
      <c r="L485">
        <v>1576130400</v>
      </c>
      <c r="M485" s="16">
        <f t="shared" si="29"/>
        <v>43811.25</v>
      </c>
      <c r="N485">
        <v>1576735200</v>
      </c>
      <c r="O485" s="1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>
        <f t="shared" si="31"/>
        <v>48.99554707379135</v>
      </c>
      <c r="J486" t="s">
        <v>40</v>
      </c>
      <c r="K486" t="s">
        <v>41</v>
      </c>
      <c r="L486">
        <v>1407128400</v>
      </c>
      <c r="M486" s="16">
        <f t="shared" si="29"/>
        <v>41855.208333333336</v>
      </c>
      <c r="N486">
        <v>1411362000</v>
      </c>
      <c r="O486" s="1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>
        <f t="shared" si="31"/>
        <v>42.969135802469133</v>
      </c>
      <c r="J487" t="s">
        <v>40</v>
      </c>
      <c r="K487" t="s">
        <v>41</v>
      </c>
      <c r="L487">
        <v>1560142800</v>
      </c>
      <c r="M487" s="16">
        <f t="shared" si="29"/>
        <v>43626.208333333328</v>
      </c>
      <c r="N487">
        <v>1563685200</v>
      </c>
      <c r="O487" s="1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>
        <f t="shared" si="31"/>
        <v>33.428571428571431</v>
      </c>
      <c r="J488" t="s">
        <v>40</v>
      </c>
      <c r="K488" t="s">
        <v>41</v>
      </c>
      <c r="L488">
        <v>1520575200</v>
      </c>
      <c r="M488" s="16">
        <f t="shared" si="29"/>
        <v>43168.25</v>
      </c>
      <c r="N488">
        <v>1521867600</v>
      </c>
      <c r="O488" s="1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>
        <f t="shared" si="31"/>
        <v>83.982949701619773</v>
      </c>
      <c r="J489" t="s">
        <v>21</v>
      </c>
      <c r="K489" t="s">
        <v>22</v>
      </c>
      <c r="L489">
        <v>1492664400</v>
      </c>
      <c r="M489" s="16">
        <f t="shared" si="29"/>
        <v>42845.208333333328</v>
      </c>
      <c r="N489">
        <v>1495515600</v>
      </c>
      <c r="O489" s="1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>
        <f t="shared" si="31"/>
        <v>101.41739130434783</v>
      </c>
      <c r="J490" t="s">
        <v>21</v>
      </c>
      <c r="K490" t="s">
        <v>22</v>
      </c>
      <c r="L490">
        <v>1454479200</v>
      </c>
      <c r="M490" s="16">
        <f t="shared" si="29"/>
        <v>42403.25</v>
      </c>
      <c r="N490">
        <v>1455948000</v>
      </c>
      <c r="O490" s="1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>
        <f t="shared" si="31"/>
        <v>109.87058823529412</v>
      </c>
      <c r="J491" t="s">
        <v>107</v>
      </c>
      <c r="K491" t="s">
        <v>108</v>
      </c>
      <c r="L491">
        <v>1281934800</v>
      </c>
      <c r="M491" s="16">
        <f t="shared" si="29"/>
        <v>40406.208333333336</v>
      </c>
      <c r="N491">
        <v>1282366800</v>
      </c>
      <c r="O491" s="1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>
        <f t="shared" si="31"/>
        <v>31.916666666666668</v>
      </c>
      <c r="J492" t="s">
        <v>21</v>
      </c>
      <c r="K492" t="s">
        <v>22</v>
      </c>
      <c r="L492">
        <v>1573970400</v>
      </c>
      <c r="M492" s="16">
        <f t="shared" si="29"/>
        <v>43786.25</v>
      </c>
      <c r="N492">
        <v>1574575200</v>
      </c>
      <c r="O492" s="1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>
        <f t="shared" si="31"/>
        <v>70.993450675399103</v>
      </c>
      <c r="J493" t="s">
        <v>21</v>
      </c>
      <c r="K493" t="s">
        <v>22</v>
      </c>
      <c r="L493">
        <v>1372654800</v>
      </c>
      <c r="M493" s="16">
        <f t="shared" si="29"/>
        <v>41456.208333333336</v>
      </c>
      <c r="N493">
        <v>1374901200</v>
      </c>
      <c r="O493" s="1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>
        <f t="shared" si="31"/>
        <v>77.026890756302521</v>
      </c>
      <c r="J494" t="s">
        <v>21</v>
      </c>
      <c r="K494" t="s">
        <v>22</v>
      </c>
      <c r="L494">
        <v>1275886800</v>
      </c>
      <c r="M494" s="16">
        <f t="shared" si="29"/>
        <v>40336.208333333336</v>
      </c>
      <c r="N494">
        <v>1278910800</v>
      </c>
      <c r="O494" s="1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>
        <f t="shared" si="31"/>
        <v>101.78125</v>
      </c>
      <c r="J495" t="s">
        <v>21</v>
      </c>
      <c r="K495" t="s">
        <v>22</v>
      </c>
      <c r="L495">
        <v>1561784400</v>
      </c>
      <c r="M495" s="16">
        <f t="shared" si="29"/>
        <v>43645.208333333328</v>
      </c>
      <c r="N495">
        <v>1562907600</v>
      </c>
      <c r="O495" s="1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>
        <f t="shared" si="31"/>
        <v>51.059701492537314</v>
      </c>
      <c r="J496" t="s">
        <v>21</v>
      </c>
      <c r="K496" t="s">
        <v>22</v>
      </c>
      <c r="L496">
        <v>1332392400</v>
      </c>
      <c r="M496" s="16">
        <f t="shared" si="29"/>
        <v>40990.208333333336</v>
      </c>
      <c r="N496">
        <v>1332478800</v>
      </c>
      <c r="O496" s="1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>
        <f t="shared" si="31"/>
        <v>68.02051282051282</v>
      </c>
      <c r="J497" t="s">
        <v>36</v>
      </c>
      <c r="K497" t="s">
        <v>37</v>
      </c>
      <c r="L497">
        <v>1402376400</v>
      </c>
      <c r="M497" s="16">
        <f t="shared" si="29"/>
        <v>41800.208333333336</v>
      </c>
      <c r="N497">
        <v>1402722000</v>
      </c>
      <c r="O497" s="1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>
        <f t="shared" si="31"/>
        <v>30.87037037037037</v>
      </c>
      <c r="J498" t="s">
        <v>21</v>
      </c>
      <c r="K498" t="s">
        <v>22</v>
      </c>
      <c r="L498">
        <v>1495342800</v>
      </c>
      <c r="M498" s="16">
        <f t="shared" si="29"/>
        <v>42876.208333333328</v>
      </c>
      <c r="N498">
        <v>1496811600</v>
      </c>
      <c r="O498" s="1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>
        <f t="shared" si="31"/>
        <v>27.908333333333335</v>
      </c>
      <c r="J499" t="s">
        <v>21</v>
      </c>
      <c r="K499" t="s">
        <v>22</v>
      </c>
      <c r="L499">
        <v>1482213600</v>
      </c>
      <c r="M499" s="16">
        <f t="shared" si="29"/>
        <v>42724.25</v>
      </c>
      <c r="N499">
        <v>1482213600</v>
      </c>
      <c r="O499" s="1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>
        <f t="shared" si="31"/>
        <v>79.994818652849744</v>
      </c>
      <c r="J500" t="s">
        <v>36</v>
      </c>
      <c r="K500" t="s">
        <v>37</v>
      </c>
      <c r="L500">
        <v>1420092000</v>
      </c>
      <c r="M500" s="16">
        <f t="shared" si="29"/>
        <v>42005.25</v>
      </c>
      <c r="N500">
        <v>1420264800</v>
      </c>
      <c r="O500" s="1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>
        <f t="shared" si="31"/>
        <v>38.003378378378379</v>
      </c>
      <c r="J501" t="s">
        <v>21</v>
      </c>
      <c r="K501" t="s">
        <v>22</v>
      </c>
      <c r="L501">
        <v>1458018000</v>
      </c>
      <c r="M501" s="16">
        <f t="shared" si="29"/>
        <v>42444.208333333328</v>
      </c>
      <c r="N501">
        <v>1458450000</v>
      </c>
      <c r="O501" s="1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16">
        <f t="shared" si="29"/>
        <v>41395.208333333336</v>
      </c>
      <c r="N502">
        <v>1369803600</v>
      </c>
      <c r="O502" s="1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>
        <f t="shared" si="31"/>
        <v>59.990534521158132</v>
      </c>
      <c r="J503" t="s">
        <v>21</v>
      </c>
      <c r="K503" t="s">
        <v>22</v>
      </c>
      <c r="L503">
        <v>1363064400</v>
      </c>
      <c r="M503" s="16">
        <f t="shared" si="29"/>
        <v>41345.208333333336</v>
      </c>
      <c r="N503">
        <v>1363237200</v>
      </c>
      <c r="O503" s="1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>
        <f t="shared" si="31"/>
        <v>37.037634408602152</v>
      </c>
      <c r="J504" t="s">
        <v>26</v>
      </c>
      <c r="K504" t="s">
        <v>27</v>
      </c>
      <c r="L504">
        <v>1343365200</v>
      </c>
      <c r="M504" s="16">
        <f t="shared" si="29"/>
        <v>41117.208333333336</v>
      </c>
      <c r="N504">
        <v>1345870800</v>
      </c>
      <c r="O504" s="1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>
        <f t="shared" si="31"/>
        <v>99.963043478260872</v>
      </c>
      <c r="J505" t="s">
        <v>21</v>
      </c>
      <c r="K505" t="s">
        <v>22</v>
      </c>
      <c r="L505">
        <v>1435726800</v>
      </c>
      <c r="M505" s="16">
        <f t="shared" si="29"/>
        <v>42186.208333333328</v>
      </c>
      <c r="N505">
        <v>1437454800</v>
      </c>
      <c r="O505" s="1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>
        <f t="shared" si="31"/>
        <v>111.6774193548387</v>
      </c>
      <c r="J506" t="s">
        <v>107</v>
      </c>
      <c r="K506" t="s">
        <v>108</v>
      </c>
      <c r="L506">
        <v>1431925200</v>
      </c>
      <c r="M506" s="16">
        <f t="shared" si="29"/>
        <v>42142.208333333328</v>
      </c>
      <c r="N506">
        <v>1432011600</v>
      </c>
      <c r="O506" s="1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>
        <f t="shared" si="31"/>
        <v>36.014409221902014</v>
      </c>
      <c r="J507" t="s">
        <v>21</v>
      </c>
      <c r="K507" t="s">
        <v>22</v>
      </c>
      <c r="L507">
        <v>1362722400</v>
      </c>
      <c r="M507" s="16">
        <f t="shared" si="29"/>
        <v>41341.25</v>
      </c>
      <c r="N507">
        <v>1366347600</v>
      </c>
      <c r="O507" s="1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>
        <f t="shared" si="31"/>
        <v>66.010284810126578</v>
      </c>
      <c r="J508" t="s">
        <v>21</v>
      </c>
      <c r="K508" t="s">
        <v>22</v>
      </c>
      <c r="L508">
        <v>1511416800</v>
      </c>
      <c r="M508" s="16">
        <f t="shared" si="29"/>
        <v>43062.25</v>
      </c>
      <c r="N508">
        <v>1512885600</v>
      </c>
      <c r="O508" s="1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>
        <f t="shared" si="31"/>
        <v>44.05263157894737</v>
      </c>
      <c r="J509" t="s">
        <v>21</v>
      </c>
      <c r="K509" t="s">
        <v>22</v>
      </c>
      <c r="L509">
        <v>1365483600</v>
      </c>
      <c r="M509" s="16">
        <f t="shared" si="29"/>
        <v>41373.208333333336</v>
      </c>
      <c r="N509">
        <v>1369717200</v>
      </c>
      <c r="O509" s="1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>
        <f t="shared" si="31"/>
        <v>52.999726551818434</v>
      </c>
      <c r="J510" t="s">
        <v>21</v>
      </c>
      <c r="K510" t="s">
        <v>22</v>
      </c>
      <c r="L510">
        <v>1532840400</v>
      </c>
      <c r="M510" s="16">
        <f t="shared" si="29"/>
        <v>43310.208333333328</v>
      </c>
      <c r="N510">
        <v>1534654800</v>
      </c>
      <c r="O510" s="1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16">
        <f t="shared" si="29"/>
        <v>41034.208333333336</v>
      </c>
      <c r="N511">
        <v>1337058000</v>
      </c>
      <c r="O511" s="1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>
        <f t="shared" si="31"/>
        <v>70.908396946564892</v>
      </c>
      <c r="J512" t="s">
        <v>26</v>
      </c>
      <c r="K512" t="s">
        <v>27</v>
      </c>
      <c r="L512">
        <v>1527742800</v>
      </c>
      <c r="M512" s="16">
        <f t="shared" si="29"/>
        <v>43251.208333333328</v>
      </c>
      <c r="N512">
        <v>1529816400</v>
      </c>
      <c r="O512" s="1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>
        <f t="shared" si="31"/>
        <v>98.060773480662988</v>
      </c>
      <c r="J513" t="s">
        <v>21</v>
      </c>
      <c r="K513" t="s">
        <v>22</v>
      </c>
      <c r="L513">
        <v>1564030800</v>
      </c>
      <c r="M513" s="16">
        <f t="shared" si="29"/>
        <v>43671.208333333328</v>
      </c>
      <c r="N513">
        <v>1564894800</v>
      </c>
      <c r="O513" s="1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>
        <f t="shared" si="31"/>
        <v>53.046025104602514</v>
      </c>
      <c r="J514" t="s">
        <v>21</v>
      </c>
      <c r="K514" t="s">
        <v>22</v>
      </c>
      <c r="L514">
        <v>1404536400</v>
      </c>
      <c r="M514" s="16">
        <f t="shared" si="29"/>
        <v>41825.208333333336</v>
      </c>
      <c r="N514">
        <v>1404622800</v>
      </c>
      <c r="O514" s="16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>
        <f t="shared" si="31"/>
        <v>93.142857142857139</v>
      </c>
      <c r="J515" t="s">
        <v>21</v>
      </c>
      <c r="K515" t="s">
        <v>22</v>
      </c>
      <c r="L515">
        <v>1284008400</v>
      </c>
      <c r="M515" s="16">
        <f t="shared" ref="M515:M578" si="33">(((L515/60)/60)/24)+DATE(1970,1,1)</f>
        <v>40430.208333333336</v>
      </c>
      <c r="N515">
        <v>1284181200</v>
      </c>
      <c r="O515" s="16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>
        <f t="shared" ref="I516:I579" si="35">(E516/H516)</f>
        <v>58.945075757575758</v>
      </c>
      <c r="J516" t="s">
        <v>98</v>
      </c>
      <c r="K516" t="s">
        <v>99</v>
      </c>
      <c r="L516">
        <v>1386309600</v>
      </c>
      <c r="M516" s="16">
        <f t="shared" si="33"/>
        <v>41614.25</v>
      </c>
      <c r="N516">
        <v>1386741600</v>
      </c>
      <c r="O516" s="1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>
        <f t="shared" si="35"/>
        <v>36.067669172932334</v>
      </c>
      <c r="J517" t="s">
        <v>15</v>
      </c>
      <c r="K517" t="s">
        <v>16</v>
      </c>
      <c r="L517">
        <v>1324620000</v>
      </c>
      <c r="M517" s="16">
        <f t="shared" si="33"/>
        <v>40900.25</v>
      </c>
      <c r="N517">
        <v>1324792800</v>
      </c>
      <c r="O517" s="1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>
        <f t="shared" si="35"/>
        <v>63.030732860520096</v>
      </c>
      <c r="J518" t="s">
        <v>21</v>
      </c>
      <c r="K518" t="s">
        <v>22</v>
      </c>
      <c r="L518">
        <v>1281070800</v>
      </c>
      <c r="M518" s="16">
        <f t="shared" si="33"/>
        <v>40396.208333333336</v>
      </c>
      <c r="N518">
        <v>1284354000</v>
      </c>
      <c r="O518" s="1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>
        <f t="shared" si="35"/>
        <v>84.717948717948715</v>
      </c>
      <c r="J519" t="s">
        <v>21</v>
      </c>
      <c r="K519" t="s">
        <v>22</v>
      </c>
      <c r="L519">
        <v>1493960400</v>
      </c>
      <c r="M519" s="16">
        <f t="shared" si="33"/>
        <v>42860.208333333328</v>
      </c>
      <c r="N519">
        <v>1494392400</v>
      </c>
      <c r="O519" s="1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16">
        <f t="shared" si="33"/>
        <v>43154.25</v>
      </c>
      <c r="N520">
        <v>1519538400</v>
      </c>
      <c r="O520" s="1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>
        <f t="shared" si="35"/>
        <v>101.97518330513255</v>
      </c>
      <c r="J521" t="s">
        <v>21</v>
      </c>
      <c r="K521" t="s">
        <v>22</v>
      </c>
      <c r="L521">
        <v>1420696800</v>
      </c>
      <c r="M521" s="16">
        <f t="shared" si="33"/>
        <v>42012.25</v>
      </c>
      <c r="N521">
        <v>1421906400</v>
      </c>
      <c r="O521" s="1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>
        <f t="shared" si="35"/>
        <v>106.4375</v>
      </c>
      <c r="J522" t="s">
        <v>21</v>
      </c>
      <c r="K522" t="s">
        <v>22</v>
      </c>
      <c r="L522">
        <v>1555650000</v>
      </c>
      <c r="M522" s="16">
        <f t="shared" si="33"/>
        <v>43574.208333333328</v>
      </c>
      <c r="N522">
        <v>1555909200</v>
      </c>
      <c r="O522" s="1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>
        <f t="shared" si="35"/>
        <v>29.975609756097562</v>
      </c>
      <c r="J523" t="s">
        <v>21</v>
      </c>
      <c r="K523" t="s">
        <v>22</v>
      </c>
      <c r="L523">
        <v>1471928400</v>
      </c>
      <c r="M523" s="16">
        <f t="shared" si="33"/>
        <v>42605.208333333328</v>
      </c>
      <c r="N523">
        <v>1472446800</v>
      </c>
      <c r="O523" s="1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>
        <f t="shared" si="35"/>
        <v>85.806282722513089</v>
      </c>
      <c r="J524" t="s">
        <v>21</v>
      </c>
      <c r="K524" t="s">
        <v>22</v>
      </c>
      <c r="L524">
        <v>1341291600</v>
      </c>
      <c r="M524" s="16">
        <f t="shared" si="33"/>
        <v>41093.208333333336</v>
      </c>
      <c r="N524">
        <v>1342328400</v>
      </c>
      <c r="O524" s="1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>
        <f t="shared" si="35"/>
        <v>70.82022471910112</v>
      </c>
      <c r="J525" t="s">
        <v>21</v>
      </c>
      <c r="K525" t="s">
        <v>22</v>
      </c>
      <c r="L525">
        <v>1267682400</v>
      </c>
      <c r="M525" s="16">
        <f t="shared" si="33"/>
        <v>40241.25</v>
      </c>
      <c r="N525">
        <v>1268114400</v>
      </c>
      <c r="O525" s="1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>
        <f t="shared" si="35"/>
        <v>40.998484082870135</v>
      </c>
      <c r="J526" t="s">
        <v>21</v>
      </c>
      <c r="K526" t="s">
        <v>22</v>
      </c>
      <c r="L526">
        <v>1272258000</v>
      </c>
      <c r="M526" s="16">
        <f t="shared" si="33"/>
        <v>40294.208333333336</v>
      </c>
      <c r="N526">
        <v>1273381200</v>
      </c>
      <c r="O526" s="1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>
        <f t="shared" si="35"/>
        <v>28.063492063492063</v>
      </c>
      <c r="J527" t="s">
        <v>21</v>
      </c>
      <c r="K527" t="s">
        <v>22</v>
      </c>
      <c r="L527">
        <v>1290492000</v>
      </c>
      <c r="M527" s="16">
        <f t="shared" si="33"/>
        <v>40505.25</v>
      </c>
      <c r="N527">
        <v>1290837600</v>
      </c>
      <c r="O527" s="1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>
        <f t="shared" si="35"/>
        <v>88.054421768707485</v>
      </c>
      <c r="J528" t="s">
        <v>21</v>
      </c>
      <c r="K528" t="s">
        <v>22</v>
      </c>
      <c r="L528">
        <v>1451109600</v>
      </c>
      <c r="M528" s="16">
        <f t="shared" si="33"/>
        <v>42364.25</v>
      </c>
      <c r="N528">
        <v>1454306400</v>
      </c>
      <c r="O528" s="1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16">
        <f t="shared" si="33"/>
        <v>42405.25</v>
      </c>
      <c r="N529">
        <v>1457762400</v>
      </c>
      <c r="O529" s="1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>
        <f t="shared" si="35"/>
        <v>90.337500000000006</v>
      </c>
      <c r="J530" t="s">
        <v>40</v>
      </c>
      <c r="K530" t="s">
        <v>41</v>
      </c>
      <c r="L530">
        <v>1385186400</v>
      </c>
      <c r="M530" s="16">
        <f t="shared" si="33"/>
        <v>41601.25</v>
      </c>
      <c r="N530">
        <v>1389074400</v>
      </c>
      <c r="O530" s="1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>
        <f t="shared" si="35"/>
        <v>63.777777777777779</v>
      </c>
      <c r="J531" t="s">
        <v>21</v>
      </c>
      <c r="K531" t="s">
        <v>22</v>
      </c>
      <c r="L531">
        <v>1399698000</v>
      </c>
      <c r="M531" s="16">
        <f t="shared" si="33"/>
        <v>41769.208333333336</v>
      </c>
      <c r="N531">
        <v>1402117200</v>
      </c>
      <c r="O531" s="1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>
        <f t="shared" si="35"/>
        <v>53.995515695067262</v>
      </c>
      <c r="J532" t="s">
        <v>21</v>
      </c>
      <c r="K532" t="s">
        <v>22</v>
      </c>
      <c r="L532">
        <v>1283230800</v>
      </c>
      <c r="M532" s="16">
        <f t="shared" si="33"/>
        <v>40421.208333333336</v>
      </c>
      <c r="N532">
        <v>1284440400</v>
      </c>
      <c r="O532" s="1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>
        <f t="shared" si="35"/>
        <v>48.993956043956047</v>
      </c>
      <c r="J533" t="s">
        <v>98</v>
      </c>
      <c r="K533" t="s">
        <v>99</v>
      </c>
      <c r="L533">
        <v>1384149600</v>
      </c>
      <c r="M533" s="16">
        <f t="shared" si="33"/>
        <v>41589.25</v>
      </c>
      <c r="N533">
        <v>1388988000</v>
      </c>
      <c r="O533" s="1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>
        <f t="shared" si="35"/>
        <v>63.857142857142854</v>
      </c>
      <c r="J534" t="s">
        <v>15</v>
      </c>
      <c r="K534" t="s">
        <v>16</v>
      </c>
      <c r="L534">
        <v>1516860000</v>
      </c>
      <c r="M534" s="16">
        <f t="shared" si="33"/>
        <v>43125.25</v>
      </c>
      <c r="N534">
        <v>1516946400</v>
      </c>
      <c r="O534" s="1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>
        <f t="shared" si="35"/>
        <v>82.996393146979258</v>
      </c>
      <c r="J535" t="s">
        <v>40</v>
      </c>
      <c r="K535" t="s">
        <v>41</v>
      </c>
      <c r="L535">
        <v>1374642000</v>
      </c>
      <c r="M535" s="16">
        <f t="shared" si="33"/>
        <v>41479.208333333336</v>
      </c>
      <c r="N535">
        <v>1377752400</v>
      </c>
      <c r="O535" s="1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>
        <f t="shared" si="35"/>
        <v>55.08230452674897</v>
      </c>
      <c r="J536" t="s">
        <v>21</v>
      </c>
      <c r="K536" t="s">
        <v>22</v>
      </c>
      <c r="L536">
        <v>1534482000</v>
      </c>
      <c r="M536" s="16">
        <f t="shared" si="33"/>
        <v>43329.208333333328</v>
      </c>
      <c r="N536">
        <v>1534568400</v>
      </c>
      <c r="O536" s="1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>
        <f t="shared" si="35"/>
        <v>62.044554455445542</v>
      </c>
      <c r="J537" t="s">
        <v>107</v>
      </c>
      <c r="K537" t="s">
        <v>108</v>
      </c>
      <c r="L537">
        <v>1528434000</v>
      </c>
      <c r="M537" s="16">
        <f t="shared" si="33"/>
        <v>43259.208333333328</v>
      </c>
      <c r="N537">
        <v>1528606800</v>
      </c>
      <c r="O537" s="1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>
        <f t="shared" si="35"/>
        <v>104.97857142857143</v>
      </c>
      <c r="J538" t="s">
        <v>107</v>
      </c>
      <c r="K538" t="s">
        <v>108</v>
      </c>
      <c r="L538">
        <v>1282626000</v>
      </c>
      <c r="M538" s="16">
        <f t="shared" si="33"/>
        <v>40414.208333333336</v>
      </c>
      <c r="N538">
        <v>1284872400</v>
      </c>
      <c r="O538" s="1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>
        <f t="shared" si="35"/>
        <v>94.044676806083643</v>
      </c>
      <c r="J539" t="s">
        <v>36</v>
      </c>
      <c r="K539" t="s">
        <v>37</v>
      </c>
      <c r="L539">
        <v>1535605200</v>
      </c>
      <c r="M539" s="16">
        <f t="shared" si="33"/>
        <v>43342.208333333328</v>
      </c>
      <c r="N539">
        <v>1537592400</v>
      </c>
      <c r="O539" s="1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>
        <f t="shared" si="35"/>
        <v>44.007716049382715</v>
      </c>
      <c r="J540" t="s">
        <v>21</v>
      </c>
      <c r="K540" t="s">
        <v>22</v>
      </c>
      <c r="L540">
        <v>1379826000</v>
      </c>
      <c r="M540" s="16">
        <f t="shared" si="33"/>
        <v>41539.208333333336</v>
      </c>
      <c r="N540">
        <v>1381208400</v>
      </c>
      <c r="O540" s="1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>
        <f t="shared" si="35"/>
        <v>92.467532467532465</v>
      </c>
      <c r="J541" t="s">
        <v>21</v>
      </c>
      <c r="K541" t="s">
        <v>22</v>
      </c>
      <c r="L541">
        <v>1561957200</v>
      </c>
      <c r="M541" s="16">
        <f t="shared" si="33"/>
        <v>43647.208333333328</v>
      </c>
      <c r="N541">
        <v>1562475600</v>
      </c>
      <c r="O541" s="1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>
        <f t="shared" si="35"/>
        <v>57.072874493927124</v>
      </c>
      <c r="J542" t="s">
        <v>21</v>
      </c>
      <c r="K542" t="s">
        <v>22</v>
      </c>
      <c r="L542">
        <v>1525496400</v>
      </c>
      <c r="M542" s="16">
        <f t="shared" si="33"/>
        <v>43225.208333333328</v>
      </c>
      <c r="N542">
        <v>1527397200</v>
      </c>
      <c r="O542" s="1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>
        <f t="shared" si="35"/>
        <v>109.07848101265823</v>
      </c>
      <c r="J543" t="s">
        <v>107</v>
      </c>
      <c r="K543" t="s">
        <v>108</v>
      </c>
      <c r="L543">
        <v>1433912400</v>
      </c>
      <c r="M543" s="16">
        <f t="shared" si="33"/>
        <v>42165.208333333328</v>
      </c>
      <c r="N543">
        <v>1436158800</v>
      </c>
      <c r="O543" s="1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>
        <f t="shared" si="35"/>
        <v>39.387755102040813</v>
      </c>
      <c r="J544" t="s">
        <v>40</v>
      </c>
      <c r="K544" t="s">
        <v>41</v>
      </c>
      <c r="L544">
        <v>1453442400</v>
      </c>
      <c r="M544" s="16">
        <f t="shared" si="33"/>
        <v>42391.25</v>
      </c>
      <c r="N544">
        <v>1456034400</v>
      </c>
      <c r="O544" s="1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>
        <f t="shared" si="35"/>
        <v>77.022222222222226</v>
      </c>
      <c r="J545" t="s">
        <v>21</v>
      </c>
      <c r="K545" t="s">
        <v>22</v>
      </c>
      <c r="L545">
        <v>1378875600</v>
      </c>
      <c r="M545" s="16">
        <f t="shared" si="33"/>
        <v>41528.208333333336</v>
      </c>
      <c r="N545">
        <v>1380171600</v>
      </c>
      <c r="O545" s="1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>
        <f t="shared" si="35"/>
        <v>92.166666666666671</v>
      </c>
      <c r="J546" t="s">
        <v>21</v>
      </c>
      <c r="K546" t="s">
        <v>22</v>
      </c>
      <c r="L546">
        <v>1452232800</v>
      </c>
      <c r="M546" s="16">
        <f t="shared" si="33"/>
        <v>42377.25</v>
      </c>
      <c r="N546">
        <v>1453356000</v>
      </c>
      <c r="O546" s="1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>
        <f t="shared" si="35"/>
        <v>61.007063197026021</v>
      </c>
      <c r="J547" t="s">
        <v>21</v>
      </c>
      <c r="K547" t="s">
        <v>22</v>
      </c>
      <c r="L547">
        <v>1577253600</v>
      </c>
      <c r="M547" s="16">
        <f t="shared" si="33"/>
        <v>43824.25</v>
      </c>
      <c r="N547">
        <v>1578981600</v>
      </c>
      <c r="O547" s="1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>
        <f t="shared" si="35"/>
        <v>78.068181818181813</v>
      </c>
      <c r="J548" t="s">
        <v>21</v>
      </c>
      <c r="K548" t="s">
        <v>22</v>
      </c>
      <c r="L548">
        <v>1537160400</v>
      </c>
      <c r="M548" s="16">
        <f t="shared" si="33"/>
        <v>43360.208333333328</v>
      </c>
      <c r="N548">
        <v>1537419600</v>
      </c>
      <c r="O548" s="1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16">
        <f t="shared" si="33"/>
        <v>42029.25</v>
      </c>
      <c r="N549">
        <v>1423202400</v>
      </c>
      <c r="O549" s="1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>
        <f t="shared" si="35"/>
        <v>59.991289782244557</v>
      </c>
      <c r="J550" t="s">
        <v>21</v>
      </c>
      <c r="K550" t="s">
        <v>22</v>
      </c>
      <c r="L550">
        <v>1459486800</v>
      </c>
      <c r="M550" s="16">
        <f t="shared" si="33"/>
        <v>42461.208333333328</v>
      </c>
      <c r="N550">
        <v>1460610000</v>
      </c>
      <c r="O550" s="1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>
        <f t="shared" si="35"/>
        <v>110.03018372703411</v>
      </c>
      <c r="J551" t="s">
        <v>21</v>
      </c>
      <c r="K551" t="s">
        <v>22</v>
      </c>
      <c r="L551">
        <v>1369717200</v>
      </c>
      <c r="M551" s="16">
        <f t="shared" si="33"/>
        <v>41422.208333333336</v>
      </c>
      <c r="N551">
        <v>1370494800</v>
      </c>
      <c r="O551" s="1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16">
        <f t="shared" si="33"/>
        <v>40968.25</v>
      </c>
      <c r="N552">
        <v>1332306000</v>
      </c>
      <c r="O552" s="1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>
        <f t="shared" si="35"/>
        <v>37.99856063332134</v>
      </c>
      <c r="J553" t="s">
        <v>26</v>
      </c>
      <c r="K553" t="s">
        <v>27</v>
      </c>
      <c r="L553">
        <v>1419055200</v>
      </c>
      <c r="M553" s="16">
        <f t="shared" si="33"/>
        <v>41993.25</v>
      </c>
      <c r="N553">
        <v>1422511200</v>
      </c>
      <c r="O553" s="1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>
        <f t="shared" si="35"/>
        <v>96.369565217391298</v>
      </c>
      <c r="J554" t="s">
        <v>21</v>
      </c>
      <c r="K554" t="s">
        <v>22</v>
      </c>
      <c r="L554">
        <v>1480140000</v>
      </c>
      <c r="M554" s="16">
        <f t="shared" si="33"/>
        <v>42700.25</v>
      </c>
      <c r="N554">
        <v>1480312800</v>
      </c>
      <c r="O554" s="1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>
        <f t="shared" si="35"/>
        <v>72.978599221789878</v>
      </c>
      <c r="J555" t="s">
        <v>21</v>
      </c>
      <c r="K555" t="s">
        <v>22</v>
      </c>
      <c r="L555">
        <v>1293948000</v>
      </c>
      <c r="M555" s="16">
        <f t="shared" si="33"/>
        <v>40545.25</v>
      </c>
      <c r="N555">
        <v>1294034400</v>
      </c>
      <c r="O555" s="1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>
        <f t="shared" si="35"/>
        <v>26.007220216606498</v>
      </c>
      <c r="J556" t="s">
        <v>15</v>
      </c>
      <c r="K556" t="s">
        <v>16</v>
      </c>
      <c r="L556">
        <v>1482127200</v>
      </c>
      <c r="M556" s="16">
        <f t="shared" si="33"/>
        <v>42723.25</v>
      </c>
      <c r="N556">
        <v>1482645600</v>
      </c>
      <c r="O556" s="1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>
        <f t="shared" si="35"/>
        <v>104.36296296296297</v>
      </c>
      <c r="J557" t="s">
        <v>36</v>
      </c>
      <c r="K557" t="s">
        <v>37</v>
      </c>
      <c r="L557">
        <v>1396414800</v>
      </c>
      <c r="M557" s="16">
        <f t="shared" si="33"/>
        <v>41731.208333333336</v>
      </c>
      <c r="N557">
        <v>1399093200</v>
      </c>
      <c r="O557" s="1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>
        <f t="shared" si="35"/>
        <v>102.18852459016394</v>
      </c>
      <c r="J558" t="s">
        <v>21</v>
      </c>
      <c r="K558" t="s">
        <v>22</v>
      </c>
      <c r="L558">
        <v>1315285200</v>
      </c>
      <c r="M558" s="16">
        <f t="shared" si="33"/>
        <v>40792.208333333336</v>
      </c>
      <c r="N558">
        <v>1315890000</v>
      </c>
      <c r="O558" s="1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>
        <f t="shared" si="35"/>
        <v>54.117647058823529</v>
      </c>
      <c r="J559" t="s">
        <v>21</v>
      </c>
      <c r="K559" t="s">
        <v>22</v>
      </c>
      <c r="L559">
        <v>1443762000</v>
      </c>
      <c r="M559" s="16">
        <f t="shared" si="33"/>
        <v>42279.208333333328</v>
      </c>
      <c r="N559">
        <v>1444021200</v>
      </c>
      <c r="O559" s="1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>
        <f t="shared" si="35"/>
        <v>63.222222222222221</v>
      </c>
      <c r="J560" t="s">
        <v>21</v>
      </c>
      <c r="K560" t="s">
        <v>22</v>
      </c>
      <c r="L560">
        <v>1456293600</v>
      </c>
      <c r="M560" s="16">
        <f t="shared" si="33"/>
        <v>42424.25</v>
      </c>
      <c r="N560">
        <v>1460005200</v>
      </c>
      <c r="O560" s="1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>
        <f t="shared" si="35"/>
        <v>104.03228962818004</v>
      </c>
      <c r="J561" t="s">
        <v>21</v>
      </c>
      <c r="K561" t="s">
        <v>22</v>
      </c>
      <c r="L561">
        <v>1470114000</v>
      </c>
      <c r="M561" s="16">
        <f t="shared" si="33"/>
        <v>42584.208333333328</v>
      </c>
      <c r="N561">
        <v>1470718800</v>
      </c>
      <c r="O561" s="1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>
        <f t="shared" si="35"/>
        <v>49.994334277620396</v>
      </c>
      <c r="J562" t="s">
        <v>21</v>
      </c>
      <c r="K562" t="s">
        <v>22</v>
      </c>
      <c r="L562">
        <v>1321596000</v>
      </c>
      <c r="M562" s="16">
        <f t="shared" si="33"/>
        <v>40865.25</v>
      </c>
      <c r="N562">
        <v>1325052000</v>
      </c>
      <c r="O562" s="1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>
        <f t="shared" si="35"/>
        <v>56.015151515151516</v>
      </c>
      <c r="J563" t="s">
        <v>98</v>
      </c>
      <c r="K563" t="s">
        <v>99</v>
      </c>
      <c r="L563">
        <v>1318827600</v>
      </c>
      <c r="M563" s="16">
        <f t="shared" si="33"/>
        <v>40833.208333333336</v>
      </c>
      <c r="N563">
        <v>1319000400</v>
      </c>
      <c r="O563" s="1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>
        <f t="shared" si="35"/>
        <v>48.807692307692307</v>
      </c>
      <c r="J564" t="s">
        <v>98</v>
      </c>
      <c r="K564" t="s">
        <v>99</v>
      </c>
      <c r="L564">
        <v>1552366800</v>
      </c>
      <c r="M564" s="16">
        <f t="shared" si="33"/>
        <v>43536.208333333328</v>
      </c>
      <c r="N564">
        <v>1552539600</v>
      </c>
      <c r="O564" s="1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>
        <f t="shared" si="35"/>
        <v>60.082352941176474</v>
      </c>
      <c r="J565" t="s">
        <v>26</v>
      </c>
      <c r="K565" t="s">
        <v>27</v>
      </c>
      <c r="L565">
        <v>1542088800</v>
      </c>
      <c r="M565" s="16">
        <f t="shared" si="33"/>
        <v>43417.25</v>
      </c>
      <c r="N565">
        <v>1543816800</v>
      </c>
      <c r="O565" s="1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>
        <f t="shared" si="35"/>
        <v>78.990502793296088</v>
      </c>
      <c r="J566" t="s">
        <v>21</v>
      </c>
      <c r="K566" t="s">
        <v>22</v>
      </c>
      <c r="L566">
        <v>1426395600</v>
      </c>
      <c r="M566" s="16">
        <f t="shared" si="33"/>
        <v>42078.208333333328</v>
      </c>
      <c r="N566">
        <v>1427086800</v>
      </c>
      <c r="O566" s="1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>
        <f t="shared" si="35"/>
        <v>53.99499443826474</v>
      </c>
      <c r="J567" t="s">
        <v>21</v>
      </c>
      <c r="K567" t="s">
        <v>22</v>
      </c>
      <c r="L567">
        <v>1321336800</v>
      </c>
      <c r="M567" s="16">
        <f t="shared" si="33"/>
        <v>40862.25</v>
      </c>
      <c r="N567">
        <v>1323064800</v>
      </c>
      <c r="O567" s="1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>
        <f t="shared" si="35"/>
        <v>111.45945945945945</v>
      </c>
      <c r="J568" t="s">
        <v>21</v>
      </c>
      <c r="K568" t="s">
        <v>22</v>
      </c>
      <c r="L568">
        <v>1456293600</v>
      </c>
      <c r="M568" s="16">
        <f t="shared" si="33"/>
        <v>42424.25</v>
      </c>
      <c r="N568">
        <v>1458277200</v>
      </c>
      <c r="O568" s="1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>
        <f t="shared" si="35"/>
        <v>60.922131147540981</v>
      </c>
      <c r="J569" t="s">
        <v>21</v>
      </c>
      <c r="K569" t="s">
        <v>22</v>
      </c>
      <c r="L569">
        <v>1404968400</v>
      </c>
      <c r="M569" s="16">
        <f t="shared" si="33"/>
        <v>41830.208333333336</v>
      </c>
      <c r="N569">
        <v>1405141200</v>
      </c>
      <c r="O569" s="1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>
        <f t="shared" si="35"/>
        <v>26.0015444015444</v>
      </c>
      <c r="J570" t="s">
        <v>21</v>
      </c>
      <c r="K570" t="s">
        <v>22</v>
      </c>
      <c r="L570">
        <v>1279170000</v>
      </c>
      <c r="M570" s="16">
        <f t="shared" si="33"/>
        <v>40374.208333333336</v>
      </c>
      <c r="N570">
        <v>1283058000</v>
      </c>
      <c r="O570" s="1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>
        <f t="shared" si="35"/>
        <v>80.993208828522924</v>
      </c>
      <c r="J571" t="s">
        <v>107</v>
      </c>
      <c r="K571" t="s">
        <v>108</v>
      </c>
      <c r="L571">
        <v>1294725600</v>
      </c>
      <c r="M571" s="16">
        <f t="shared" si="33"/>
        <v>40554.25</v>
      </c>
      <c r="N571">
        <v>1295762400</v>
      </c>
      <c r="O571" s="1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>
        <f t="shared" si="35"/>
        <v>34.995963302752294</v>
      </c>
      <c r="J572" t="s">
        <v>21</v>
      </c>
      <c r="K572" t="s">
        <v>22</v>
      </c>
      <c r="L572">
        <v>1419055200</v>
      </c>
      <c r="M572" s="16">
        <f t="shared" si="33"/>
        <v>41993.25</v>
      </c>
      <c r="N572">
        <v>1419573600</v>
      </c>
      <c r="O572" s="1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>
        <f t="shared" si="35"/>
        <v>94.142857142857139</v>
      </c>
      <c r="J573" t="s">
        <v>107</v>
      </c>
      <c r="K573" t="s">
        <v>108</v>
      </c>
      <c r="L573">
        <v>1434690000</v>
      </c>
      <c r="M573" s="16">
        <f t="shared" si="33"/>
        <v>42174.208333333328</v>
      </c>
      <c r="N573">
        <v>1438750800</v>
      </c>
      <c r="O573" s="1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>
        <f t="shared" si="35"/>
        <v>52.085106382978722</v>
      </c>
      <c r="J574" t="s">
        <v>21</v>
      </c>
      <c r="K574" t="s">
        <v>22</v>
      </c>
      <c r="L574">
        <v>1443416400</v>
      </c>
      <c r="M574" s="16">
        <f t="shared" si="33"/>
        <v>42275.208333333328</v>
      </c>
      <c r="N574">
        <v>1444798800</v>
      </c>
      <c r="O574" s="1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>
        <f t="shared" si="35"/>
        <v>24.986666666666668</v>
      </c>
      <c r="J575" t="s">
        <v>21</v>
      </c>
      <c r="K575" t="s">
        <v>22</v>
      </c>
      <c r="L575">
        <v>1399006800</v>
      </c>
      <c r="M575" s="16">
        <f t="shared" si="33"/>
        <v>41761.208333333336</v>
      </c>
      <c r="N575">
        <v>1399179600</v>
      </c>
      <c r="O575" s="1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>
        <f t="shared" si="35"/>
        <v>69.215277777777771</v>
      </c>
      <c r="J576" t="s">
        <v>21</v>
      </c>
      <c r="K576" t="s">
        <v>22</v>
      </c>
      <c r="L576">
        <v>1575698400</v>
      </c>
      <c r="M576" s="16">
        <f t="shared" si="33"/>
        <v>43806.25</v>
      </c>
      <c r="N576">
        <v>1576562400</v>
      </c>
      <c r="O576" s="1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>
        <f t="shared" si="35"/>
        <v>93.944444444444443</v>
      </c>
      <c r="J577" t="s">
        <v>21</v>
      </c>
      <c r="K577" t="s">
        <v>22</v>
      </c>
      <c r="L577">
        <v>1400562000</v>
      </c>
      <c r="M577" s="16">
        <f t="shared" si="33"/>
        <v>41779.208333333336</v>
      </c>
      <c r="N577">
        <v>1400821200</v>
      </c>
      <c r="O577" s="1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>
        <f t="shared" si="35"/>
        <v>98.40625</v>
      </c>
      <c r="J578" t="s">
        <v>21</v>
      </c>
      <c r="K578" t="s">
        <v>22</v>
      </c>
      <c r="L578">
        <v>1509512400</v>
      </c>
      <c r="M578" s="16">
        <f t="shared" si="33"/>
        <v>43040.208333333328</v>
      </c>
      <c r="N578">
        <v>1510984800</v>
      </c>
      <c r="O578" s="16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>
        <f t="shared" si="35"/>
        <v>41.783783783783782</v>
      </c>
      <c r="J579" t="s">
        <v>21</v>
      </c>
      <c r="K579" t="s">
        <v>22</v>
      </c>
      <c r="L579">
        <v>1299823200</v>
      </c>
      <c r="M579" s="16">
        <f t="shared" ref="M579:M642" si="37">(((L579/60)/60)/24)+DATE(1970,1,1)</f>
        <v>40613.25</v>
      </c>
      <c r="N579">
        <v>1302066000</v>
      </c>
      <c r="O579" s="16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>
        <f t="shared" ref="I580:I643" si="39">(E580/H580)</f>
        <v>65.991836734693877</v>
      </c>
      <c r="J580" t="s">
        <v>21</v>
      </c>
      <c r="K580" t="s">
        <v>22</v>
      </c>
      <c r="L580">
        <v>1322719200</v>
      </c>
      <c r="M580" s="16">
        <f t="shared" si="37"/>
        <v>40878.25</v>
      </c>
      <c r="N580">
        <v>1322978400</v>
      </c>
      <c r="O580" s="1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>
        <f t="shared" si="39"/>
        <v>72.05747126436782</v>
      </c>
      <c r="J581" t="s">
        <v>21</v>
      </c>
      <c r="K581" t="s">
        <v>22</v>
      </c>
      <c r="L581">
        <v>1312693200</v>
      </c>
      <c r="M581" s="16">
        <f t="shared" si="37"/>
        <v>40762.208333333336</v>
      </c>
      <c r="N581">
        <v>1313730000</v>
      </c>
      <c r="O581" s="1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>
        <f t="shared" si="39"/>
        <v>48.003209242618745</v>
      </c>
      <c r="J582" t="s">
        <v>21</v>
      </c>
      <c r="K582" t="s">
        <v>22</v>
      </c>
      <c r="L582">
        <v>1393394400</v>
      </c>
      <c r="M582" s="16">
        <f t="shared" si="37"/>
        <v>41696.25</v>
      </c>
      <c r="N582">
        <v>1394085600</v>
      </c>
      <c r="O582" s="1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>
        <f t="shared" si="39"/>
        <v>54.098591549295776</v>
      </c>
      <c r="J583" t="s">
        <v>21</v>
      </c>
      <c r="K583" t="s">
        <v>22</v>
      </c>
      <c r="L583">
        <v>1304053200</v>
      </c>
      <c r="M583" s="16">
        <f t="shared" si="37"/>
        <v>40662.208333333336</v>
      </c>
      <c r="N583">
        <v>1305349200</v>
      </c>
      <c r="O583" s="1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>
        <f t="shared" si="39"/>
        <v>107.88095238095238</v>
      </c>
      <c r="J584" t="s">
        <v>21</v>
      </c>
      <c r="K584" t="s">
        <v>22</v>
      </c>
      <c r="L584">
        <v>1433912400</v>
      </c>
      <c r="M584" s="16">
        <f t="shared" si="37"/>
        <v>42165.208333333328</v>
      </c>
      <c r="N584">
        <v>1434344400</v>
      </c>
      <c r="O584" s="1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>
        <f t="shared" si="39"/>
        <v>67.034103410341032</v>
      </c>
      <c r="J585" t="s">
        <v>21</v>
      </c>
      <c r="K585" t="s">
        <v>22</v>
      </c>
      <c r="L585">
        <v>1329717600</v>
      </c>
      <c r="M585" s="16">
        <f t="shared" si="37"/>
        <v>40959.25</v>
      </c>
      <c r="N585">
        <v>1331186400</v>
      </c>
      <c r="O585" s="1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>
        <f t="shared" si="39"/>
        <v>64.01425914445133</v>
      </c>
      <c r="J586" t="s">
        <v>21</v>
      </c>
      <c r="K586" t="s">
        <v>22</v>
      </c>
      <c r="L586">
        <v>1335330000</v>
      </c>
      <c r="M586" s="16">
        <f t="shared" si="37"/>
        <v>41024.208333333336</v>
      </c>
      <c r="N586">
        <v>1336539600</v>
      </c>
      <c r="O586" s="1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>
        <f t="shared" si="39"/>
        <v>96.066176470588232</v>
      </c>
      <c r="J587" t="s">
        <v>21</v>
      </c>
      <c r="K587" t="s">
        <v>22</v>
      </c>
      <c r="L587">
        <v>1268888400</v>
      </c>
      <c r="M587" s="16">
        <f t="shared" si="37"/>
        <v>40255.208333333336</v>
      </c>
      <c r="N587">
        <v>1269752400</v>
      </c>
      <c r="O587" s="1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>
        <f t="shared" si="39"/>
        <v>51.184615384615384</v>
      </c>
      <c r="J588" t="s">
        <v>21</v>
      </c>
      <c r="K588" t="s">
        <v>22</v>
      </c>
      <c r="L588">
        <v>1289973600</v>
      </c>
      <c r="M588" s="16">
        <f t="shared" si="37"/>
        <v>40499.25</v>
      </c>
      <c r="N588">
        <v>1291615200</v>
      </c>
      <c r="O588" s="1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>
        <f t="shared" si="39"/>
        <v>43.92307692307692</v>
      </c>
      <c r="J589" t="s">
        <v>15</v>
      </c>
      <c r="K589" t="s">
        <v>16</v>
      </c>
      <c r="L589">
        <v>1547877600</v>
      </c>
      <c r="M589" s="16">
        <f t="shared" si="37"/>
        <v>43484.25</v>
      </c>
      <c r="N589">
        <v>1552366800</v>
      </c>
      <c r="O589" s="1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>
        <f t="shared" si="39"/>
        <v>91.021198830409361</v>
      </c>
      <c r="J590" t="s">
        <v>40</v>
      </c>
      <c r="K590" t="s">
        <v>41</v>
      </c>
      <c r="L590">
        <v>1269493200</v>
      </c>
      <c r="M590" s="16">
        <f t="shared" si="37"/>
        <v>40262.208333333336</v>
      </c>
      <c r="N590">
        <v>1272171600</v>
      </c>
      <c r="O590" s="1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>
        <f t="shared" si="39"/>
        <v>50.127450980392155</v>
      </c>
      <c r="J591" t="s">
        <v>21</v>
      </c>
      <c r="K591" t="s">
        <v>22</v>
      </c>
      <c r="L591">
        <v>1436072400</v>
      </c>
      <c r="M591" s="16">
        <f t="shared" si="37"/>
        <v>42190.208333333328</v>
      </c>
      <c r="N591">
        <v>1436677200</v>
      </c>
      <c r="O591" s="1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>
        <f t="shared" si="39"/>
        <v>67.720930232558146</v>
      </c>
      <c r="J592" t="s">
        <v>26</v>
      </c>
      <c r="K592" t="s">
        <v>27</v>
      </c>
      <c r="L592">
        <v>1419141600</v>
      </c>
      <c r="M592" s="16">
        <f t="shared" si="37"/>
        <v>41994.25</v>
      </c>
      <c r="N592">
        <v>1420092000</v>
      </c>
      <c r="O592" s="1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>
        <f t="shared" si="39"/>
        <v>61.03921568627451</v>
      </c>
      <c r="J593" t="s">
        <v>21</v>
      </c>
      <c r="K593" t="s">
        <v>22</v>
      </c>
      <c r="L593">
        <v>1279083600</v>
      </c>
      <c r="M593" s="16">
        <f t="shared" si="37"/>
        <v>40373.208333333336</v>
      </c>
      <c r="N593">
        <v>1279947600</v>
      </c>
      <c r="O593" s="1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>
        <f t="shared" si="39"/>
        <v>80.011857707509876</v>
      </c>
      <c r="J594" t="s">
        <v>21</v>
      </c>
      <c r="K594" t="s">
        <v>22</v>
      </c>
      <c r="L594">
        <v>1401426000</v>
      </c>
      <c r="M594" s="16">
        <f t="shared" si="37"/>
        <v>41789.208333333336</v>
      </c>
      <c r="N594">
        <v>1402203600</v>
      </c>
      <c r="O594" s="1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>
        <f t="shared" si="39"/>
        <v>47.001497753369947</v>
      </c>
      <c r="J595" t="s">
        <v>21</v>
      </c>
      <c r="K595" t="s">
        <v>22</v>
      </c>
      <c r="L595">
        <v>1395810000</v>
      </c>
      <c r="M595" s="16">
        <f t="shared" si="37"/>
        <v>41724.208333333336</v>
      </c>
      <c r="N595">
        <v>1396933200</v>
      </c>
      <c r="O595" s="1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>
        <f t="shared" si="39"/>
        <v>71.127388535031841</v>
      </c>
      <c r="J596" t="s">
        <v>21</v>
      </c>
      <c r="K596" t="s">
        <v>22</v>
      </c>
      <c r="L596">
        <v>1467003600</v>
      </c>
      <c r="M596" s="16">
        <f t="shared" si="37"/>
        <v>42548.208333333328</v>
      </c>
      <c r="N596">
        <v>1467262800</v>
      </c>
      <c r="O596" s="1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>
        <f t="shared" si="39"/>
        <v>89.99079189686924</v>
      </c>
      <c r="J597" t="s">
        <v>21</v>
      </c>
      <c r="K597" t="s">
        <v>22</v>
      </c>
      <c r="L597">
        <v>1268715600</v>
      </c>
      <c r="M597" s="16">
        <f t="shared" si="37"/>
        <v>40253.208333333336</v>
      </c>
      <c r="N597">
        <v>1270530000</v>
      </c>
      <c r="O597" s="1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>
        <f t="shared" si="39"/>
        <v>43.032786885245905</v>
      </c>
      <c r="J598" t="s">
        <v>21</v>
      </c>
      <c r="K598" t="s">
        <v>22</v>
      </c>
      <c r="L598">
        <v>1457157600</v>
      </c>
      <c r="M598" s="16">
        <f t="shared" si="37"/>
        <v>42434.25</v>
      </c>
      <c r="N598">
        <v>1457762400</v>
      </c>
      <c r="O598" s="1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>
        <f t="shared" si="39"/>
        <v>67.997714808043881</v>
      </c>
      <c r="J599" t="s">
        <v>21</v>
      </c>
      <c r="K599" t="s">
        <v>22</v>
      </c>
      <c r="L599">
        <v>1573970400</v>
      </c>
      <c r="M599" s="16">
        <f t="shared" si="37"/>
        <v>43786.25</v>
      </c>
      <c r="N599">
        <v>1575525600</v>
      </c>
      <c r="O599" s="1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>
        <f t="shared" si="39"/>
        <v>73.004566210045667</v>
      </c>
      <c r="J600" t="s">
        <v>107</v>
      </c>
      <c r="K600" t="s">
        <v>108</v>
      </c>
      <c r="L600">
        <v>1276578000</v>
      </c>
      <c r="M600" s="16">
        <f t="shared" si="37"/>
        <v>40344.208333333336</v>
      </c>
      <c r="N600">
        <v>1279083600</v>
      </c>
      <c r="O600" s="1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>
        <f t="shared" si="39"/>
        <v>62.341463414634148</v>
      </c>
      <c r="J601" t="s">
        <v>36</v>
      </c>
      <c r="K601" t="s">
        <v>37</v>
      </c>
      <c r="L601">
        <v>1423720800</v>
      </c>
      <c r="M601" s="16">
        <f t="shared" si="37"/>
        <v>42047.25</v>
      </c>
      <c r="N601">
        <v>1424412000</v>
      </c>
      <c r="O601" s="1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16">
        <f t="shared" si="37"/>
        <v>41485.208333333336</v>
      </c>
      <c r="N602">
        <v>1376197200</v>
      </c>
      <c r="O602" s="1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>
        <f t="shared" si="39"/>
        <v>67.103092783505161</v>
      </c>
      <c r="J603" t="s">
        <v>21</v>
      </c>
      <c r="K603" t="s">
        <v>22</v>
      </c>
      <c r="L603">
        <v>1401426000</v>
      </c>
      <c r="M603" s="16">
        <f t="shared" si="37"/>
        <v>41789.208333333336</v>
      </c>
      <c r="N603">
        <v>1402894800</v>
      </c>
      <c r="O603" s="1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>
        <f t="shared" si="39"/>
        <v>79.978947368421046</v>
      </c>
      <c r="J604" t="s">
        <v>21</v>
      </c>
      <c r="K604" t="s">
        <v>22</v>
      </c>
      <c r="L604">
        <v>1433480400</v>
      </c>
      <c r="M604" s="16">
        <f t="shared" si="37"/>
        <v>42160.208333333328</v>
      </c>
      <c r="N604">
        <v>1434430800</v>
      </c>
      <c r="O604" s="1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>
        <f t="shared" si="39"/>
        <v>62.176470588235297</v>
      </c>
      <c r="J605" t="s">
        <v>21</v>
      </c>
      <c r="K605" t="s">
        <v>22</v>
      </c>
      <c r="L605">
        <v>1555563600</v>
      </c>
      <c r="M605" s="16">
        <f t="shared" si="37"/>
        <v>43573.208333333328</v>
      </c>
      <c r="N605">
        <v>1557896400</v>
      </c>
      <c r="O605" s="1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>
        <f t="shared" si="39"/>
        <v>53.005950297514879</v>
      </c>
      <c r="J606" t="s">
        <v>21</v>
      </c>
      <c r="K606" t="s">
        <v>22</v>
      </c>
      <c r="L606">
        <v>1295676000</v>
      </c>
      <c r="M606" s="16">
        <f t="shared" si="37"/>
        <v>40565.25</v>
      </c>
      <c r="N606">
        <v>1297490400</v>
      </c>
      <c r="O606" s="1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>
        <f t="shared" si="39"/>
        <v>57.738317757009348</v>
      </c>
      <c r="J607" t="s">
        <v>21</v>
      </c>
      <c r="K607" t="s">
        <v>22</v>
      </c>
      <c r="L607">
        <v>1443848400</v>
      </c>
      <c r="M607" s="16">
        <f t="shared" si="37"/>
        <v>42280.208333333328</v>
      </c>
      <c r="N607">
        <v>1447394400</v>
      </c>
      <c r="O607" s="1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>
        <f t="shared" si="39"/>
        <v>40.03125</v>
      </c>
      <c r="J608" t="s">
        <v>40</v>
      </c>
      <c r="K608" t="s">
        <v>41</v>
      </c>
      <c r="L608">
        <v>1457330400</v>
      </c>
      <c r="M608" s="16">
        <f t="shared" si="37"/>
        <v>42436.25</v>
      </c>
      <c r="N608">
        <v>1458277200</v>
      </c>
      <c r="O608" s="1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>
        <f t="shared" si="39"/>
        <v>81.016591928251117</v>
      </c>
      <c r="J609" t="s">
        <v>21</v>
      </c>
      <c r="K609" t="s">
        <v>22</v>
      </c>
      <c r="L609">
        <v>1395550800</v>
      </c>
      <c r="M609" s="16">
        <f t="shared" si="37"/>
        <v>41721.208333333336</v>
      </c>
      <c r="N609">
        <v>1395723600</v>
      </c>
      <c r="O609" s="1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>
        <f t="shared" si="39"/>
        <v>35.047468354430379</v>
      </c>
      <c r="J610" t="s">
        <v>21</v>
      </c>
      <c r="K610" t="s">
        <v>22</v>
      </c>
      <c r="L610">
        <v>1551852000</v>
      </c>
      <c r="M610" s="16">
        <f t="shared" si="37"/>
        <v>43530.25</v>
      </c>
      <c r="N610">
        <v>1552197600</v>
      </c>
      <c r="O610" s="1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>
        <f t="shared" si="39"/>
        <v>102.92307692307692</v>
      </c>
      <c r="J611" t="s">
        <v>21</v>
      </c>
      <c r="K611" t="s">
        <v>22</v>
      </c>
      <c r="L611">
        <v>1547618400</v>
      </c>
      <c r="M611" s="16">
        <f t="shared" si="37"/>
        <v>43481.25</v>
      </c>
      <c r="N611">
        <v>1549087200</v>
      </c>
      <c r="O611" s="1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>
        <f t="shared" si="39"/>
        <v>27.998126756166094</v>
      </c>
      <c r="J612" t="s">
        <v>21</v>
      </c>
      <c r="K612" t="s">
        <v>22</v>
      </c>
      <c r="L612">
        <v>1355637600</v>
      </c>
      <c r="M612" s="16">
        <f t="shared" si="37"/>
        <v>41259.25</v>
      </c>
      <c r="N612">
        <v>1356847200</v>
      </c>
      <c r="O612" s="1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>
        <f t="shared" si="39"/>
        <v>75.733333333333334</v>
      </c>
      <c r="J613" t="s">
        <v>21</v>
      </c>
      <c r="K613" t="s">
        <v>22</v>
      </c>
      <c r="L613">
        <v>1374728400</v>
      </c>
      <c r="M613" s="16">
        <f t="shared" si="37"/>
        <v>41480.208333333336</v>
      </c>
      <c r="N613">
        <v>1375765200</v>
      </c>
      <c r="O613" s="1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>
        <f t="shared" si="39"/>
        <v>45.026041666666664</v>
      </c>
      <c r="J614" t="s">
        <v>21</v>
      </c>
      <c r="K614" t="s">
        <v>22</v>
      </c>
      <c r="L614">
        <v>1287810000</v>
      </c>
      <c r="M614" s="16">
        <f t="shared" si="37"/>
        <v>40474.208333333336</v>
      </c>
      <c r="N614">
        <v>1289800800</v>
      </c>
      <c r="O614" s="1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>
        <f t="shared" si="39"/>
        <v>73.615384615384613</v>
      </c>
      <c r="J615" t="s">
        <v>15</v>
      </c>
      <c r="K615" t="s">
        <v>16</v>
      </c>
      <c r="L615">
        <v>1503723600</v>
      </c>
      <c r="M615" s="16">
        <f t="shared" si="37"/>
        <v>42973.208333333328</v>
      </c>
      <c r="N615">
        <v>1504501200</v>
      </c>
      <c r="O615" s="1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>
        <f t="shared" si="39"/>
        <v>56.991701244813278</v>
      </c>
      <c r="J616" t="s">
        <v>21</v>
      </c>
      <c r="K616" t="s">
        <v>22</v>
      </c>
      <c r="L616">
        <v>1484114400</v>
      </c>
      <c r="M616" s="16">
        <f t="shared" si="37"/>
        <v>42746.25</v>
      </c>
      <c r="N616">
        <v>1485669600</v>
      </c>
      <c r="O616" s="1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>
        <f t="shared" si="39"/>
        <v>85.223529411764702</v>
      </c>
      <c r="J617" t="s">
        <v>107</v>
      </c>
      <c r="K617" t="s">
        <v>108</v>
      </c>
      <c r="L617">
        <v>1461906000</v>
      </c>
      <c r="M617" s="16">
        <f t="shared" si="37"/>
        <v>42489.208333333328</v>
      </c>
      <c r="N617">
        <v>1462770000</v>
      </c>
      <c r="O617" s="1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>
        <f t="shared" si="39"/>
        <v>50.962184873949582</v>
      </c>
      <c r="J618" t="s">
        <v>40</v>
      </c>
      <c r="K618" t="s">
        <v>41</v>
      </c>
      <c r="L618">
        <v>1379653200</v>
      </c>
      <c r="M618" s="16">
        <f t="shared" si="37"/>
        <v>41537.208333333336</v>
      </c>
      <c r="N618">
        <v>1379739600</v>
      </c>
      <c r="O618" s="1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>
        <f t="shared" si="39"/>
        <v>63.563636363636363</v>
      </c>
      <c r="J619" t="s">
        <v>21</v>
      </c>
      <c r="K619" t="s">
        <v>22</v>
      </c>
      <c r="L619">
        <v>1401858000</v>
      </c>
      <c r="M619" s="16">
        <f t="shared" si="37"/>
        <v>41794.208333333336</v>
      </c>
      <c r="N619">
        <v>1402722000</v>
      </c>
      <c r="O619" s="1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>
        <f t="shared" si="39"/>
        <v>80.999165275459092</v>
      </c>
      <c r="J620" t="s">
        <v>21</v>
      </c>
      <c r="K620" t="s">
        <v>22</v>
      </c>
      <c r="L620">
        <v>1367470800</v>
      </c>
      <c r="M620" s="16">
        <f t="shared" si="37"/>
        <v>41396.208333333336</v>
      </c>
      <c r="N620">
        <v>1369285200</v>
      </c>
      <c r="O620" s="1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>
        <f t="shared" si="39"/>
        <v>86.044753086419746</v>
      </c>
      <c r="J621" t="s">
        <v>21</v>
      </c>
      <c r="K621" t="s">
        <v>22</v>
      </c>
      <c r="L621">
        <v>1304658000</v>
      </c>
      <c r="M621" s="16">
        <f t="shared" si="37"/>
        <v>40669.208333333336</v>
      </c>
      <c r="N621">
        <v>1304744400</v>
      </c>
      <c r="O621" s="1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>
        <f t="shared" si="39"/>
        <v>90.0390625</v>
      </c>
      <c r="J622" t="s">
        <v>26</v>
      </c>
      <c r="K622" t="s">
        <v>27</v>
      </c>
      <c r="L622">
        <v>1467954000</v>
      </c>
      <c r="M622" s="16">
        <f t="shared" si="37"/>
        <v>42559.208333333328</v>
      </c>
      <c r="N622">
        <v>1468299600</v>
      </c>
      <c r="O622" s="1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>
        <f t="shared" si="39"/>
        <v>74.006063432835816</v>
      </c>
      <c r="J623" t="s">
        <v>21</v>
      </c>
      <c r="K623" t="s">
        <v>22</v>
      </c>
      <c r="L623">
        <v>1473742800</v>
      </c>
      <c r="M623" s="16">
        <f t="shared" si="37"/>
        <v>42626.208333333328</v>
      </c>
      <c r="N623">
        <v>1474174800</v>
      </c>
      <c r="O623" s="1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>
        <f t="shared" si="39"/>
        <v>92.4375</v>
      </c>
      <c r="J624" t="s">
        <v>21</v>
      </c>
      <c r="K624" t="s">
        <v>22</v>
      </c>
      <c r="L624">
        <v>1523768400</v>
      </c>
      <c r="M624" s="16">
        <f t="shared" si="37"/>
        <v>43205.208333333328</v>
      </c>
      <c r="N624">
        <v>1526014800</v>
      </c>
      <c r="O624" s="1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>
        <f t="shared" si="39"/>
        <v>55.999257333828446</v>
      </c>
      <c r="J625" t="s">
        <v>40</v>
      </c>
      <c r="K625" t="s">
        <v>41</v>
      </c>
      <c r="L625">
        <v>1437022800</v>
      </c>
      <c r="M625" s="16">
        <f t="shared" si="37"/>
        <v>42201.208333333328</v>
      </c>
      <c r="N625">
        <v>1437454800</v>
      </c>
      <c r="O625" s="1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>
        <f t="shared" si="39"/>
        <v>32.983796296296298</v>
      </c>
      <c r="J626" t="s">
        <v>21</v>
      </c>
      <c r="K626" t="s">
        <v>22</v>
      </c>
      <c r="L626">
        <v>1422165600</v>
      </c>
      <c r="M626" s="16">
        <f t="shared" si="37"/>
        <v>42029.25</v>
      </c>
      <c r="N626">
        <v>1422684000</v>
      </c>
      <c r="O626" s="1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>
        <f t="shared" si="39"/>
        <v>93.596774193548384</v>
      </c>
      <c r="J627" t="s">
        <v>21</v>
      </c>
      <c r="K627" t="s">
        <v>22</v>
      </c>
      <c r="L627">
        <v>1580104800</v>
      </c>
      <c r="M627" s="16">
        <f t="shared" si="37"/>
        <v>43857.25</v>
      </c>
      <c r="N627">
        <v>1581314400</v>
      </c>
      <c r="O627" s="1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>
        <f t="shared" si="39"/>
        <v>69.867724867724874</v>
      </c>
      <c r="J628" t="s">
        <v>21</v>
      </c>
      <c r="K628" t="s">
        <v>22</v>
      </c>
      <c r="L628">
        <v>1285650000</v>
      </c>
      <c r="M628" s="16">
        <f t="shared" si="37"/>
        <v>40449.208333333336</v>
      </c>
      <c r="N628">
        <v>1286427600</v>
      </c>
      <c r="O628" s="1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>
        <f t="shared" si="39"/>
        <v>72.129870129870127</v>
      </c>
      <c r="J629" t="s">
        <v>40</v>
      </c>
      <c r="K629" t="s">
        <v>41</v>
      </c>
      <c r="L629">
        <v>1276664400</v>
      </c>
      <c r="M629" s="16">
        <f t="shared" si="37"/>
        <v>40345.208333333336</v>
      </c>
      <c r="N629">
        <v>1278738000</v>
      </c>
      <c r="O629" s="1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>
        <f t="shared" si="39"/>
        <v>30.041666666666668</v>
      </c>
      <c r="J630" t="s">
        <v>21</v>
      </c>
      <c r="K630" t="s">
        <v>22</v>
      </c>
      <c r="L630">
        <v>1286168400</v>
      </c>
      <c r="M630" s="16">
        <f t="shared" si="37"/>
        <v>40455.208333333336</v>
      </c>
      <c r="N630">
        <v>1286427600</v>
      </c>
      <c r="O630" s="1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>
        <f t="shared" si="39"/>
        <v>73.968000000000004</v>
      </c>
      <c r="J631" t="s">
        <v>21</v>
      </c>
      <c r="K631" t="s">
        <v>22</v>
      </c>
      <c r="L631">
        <v>1467781200</v>
      </c>
      <c r="M631" s="16">
        <f t="shared" si="37"/>
        <v>42557.208333333328</v>
      </c>
      <c r="N631">
        <v>1467954000</v>
      </c>
      <c r="O631" s="1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>
        <f t="shared" si="39"/>
        <v>68.65517241379311</v>
      </c>
      <c r="J632" t="s">
        <v>21</v>
      </c>
      <c r="K632" t="s">
        <v>22</v>
      </c>
      <c r="L632">
        <v>1556686800</v>
      </c>
      <c r="M632" s="16">
        <f t="shared" si="37"/>
        <v>43586.208333333328</v>
      </c>
      <c r="N632">
        <v>1557637200</v>
      </c>
      <c r="O632" s="1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>
        <f t="shared" si="39"/>
        <v>59.992164544564154</v>
      </c>
      <c r="J633" t="s">
        <v>21</v>
      </c>
      <c r="K633" t="s">
        <v>22</v>
      </c>
      <c r="L633">
        <v>1553576400</v>
      </c>
      <c r="M633" s="16">
        <f t="shared" si="37"/>
        <v>43550.208333333328</v>
      </c>
      <c r="N633">
        <v>1553922000</v>
      </c>
      <c r="O633" s="1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>
        <f t="shared" si="39"/>
        <v>111.15827338129496</v>
      </c>
      <c r="J634" t="s">
        <v>21</v>
      </c>
      <c r="K634" t="s">
        <v>22</v>
      </c>
      <c r="L634">
        <v>1414904400</v>
      </c>
      <c r="M634" s="16">
        <f t="shared" si="37"/>
        <v>41945.208333333336</v>
      </c>
      <c r="N634">
        <v>1416463200</v>
      </c>
      <c r="O634" s="1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>
        <f t="shared" si="39"/>
        <v>53.038095238095238</v>
      </c>
      <c r="J635" t="s">
        <v>21</v>
      </c>
      <c r="K635" t="s">
        <v>22</v>
      </c>
      <c r="L635">
        <v>1446876000</v>
      </c>
      <c r="M635" s="16">
        <f t="shared" si="37"/>
        <v>42315.25</v>
      </c>
      <c r="N635">
        <v>1447221600</v>
      </c>
      <c r="O635" s="1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>
        <f t="shared" si="39"/>
        <v>55.985524728588658</v>
      </c>
      <c r="J636" t="s">
        <v>21</v>
      </c>
      <c r="K636" t="s">
        <v>22</v>
      </c>
      <c r="L636">
        <v>1490418000</v>
      </c>
      <c r="M636" s="16">
        <f t="shared" si="37"/>
        <v>42819.208333333328</v>
      </c>
      <c r="N636">
        <v>1491627600</v>
      </c>
      <c r="O636" s="1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>
        <f t="shared" si="39"/>
        <v>69.986760812003524</v>
      </c>
      <c r="J637" t="s">
        <v>21</v>
      </c>
      <c r="K637" t="s">
        <v>22</v>
      </c>
      <c r="L637">
        <v>1360389600</v>
      </c>
      <c r="M637" s="16">
        <f t="shared" si="37"/>
        <v>41314.25</v>
      </c>
      <c r="N637">
        <v>1363150800</v>
      </c>
      <c r="O637" s="1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>
        <f t="shared" si="39"/>
        <v>48.998079877112133</v>
      </c>
      <c r="J638" t="s">
        <v>36</v>
      </c>
      <c r="K638" t="s">
        <v>37</v>
      </c>
      <c r="L638">
        <v>1326866400</v>
      </c>
      <c r="M638" s="16">
        <f t="shared" si="37"/>
        <v>40926.25</v>
      </c>
      <c r="N638">
        <v>1330754400</v>
      </c>
      <c r="O638" s="1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>
        <f t="shared" si="39"/>
        <v>103.84615384615384</v>
      </c>
      <c r="J639" t="s">
        <v>21</v>
      </c>
      <c r="K639" t="s">
        <v>22</v>
      </c>
      <c r="L639">
        <v>1479103200</v>
      </c>
      <c r="M639" s="16">
        <f t="shared" si="37"/>
        <v>42688.25</v>
      </c>
      <c r="N639">
        <v>1479794400</v>
      </c>
      <c r="O639" s="1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>
        <f t="shared" si="39"/>
        <v>99.127659574468083</v>
      </c>
      <c r="J640" t="s">
        <v>21</v>
      </c>
      <c r="K640" t="s">
        <v>22</v>
      </c>
      <c r="L640">
        <v>1280206800</v>
      </c>
      <c r="M640" s="16">
        <f t="shared" si="37"/>
        <v>40386.208333333336</v>
      </c>
      <c r="N640">
        <v>1281243600</v>
      </c>
      <c r="O640" s="1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>
        <f t="shared" si="39"/>
        <v>107.37777777777778</v>
      </c>
      <c r="J641" t="s">
        <v>21</v>
      </c>
      <c r="K641" t="s">
        <v>22</v>
      </c>
      <c r="L641">
        <v>1532754000</v>
      </c>
      <c r="M641" s="16">
        <f t="shared" si="37"/>
        <v>43309.208333333328</v>
      </c>
      <c r="N641">
        <v>1532754000</v>
      </c>
      <c r="O641" s="1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>
        <f t="shared" si="39"/>
        <v>76.922178988326849</v>
      </c>
      <c r="J642" t="s">
        <v>21</v>
      </c>
      <c r="K642" t="s">
        <v>22</v>
      </c>
      <c r="L642">
        <v>1453096800</v>
      </c>
      <c r="M642" s="16">
        <f t="shared" si="37"/>
        <v>42387.25</v>
      </c>
      <c r="N642">
        <v>1453356000</v>
      </c>
      <c r="O642" s="16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>
        <f t="shared" si="39"/>
        <v>58.128865979381445</v>
      </c>
      <c r="J643" t="s">
        <v>98</v>
      </c>
      <c r="K643" t="s">
        <v>99</v>
      </c>
      <c r="L643">
        <v>1487570400</v>
      </c>
      <c r="M643" s="16">
        <f t="shared" ref="M643:M706" si="41">(((L643/60)/60)/24)+DATE(1970,1,1)</f>
        <v>42786.25</v>
      </c>
      <c r="N643">
        <v>1489986000</v>
      </c>
      <c r="O643" s="16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>
        <f t="shared" ref="I644:I707" si="43">(E644/H644)</f>
        <v>103.73643410852713</v>
      </c>
      <c r="J644" t="s">
        <v>15</v>
      </c>
      <c r="K644" t="s">
        <v>16</v>
      </c>
      <c r="L644">
        <v>1545026400</v>
      </c>
      <c r="M644" s="16">
        <f t="shared" si="41"/>
        <v>43451.25</v>
      </c>
      <c r="N644">
        <v>1545804000</v>
      </c>
      <c r="O644" s="1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>
        <f t="shared" si="43"/>
        <v>87.962666666666664</v>
      </c>
      <c r="J645" t="s">
        <v>21</v>
      </c>
      <c r="K645" t="s">
        <v>22</v>
      </c>
      <c r="L645">
        <v>1488348000</v>
      </c>
      <c r="M645" s="16">
        <f t="shared" si="41"/>
        <v>42795.25</v>
      </c>
      <c r="N645">
        <v>1489899600</v>
      </c>
      <c r="O645" s="1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16">
        <f t="shared" si="41"/>
        <v>43452.25</v>
      </c>
      <c r="N646">
        <v>1546495200</v>
      </c>
      <c r="O646" s="1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>
        <f t="shared" si="43"/>
        <v>37.999361294443261</v>
      </c>
      <c r="J647" t="s">
        <v>21</v>
      </c>
      <c r="K647" t="s">
        <v>22</v>
      </c>
      <c r="L647">
        <v>1537938000</v>
      </c>
      <c r="M647" s="16">
        <f t="shared" si="41"/>
        <v>43369.208333333328</v>
      </c>
      <c r="N647">
        <v>1539752400</v>
      </c>
      <c r="O647" s="1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>
        <f t="shared" si="43"/>
        <v>29.999313893653515</v>
      </c>
      <c r="J648" t="s">
        <v>21</v>
      </c>
      <c r="K648" t="s">
        <v>22</v>
      </c>
      <c r="L648">
        <v>1363150800</v>
      </c>
      <c r="M648" s="16">
        <f t="shared" si="41"/>
        <v>41346.208333333336</v>
      </c>
      <c r="N648">
        <v>1364101200</v>
      </c>
      <c r="O648" s="1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16">
        <f t="shared" si="41"/>
        <v>43199.208333333328</v>
      </c>
      <c r="N649">
        <v>1525323600</v>
      </c>
      <c r="O649" s="1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>
        <f t="shared" si="43"/>
        <v>85.994467496542185</v>
      </c>
      <c r="J650" t="s">
        <v>21</v>
      </c>
      <c r="K650" t="s">
        <v>22</v>
      </c>
      <c r="L650">
        <v>1499317200</v>
      </c>
      <c r="M650" s="16">
        <f t="shared" si="41"/>
        <v>42922.208333333328</v>
      </c>
      <c r="N650">
        <v>1500872400</v>
      </c>
      <c r="O650" s="1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>
        <f t="shared" si="43"/>
        <v>98.011627906976742</v>
      </c>
      <c r="J651" t="s">
        <v>98</v>
      </c>
      <c r="K651" t="s">
        <v>99</v>
      </c>
      <c r="L651">
        <v>1287550800</v>
      </c>
      <c r="M651" s="16">
        <f t="shared" si="41"/>
        <v>40471.208333333336</v>
      </c>
      <c r="N651">
        <v>1288501200</v>
      </c>
      <c r="O651" s="1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16">
        <f t="shared" si="41"/>
        <v>41828.208333333336</v>
      </c>
      <c r="N652">
        <v>1407128400</v>
      </c>
      <c r="O652" s="1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>
        <f t="shared" si="43"/>
        <v>44.994570837642193</v>
      </c>
      <c r="J653" t="s">
        <v>107</v>
      </c>
      <c r="K653" t="s">
        <v>108</v>
      </c>
      <c r="L653">
        <v>1393048800</v>
      </c>
      <c r="M653" s="16">
        <f t="shared" si="41"/>
        <v>41692.25</v>
      </c>
      <c r="N653">
        <v>1394344800</v>
      </c>
      <c r="O653" s="1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>
        <f t="shared" si="43"/>
        <v>31.012224938875306</v>
      </c>
      <c r="J654" t="s">
        <v>21</v>
      </c>
      <c r="K654" t="s">
        <v>22</v>
      </c>
      <c r="L654">
        <v>1470373200</v>
      </c>
      <c r="M654" s="16">
        <f t="shared" si="41"/>
        <v>42587.208333333328</v>
      </c>
      <c r="N654">
        <v>1474088400</v>
      </c>
      <c r="O654" s="1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>
        <f t="shared" si="43"/>
        <v>59.970085470085472</v>
      </c>
      <c r="J655" t="s">
        <v>21</v>
      </c>
      <c r="K655" t="s">
        <v>22</v>
      </c>
      <c r="L655">
        <v>1460091600</v>
      </c>
      <c r="M655" s="16">
        <f t="shared" si="41"/>
        <v>42468.208333333328</v>
      </c>
      <c r="N655">
        <v>1460264400</v>
      </c>
      <c r="O655" s="1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>
        <f t="shared" si="43"/>
        <v>58.9973474801061</v>
      </c>
      <c r="J656" t="s">
        <v>21</v>
      </c>
      <c r="K656" t="s">
        <v>22</v>
      </c>
      <c r="L656">
        <v>1440392400</v>
      </c>
      <c r="M656" s="16">
        <f t="shared" si="41"/>
        <v>42240.208333333328</v>
      </c>
      <c r="N656">
        <v>1440824400</v>
      </c>
      <c r="O656" s="1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>
        <f t="shared" si="43"/>
        <v>50.045454545454547</v>
      </c>
      <c r="J657" t="s">
        <v>21</v>
      </c>
      <c r="K657" t="s">
        <v>22</v>
      </c>
      <c r="L657">
        <v>1488434400</v>
      </c>
      <c r="M657" s="16">
        <f t="shared" si="41"/>
        <v>42796.25</v>
      </c>
      <c r="N657">
        <v>1489554000</v>
      </c>
      <c r="O657" s="1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>
        <f t="shared" si="43"/>
        <v>98.966269841269835</v>
      </c>
      <c r="J658" t="s">
        <v>26</v>
      </c>
      <c r="K658" t="s">
        <v>27</v>
      </c>
      <c r="L658">
        <v>1514440800</v>
      </c>
      <c r="M658" s="16">
        <f t="shared" si="41"/>
        <v>43097.25</v>
      </c>
      <c r="N658">
        <v>1514872800</v>
      </c>
      <c r="O658" s="1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>
        <f t="shared" si="43"/>
        <v>58.857142857142854</v>
      </c>
      <c r="J659" t="s">
        <v>21</v>
      </c>
      <c r="K659" t="s">
        <v>22</v>
      </c>
      <c r="L659">
        <v>1514354400</v>
      </c>
      <c r="M659" s="16">
        <f t="shared" si="41"/>
        <v>43096.25</v>
      </c>
      <c r="N659">
        <v>1515736800</v>
      </c>
      <c r="O659" s="1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>
        <f t="shared" si="43"/>
        <v>81.010256410256417</v>
      </c>
      <c r="J660" t="s">
        <v>21</v>
      </c>
      <c r="K660" t="s">
        <v>22</v>
      </c>
      <c r="L660">
        <v>1440910800</v>
      </c>
      <c r="M660" s="16">
        <f t="shared" si="41"/>
        <v>42246.208333333328</v>
      </c>
      <c r="N660">
        <v>1442898000</v>
      </c>
      <c r="O660" s="1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>
        <f t="shared" si="43"/>
        <v>76.013333333333335</v>
      </c>
      <c r="J661" t="s">
        <v>40</v>
      </c>
      <c r="K661" t="s">
        <v>41</v>
      </c>
      <c r="L661">
        <v>1296108000</v>
      </c>
      <c r="M661" s="16">
        <f t="shared" si="41"/>
        <v>40570.25</v>
      </c>
      <c r="N661">
        <v>1296194400</v>
      </c>
      <c r="O661" s="1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>
        <f t="shared" si="43"/>
        <v>96.597402597402592</v>
      </c>
      <c r="J662" t="s">
        <v>21</v>
      </c>
      <c r="K662" t="s">
        <v>22</v>
      </c>
      <c r="L662">
        <v>1440133200</v>
      </c>
      <c r="M662" s="16">
        <f t="shared" si="41"/>
        <v>42237.208333333328</v>
      </c>
      <c r="N662">
        <v>1440910800</v>
      </c>
      <c r="O662" s="1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>
        <f t="shared" si="43"/>
        <v>76.957446808510639</v>
      </c>
      <c r="J663" t="s">
        <v>36</v>
      </c>
      <c r="K663" t="s">
        <v>37</v>
      </c>
      <c r="L663">
        <v>1332910800</v>
      </c>
      <c r="M663" s="16">
        <f t="shared" si="41"/>
        <v>40996.208333333336</v>
      </c>
      <c r="N663">
        <v>1335502800</v>
      </c>
      <c r="O663" s="1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>
        <f t="shared" si="43"/>
        <v>67.984732824427482</v>
      </c>
      <c r="J664" t="s">
        <v>21</v>
      </c>
      <c r="K664" t="s">
        <v>22</v>
      </c>
      <c r="L664">
        <v>1544335200</v>
      </c>
      <c r="M664" s="16">
        <f t="shared" si="41"/>
        <v>43443.25</v>
      </c>
      <c r="N664">
        <v>1544680800</v>
      </c>
      <c r="O664" s="1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>
        <f t="shared" si="43"/>
        <v>88.781609195402297</v>
      </c>
      <c r="J665" t="s">
        <v>21</v>
      </c>
      <c r="K665" t="s">
        <v>22</v>
      </c>
      <c r="L665">
        <v>1286427600</v>
      </c>
      <c r="M665" s="16">
        <f t="shared" si="41"/>
        <v>40458.208333333336</v>
      </c>
      <c r="N665">
        <v>1288414800</v>
      </c>
      <c r="O665" s="1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>
        <f t="shared" si="43"/>
        <v>24.99623706491063</v>
      </c>
      <c r="J666" t="s">
        <v>21</v>
      </c>
      <c r="K666" t="s">
        <v>22</v>
      </c>
      <c r="L666">
        <v>1329717600</v>
      </c>
      <c r="M666" s="16">
        <f t="shared" si="41"/>
        <v>40959.25</v>
      </c>
      <c r="N666">
        <v>1330581600</v>
      </c>
      <c r="O666" s="1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>
        <f t="shared" si="43"/>
        <v>44.922794117647058</v>
      </c>
      <c r="J667" t="s">
        <v>21</v>
      </c>
      <c r="K667" t="s">
        <v>22</v>
      </c>
      <c r="L667">
        <v>1310187600</v>
      </c>
      <c r="M667" s="16">
        <f t="shared" si="41"/>
        <v>40733.208333333336</v>
      </c>
      <c r="N667">
        <v>1311397200</v>
      </c>
      <c r="O667" s="1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16">
        <f t="shared" si="41"/>
        <v>41516.208333333336</v>
      </c>
      <c r="N668">
        <v>1378357200</v>
      </c>
      <c r="O668" s="1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>
        <f t="shared" si="43"/>
        <v>29.009546539379475</v>
      </c>
      <c r="J669" t="s">
        <v>21</v>
      </c>
      <c r="K669" t="s">
        <v>22</v>
      </c>
      <c r="L669">
        <v>1410325200</v>
      </c>
      <c r="M669" s="16">
        <f t="shared" si="41"/>
        <v>41892.208333333336</v>
      </c>
      <c r="N669">
        <v>1411102800</v>
      </c>
      <c r="O669" s="1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>
        <f t="shared" si="43"/>
        <v>73.59210526315789</v>
      </c>
      <c r="J670" t="s">
        <v>21</v>
      </c>
      <c r="K670" t="s">
        <v>22</v>
      </c>
      <c r="L670">
        <v>1343797200</v>
      </c>
      <c r="M670" s="16">
        <f t="shared" si="41"/>
        <v>41122.208333333336</v>
      </c>
      <c r="N670">
        <v>1344834000</v>
      </c>
      <c r="O670" s="1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>
        <f t="shared" si="43"/>
        <v>107.97038864898211</v>
      </c>
      <c r="J671" t="s">
        <v>107</v>
      </c>
      <c r="K671" t="s">
        <v>108</v>
      </c>
      <c r="L671">
        <v>1498453200</v>
      </c>
      <c r="M671" s="16">
        <f t="shared" si="41"/>
        <v>42912.208333333328</v>
      </c>
      <c r="N671">
        <v>1499230800</v>
      </c>
      <c r="O671" s="1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>
        <f t="shared" si="43"/>
        <v>68.987284287011803</v>
      </c>
      <c r="J672" t="s">
        <v>21</v>
      </c>
      <c r="K672" t="s">
        <v>22</v>
      </c>
      <c r="L672">
        <v>1456380000</v>
      </c>
      <c r="M672" s="16">
        <f t="shared" si="41"/>
        <v>42425.25</v>
      </c>
      <c r="N672">
        <v>1457416800</v>
      </c>
      <c r="O672" s="1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>
        <f t="shared" si="43"/>
        <v>111.02236719478098</v>
      </c>
      <c r="J673" t="s">
        <v>21</v>
      </c>
      <c r="K673" t="s">
        <v>22</v>
      </c>
      <c r="L673">
        <v>1280552400</v>
      </c>
      <c r="M673" s="16">
        <f t="shared" si="41"/>
        <v>40390.208333333336</v>
      </c>
      <c r="N673">
        <v>1280898000</v>
      </c>
      <c r="O673" s="1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>
        <f t="shared" si="43"/>
        <v>24.997515808491418</v>
      </c>
      <c r="J674" t="s">
        <v>26</v>
      </c>
      <c r="K674" t="s">
        <v>27</v>
      </c>
      <c r="L674">
        <v>1521608400</v>
      </c>
      <c r="M674" s="16">
        <f t="shared" si="41"/>
        <v>43180.208333333328</v>
      </c>
      <c r="N674">
        <v>1522472400</v>
      </c>
      <c r="O674" s="1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>
        <f t="shared" si="43"/>
        <v>42.155172413793103</v>
      </c>
      <c r="J675" t="s">
        <v>107</v>
      </c>
      <c r="K675" t="s">
        <v>108</v>
      </c>
      <c r="L675">
        <v>1460696400</v>
      </c>
      <c r="M675" s="16">
        <f t="shared" si="41"/>
        <v>42475.208333333328</v>
      </c>
      <c r="N675">
        <v>1462510800</v>
      </c>
      <c r="O675" s="1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>
        <f t="shared" si="43"/>
        <v>47.003284072249592</v>
      </c>
      <c r="J676" t="s">
        <v>21</v>
      </c>
      <c r="K676" t="s">
        <v>22</v>
      </c>
      <c r="L676">
        <v>1313730000</v>
      </c>
      <c r="M676" s="16">
        <f t="shared" si="41"/>
        <v>40774.208333333336</v>
      </c>
      <c r="N676">
        <v>1317790800</v>
      </c>
      <c r="O676" s="1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>
        <f t="shared" si="43"/>
        <v>36.0392749244713</v>
      </c>
      <c r="J677" t="s">
        <v>21</v>
      </c>
      <c r="K677" t="s">
        <v>22</v>
      </c>
      <c r="L677">
        <v>1568178000</v>
      </c>
      <c r="M677" s="16">
        <f t="shared" si="41"/>
        <v>43719.208333333328</v>
      </c>
      <c r="N677">
        <v>1568782800</v>
      </c>
      <c r="O677" s="1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>
        <f t="shared" si="43"/>
        <v>101.03760683760684</v>
      </c>
      <c r="J678" t="s">
        <v>21</v>
      </c>
      <c r="K678" t="s">
        <v>22</v>
      </c>
      <c r="L678">
        <v>1348635600</v>
      </c>
      <c r="M678" s="16">
        <f t="shared" si="41"/>
        <v>41178.208333333336</v>
      </c>
      <c r="N678">
        <v>1349413200</v>
      </c>
      <c r="O678" s="1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>
        <f t="shared" si="43"/>
        <v>39.927927927927925</v>
      </c>
      <c r="J679" t="s">
        <v>21</v>
      </c>
      <c r="K679" t="s">
        <v>22</v>
      </c>
      <c r="L679">
        <v>1468126800</v>
      </c>
      <c r="M679" s="16">
        <f t="shared" si="41"/>
        <v>42561.208333333328</v>
      </c>
      <c r="N679">
        <v>1472446800</v>
      </c>
      <c r="O679" s="1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>
        <f t="shared" si="43"/>
        <v>83.158139534883716</v>
      </c>
      <c r="J680" t="s">
        <v>21</v>
      </c>
      <c r="K680" t="s">
        <v>22</v>
      </c>
      <c r="L680">
        <v>1547877600</v>
      </c>
      <c r="M680" s="16">
        <f t="shared" si="41"/>
        <v>43484.25</v>
      </c>
      <c r="N680">
        <v>1548050400</v>
      </c>
      <c r="O680" s="1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>
        <f t="shared" si="43"/>
        <v>39.97520661157025</v>
      </c>
      <c r="J681" t="s">
        <v>21</v>
      </c>
      <c r="K681" t="s">
        <v>22</v>
      </c>
      <c r="L681">
        <v>1571374800</v>
      </c>
      <c r="M681" s="16">
        <f t="shared" si="41"/>
        <v>43756.208333333328</v>
      </c>
      <c r="N681">
        <v>1571806800</v>
      </c>
      <c r="O681" s="1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>
        <f t="shared" si="43"/>
        <v>47.993908629441627</v>
      </c>
      <c r="J682" t="s">
        <v>21</v>
      </c>
      <c r="K682" t="s">
        <v>22</v>
      </c>
      <c r="L682">
        <v>1576303200</v>
      </c>
      <c r="M682" s="16">
        <f t="shared" si="41"/>
        <v>43813.25</v>
      </c>
      <c r="N682">
        <v>1576476000</v>
      </c>
      <c r="O682" s="1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>
        <f t="shared" si="43"/>
        <v>95.978877489438744</v>
      </c>
      <c r="J683" t="s">
        <v>21</v>
      </c>
      <c r="K683" t="s">
        <v>22</v>
      </c>
      <c r="L683">
        <v>1324447200</v>
      </c>
      <c r="M683" s="16">
        <f t="shared" si="41"/>
        <v>40898.25</v>
      </c>
      <c r="N683">
        <v>1324965600</v>
      </c>
      <c r="O683" s="1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>
        <f t="shared" si="43"/>
        <v>78.728155339805824</v>
      </c>
      <c r="J684" t="s">
        <v>21</v>
      </c>
      <c r="K684" t="s">
        <v>22</v>
      </c>
      <c r="L684">
        <v>1386741600</v>
      </c>
      <c r="M684" s="16">
        <f t="shared" si="41"/>
        <v>41619.25</v>
      </c>
      <c r="N684">
        <v>1387519200</v>
      </c>
      <c r="O684" s="1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>
        <f t="shared" si="43"/>
        <v>56.081632653061227</v>
      </c>
      <c r="J685" t="s">
        <v>21</v>
      </c>
      <c r="K685" t="s">
        <v>22</v>
      </c>
      <c r="L685">
        <v>1537074000</v>
      </c>
      <c r="M685" s="16">
        <f t="shared" si="41"/>
        <v>43359.208333333328</v>
      </c>
      <c r="N685">
        <v>1537246800</v>
      </c>
      <c r="O685" s="1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>
        <f t="shared" si="43"/>
        <v>69.090909090909093</v>
      </c>
      <c r="J686" t="s">
        <v>15</v>
      </c>
      <c r="K686" t="s">
        <v>16</v>
      </c>
      <c r="L686">
        <v>1277787600</v>
      </c>
      <c r="M686" s="16">
        <f t="shared" si="41"/>
        <v>40358.208333333336</v>
      </c>
      <c r="N686">
        <v>1279515600</v>
      </c>
      <c r="O686" s="1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>
        <f t="shared" si="43"/>
        <v>102.05291576673866</v>
      </c>
      <c r="J687" t="s">
        <v>15</v>
      </c>
      <c r="K687" t="s">
        <v>16</v>
      </c>
      <c r="L687">
        <v>1440306000</v>
      </c>
      <c r="M687" s="16">
        <f t="shared" si="41"/>
        <v>42239.208333333328</v>
      </c>
      <c r="N687">
        <v>1442379600</v>
      </c>
      <c r="O687" s="1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>
        <f t="shared" si="43"/>
        <v>107.32089552238806</v>
      </c>
      <c r="J688" t="s">
        <v>21</v>
      </c>
      <c r="K688" t="s">
        <v>22</v>
      </c>
      <c r="L688">
        <v>1522126800</v>
      </c>
      <c r="M688" s="16">
        <f t="shared" si="41"/>
        <v>43186.208333333328</v>
      </c>
      <c r="N688">
        <v>1523077200</v>
      </c>
      <c r="O688" s="1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>
        <f t="shared" si="43"/>
        <v>51.970260223048328</v>
      </c>
      <c r="J689" t="s">
        <v>21</v>
      </c>
      <c r="K689" t="s">
        <v>22</v>
      </c>
      <c r="L689">
        <v>1489298400</v>
      </c>
      <c r="M689" s="16">
        <f t="shared" si="41"/>
        <v>42806.25</v>
      </c>
      <c r="N689">
        <v>1489554000</v>
      </c>
      <c r="O689" s="1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>
        <f t="shared" si="43"/>
        <v>71.137142857142862</v>
      </c>
      <c r="J690" t="s">
        <v>21</v>
      </c>
      <c r="K690" t="s">
        <v>22</v>
      </c>
      <c r="L690">
        <v>1547100000</v>
      </c>
      <c r="M690" s="16">
        <f t="shared" si="41"/>
        <v>43475.25</v>
      </c>
      <c r="N690">
        <v>1548482400</v>
      </c>
      <c r="O690" s="1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>
        <f t="shared" si="43"/>
        <v>106.49275362318841</v>
      </c>
      <c r="J691" t="s">
        <v>21</v>
      </c>
      <c r="K691" t="s">
        <v>22</v>
      </c>
      <c r="L691">
        <v>1383022800</v>
      </c>
      <c r="M691" s="16">
        <f t="shared" si="41"/>
        <v>41576.208333333336</v>
      </c>
      <c r="N691">
        <v>1384063200</v>
      </c>
      <c r="O691" s="1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>
        <f t="shared" si="43"/>
        <v>42.93684210526316</v>
      </c>
      <c r="J692" t="s">
        <v>21</v>
      </c>
      <c r="K692" t="s">
        <v>22</v>
      </c>
      <c r="L692">
        <v>1322373600</v>
      </c>
      <c r="M692" s="16">
        <f t="shared" si="41"/>
        <v>40874.25</v>
      </c>
      <c r="N692">
        <v>1322892000</v>
      </c>
      <c r="O692" s="1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>
        <f t="shared" si="43"/>
        <v>30.037974683544302</v>
      </c>
      <c r="J693" t="s">
        <v>21</v>
      </c>
      <c r="K693" t="s">
        <v>22</v>
      </c>
      <c r="L693">
        <v>1349240400</v>
      </c>
      <c r="M693" s="16">
        <f t="shared" si="41"/>
        <v>41185.208333333336</v>
      </c>
      <c r="N693">
        <v>1350709200</v>
      </c>
      <c r="O693" s="1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>
        <f t="shared" si="43"/>
        <v>70.623376623376629</v>
      </c>
      <c r="J694" t="s">
        <v>40</v>
      </c>
      <c r="K694" t="s">
        <v>41</v>
      </c>
      <c r="L694">
        <v>1562648400</v>
      </c>
      <c r="M694" s="16">
        <f t="shared" si="41"/>
        <v>43655.208333333328</v>
      </c>
      <c r="N694">
        <v>1564203600</v>
      </c>
      <c r="O694" s="1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>
        <f t="shared" si="43"/>
        <v>66.016018306636155</v>
      </c>
      <c r="J695" t="s">
        <v>21</v>
      </c>
      <c r="K695" t="s">
        <v>22</v>
      </c>
      <c r="L695">
        <v>1508216400</v>
      </c>
      <c r="M695" s="16">
        <f t="shared" si="41"/>
        <v>43025.208333333328</v>
      </c>
      <c r="N695">
        <v>1509685200</v>
      </c>
      <c r="O695" s="1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>
        <f t="shared" si="43"/>
        <v>96.911392405063296</v>
      </c>
      <c r="J696" t="s">
        <v>21</v>
      </c>
      <c r="K696" t="s">
        <v>22</v>
      </c>
      <c r="L696">
        <v>1511762400</v>
      </c>
      <c r="M696" s="16">
        <f t="shared" si="41"/>
        <v>43066.25</v>
      </c>
      <c r="N696">
        <v>1514959200</v>
      </c>
      <c r="O696" s="1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>
        <f t="shared" si="43"/>
        <v>62.867346938775512</v>
      </c>
      <c r="J697" t="s">
        <v>107</v>
      </c>
      <c r="K697" t="s">
        <v>108</v>
      </c>
      <c r="L697">
        <v>1447480800</v>
      </c>
      <c r="M697" s="16">
        <f t="shared" si="41"/>
        <v>42322.25</v>
      </c>
      <c r="N697">
        <v>1448863200</v>
      </c>
      <c r="O697" s="1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>
        <f t="shared" si="43"/>
        <v>108.98537682789652</v>
      </c>
      <c r="J698" t="s">
        <v>21</v>
      </c>
      <c r="K698" t="s">
        <v>22</v>
      </c>
      <c r="L698">
        <v>1429506000</v>
      </c>
      <c r="M698" s="16">
        <f t="shared" si="41"/>
        <v>42114.208333333328</v>
      </c>
      <c r="N698">
        <v>1429592400</v>
      </c>
      <c r="O698" s="1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>
        <f t="shared" si="43"/>
        <v>26.999314599040439</v>
      </c>
      <c r="J699" t="s">
        <v>21</v>
      </c>
      <c r="K699" t="s">
        <v>22</v>
      </c>
      <c r="L699">
        <v>1522472400</v>
      </c>
      <c r="M699" s="16">
        <f t="shared" si="41"/>
        <v>43190.208333333328</v>
      </c>
      <c r="N699">
        <v>1522645200</v>
      </c>
      <c r="O699" s="1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>
        <f t="shared" si="43"/>
        <v>65.004147943311438</v>
      </c>
      <c r="J700" t="s">
        <v>15</v>
      </c>
      <c r="K700" t="s">
        <v>16</v>
      </c>
      <c r="L700">
        <v>1322114400</v>
      </c>
      <c r="M700" s="16">
        <f t="shared" si="41"/>
        <v>40871.25</v>
      </c>
      <c r="N700">
        <v>1323324000</v>
      </c>
      <c r="O700" s="1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>
        <f t="shared" si="43"/>
        <v>111.51785714285714</v>
      </c>
      <c r="J701" t="s">
        <v>21</v>
      </c>
      <c r="K701" t="s">
        <v>22</v>
      </c>
      <c r="L701">
        <v>1561438800</v>
      </c>
      <c r="M701" s="16">
        <f t="shared" si="41"/>
        <v>43641.208333333328</v>
      </c>
      <c r="N701">
        <v>1561525200</v>
      </c>
      <c r="O701" s="1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16">
        <f t="shared" si="41"/>
        <v>40203.25</v>
      </c>
      <c r="N702">
        <v>1265695200</v>
      </c>
      <c r="O702" s="1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>
        <f t="shared" si="43"/>
        <v>110.99268292682927</v>
      </c>
      <c r="J703" t="s">
        <v>21</v>
      </c>
      <c r="K703" t="s">
        <v>22</v>
      </c>
      <c r="L703">
        <v>1301202000</v>
      </c>
      <c r="M703" s="16">
        <f t="shared" si="41"/>
        <v>40629.208333333336</v>
      </c>
      <c r="N703">
        <v>1301806800</v>
      </c>
      <c r="O703" s="1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>
        <f t="shared" si="43"/>
        <v>56.746987951807228</v>
      </c>
      <c r="J704" t="s">
        <v>21</v>
      </c>
      <c r="K704" t="s">
        <v>22</v>
      </c>
      <c r="L704">
        <v>1374469200</v>
      </c>
      <c r="M704" s="16">
        <f t="shared" si="41"/>
        <v>41477.208333333336</v>
      </c>
      <c r="N704">
        <v>1374901200</v>
      </c>
      <c r="O704" s="1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>
        <f t="shared" si="43"/>
        <v>97.020608439646708</v>
      </c>
      <c r="J705" t="s">
        <v>21</v>
      </c>
      <c r="K705" t="s">
        <v>22</v>
      </c>
      <c r="L705">
        <v>1334984400</v>
      </c>
      <c r="M705" s="16">
        <f t="shared" si="41"/>
        <v>41020.208333333336</v>
      </c>
      <c r="N705">
        <v>1336453200</v>
      </c>
      <c r="O705" s="1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>
        <f t="shared" si="43"/>
        <v>92.08620689655173</v>
      </c>
      <c r="J706" t="s">
        <v>21</v>
      </c>
      <c r="K706" t="s">
        <v>22</v>
      </c>
      <c r="L706">
        <v>1467608400</v>
      </c>
      <c r="M706" s="16">
        <f t="shared" si="41"/>
        <v>42555.208333333328</v>
      </c>
      <c r="N706">
        <v>1468904400</v>
      </c>
      <c r="O706" s="16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>
        <f t="shared" si="43"/>
        <v>82.986666666666665</v>
      </c>
      <c r="J707" t="s">
        <v>40</v>
      </c>
      <c r="K707" t="s">
        <v>41</v>
      </c>
      <c r="L707">
        <v>1386741600</v>
      </c>
      <c r="M707" s="16">
        <f t="shared" ref="M707:M770" si="45">(((L707/60)/60)/24)+DATE(1970,1,1)</f>
        <v>41619.25</v>
      </c>
      <c r="N707">
        <v>1387087200</v>
      </c>
      <c r="O707" s="16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>
        <f t="shared" ref="I708:I771" si="47">(E708/H708)</f>
        <v>103.03791821561339</v>
      </c>
      <c r="J708" t="s">
        <v>26</v>
      </c>
      <c r="K708" t="s">
        <v>27</v>
      </c>
      <c r="L708">
        <v>1546754400</v>
      </c>
      <c r="M708" s="16">
        <f t="shared" si="45"/>
        <v>43471.25</v>
      </c>
      <c r="N708">
        <v>1547445600</v>
      </c>
      <c r="O708" s="1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>
        <f t="shared" si="47"/>
        <v>68.922619047619051</v>
      </c>
      <c r="J709" t="s">
        <v>21</v>
      </c>
      <c r="K709" t="s">
        <v>22</v>
      </c>
      <c r="L709">
        <v>1544248800</v>
      </c>
      <c r="M709" s="16">
        <f t="shared" si="45"/>
        <v>43442.25</v>
      </c>
      <c r="N709">
        <v>1547359200</v>
      </c>
      <c r="O709" s="1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>
        <f t="shared" si="47"/>
        <v>87.737226277372258</v>
      </c>
      <c r="J710" t="s">
        <v>98</v>
      </c>
      <c r="K710" t="s">
        <v>99</v>
      </c>
      <c r="L710">
        <v>1495429200</v>
      </c>
      <c r="M710" s="16">
        <f t="shared" si="45"/>
        <v>42877.208333333328</v>
      </c>
      <c r="N710">
        <v>1496293200</v>
      </c>
      <c r="O710" s="1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>
        <f t="shared" si="47"/>
        <v>75.021505376344081</v>
      </c>
      <c r="J711" t="s">
        <v>107</v>
      </c>
      <c r="K711" t="s">
        <v>108</v>
      </c>
      <c r="L711">
        <v>1334811600</v>
      </c>
      <c r="M711" s="16">
        <f t="shared" si="45"/>
        <v>41018.208333333336</v>
      </c>
      <c r="N711">
        <v>1335416400</v>
      </c>
      <c r="O711" s="1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>
        <f t="shared" si="47"/>
        <v>50.863999999999997</v>
      </c>
      <c r="J712" t="s">
        <v>21</v>
      </c>
      <c r="K712" t="s">
        <v>22</v>
      </c>
      <c r="L712">
        <v>1531544400</v>
      </c>
      <c r="M712" s="16">
        <f t="shared" si="45"/>
        <v>43295.208333333328</v>
      </c>
      <c r="N712">
        <v>1532149200</v>
      </c>
      <c r="O712" s="1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16">
        <f t="shared" si="45"/>
        <v>42393.25</v>
      </c>
      <c r="N713">
        <v>1453788000</v>
      </c>
      <c r="O713" s="1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>
        <f t="shared" si="47"/>
        <v>72.896039603960389</v>
      </c>
      <c r="J714" t="s">
        <v>21</v>
      </c>
      <c r="K714" t="s">
        <v>22</v>
      </c>
      <c r="L714">
        <v>1467954000</v>
      </c>
      <c r="M714" s="16">
        <f t="shared" si="45"/>
        <v>42559.208333333328</v>
      </c>
      <c r="N714">
        <v>1471496400</v>
      </c>
      <c r="O714" s="1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>
        <f t="shared" si="47"/>
        <v>108.48543689320388</v>
      </c>
      <c r="J715" t="s">
        <v>21</v>
      </c>
      <c r="K715" t="s">
        <v>22</v>
      </c>
      <c r="L715">
        <v>1471842000</v>
      </c>
      <c r="M715" s="16">
        <f t="shared" si="45"/>
        <v>42604.208333333328</v>
      </c>
      <c r="N715">
        <v>1472878800</v>
      </c>
      <c r="O715" s="1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>
        <f t="shared" si="47"/>
        <v>101.98095238095237</v>
      </c>
      <c r="J716" t="s">
        <v>21</v>
      </c>
      <c r="K716" t="s">
        <v>22</v>
      </c>
      <c r="L716">
        <v>1408424400</v>
      </c>
      <c r="M716" s="16">
        <f t="shared" si="45"/>
        <v>41870.208333333336</v>
      </c>
      <c r="N716">
        <v>1408510800</v>
      </c>
      <c r="O716" s="1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>
        <f t="shared" si="47"/>
        <v>44.009146341463413</v>
      </c>
      <c r="J717" t="s">
        <v>21</v>
      </c>
      <c r="K717" t="s">
        <v>22</v>
      </c>
      <c r="L717">
        <v>1281157200</v>
      </c>
      <c r="M717" s="16">
        <f t="shared" si="45"/>
        <v>40397.208333333336</v>
      </c>
      <c r="N717">
        <v>1281589200</v>
      </c>
      <c r="O717" s="1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>
        <f t="shared" si="47"/>
        <v>65.942675159235662</v>
      </c>
      <c r="J718" t="s">
        <v>21</v>
      </c>
      <c r="K718" t="s">
        <v>22</v>
      </c>
      <c r="L718">
        <v>1373432400</v>
      </c>
      <c r="M718" s="16">
        <f t="shared" si="45"/>
        <v>41465.208333333336</v>
      </c>
      <c r="N718">
        <v>1375851600</v>
      </c>
      <c r="O718" s="1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>
        <f t="shared" si="47"/>
        <v>24.987387387387386</v>
      </c>
      <c r="J719" t="s">
        <v>21</v>
      </c>
      <c r="K719" t="s">
        <v>22</v>
      </c>
      <c r="L719">
        <v>1313989200</v>
      </c>
      <c r="M719" s="16">
        <f t="shared" si="45"/>
        <v>40777.208333333336</v>
      </c>
      <c r="N719">
        <v>1315803600</v>
      </c>
      <c r="O719" s="1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>
        <f t="shared" si="47"/>
        <v>28.003367003367003</v>
      </c>
      <c r="J720" t="s">
        <v>21</v>
      </c>
      <c r="K720" t="s">
        <v>22</v>
      </c>
      <c r="L720">
        <v>1371445200</v>
      </c>
      <c r="M720" s="16">
        <f t="shared" si="45"/>
        <v>41442.208333333336</v>
      </c>
      <c r="N720">
        <v>1373691600</v>
      </c>
      <c r="O720" s="1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>
        <f t="shared" si="47"/>
        <v>85.829268292682926</v>
      </c>
      <c r="J721" t="s">
        <v>21</v>
      </c>
      <c r="K721" t="s">
        <v>22</v>
      </c>
      <c r="L721">
        <v>1338267600</v>
      </c>
      <c r="M721" s="16">
        <f t="shared" si="45"/>
        <v>41058.208333333336</v>
      </c>
      <c r="N721">
        <v>1339218000</v>
      </c>
      <c r="O721" s="1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>
        <f t="shared" si="47"/>
        <v>84.921052631578945</v>
      </c>
      <c r="J722" t="s">
        <v>36</v>
      </c>
      <c r="K722" t="s">
        <v>37</v>
      </c>
      <c r="L722">
        <v>1519192800</v>
      </c>
      <c r="M722" s="16">
        <f t="shared" si="45"/>
        <v>43152.25</v>
      </c>
      <c r="N722">
        <v>1520402400</v>
      </c>
      <c r="O722" s="1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>
        <f t="shared" si="47"/>
        <v>90.483333333333334</v>
      </c>
      <c r="J723" t="s">
        <v>21</v>
      </c>
      <c r="K723" t="s">
        <v>22</v>
      </c>
      <c r="L723">
        <v>1522818000</v>
      </c>
      <c r="M723" s="16">
        <f t="shared" si="45"/>
        <v>43194.208333333328</v>
      </c>
      <c r="N723">
        <v>1523336400</v>
      </c>
      <c r="O723" s="1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>
        <f t="shared" si="47"/>
        <v>25.00197628458498</v>
      </c>
      <c r="J724" t="s">
        <v>21</v>
      </c>
      <c r="K724" t="s">
        <v>22</v>
      </c>
      <c r="L724">
        <v>1509948000</v>
      </c>
      <c r="M724" s="16">
        <f t="shared" si="45"/>
        <v>43045.25</v>
      </c>
      <c r="N724">
        <v>1512280800</v>
      </c>
      <c r="O724" s="1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>
        <f t="shared" si="47"/>
        <v>92.013888888888886</v>
      </c>
      <c r="J725" t="s">
        <v>26</v>
      </c>
      <c r="K725" t="s">
        <v>27</v>
      </c>
      <c r="L725">
        <v>1456898400</v>
      </c>
      <c r="M725" s="16">
        <f t="shared" si="45"/>
        <v>42431.25</v>
      </c>
      <c r="N725">
        <v>1458709200</v>
      </c>
      <c r="O725" s="1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>
        <f t="shared" si="47"/>
        <v>93.066115702479337</v>
      </c>
      <c r="J726" t="s">
        <v>40</v>
      </c>
      <c r="K726" t="s">
        <v>41</v>
      </c>
      <c r="L726">
        <v>1413954000</v>
      </c>
      <c r="M726" s="16">
        <f t="shared" si="45"/>
        <v>41934.208333333336</v>
      </c>
      <c r="N726">
        <v>1414126800</v>
      </c>
      <c r="O726" s="1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>
        <f t="shared" si="47"/>
        <v>61.008145363408524</v>
      </c>
      <c r="J727" t="s">
        <v>21</v>
      </c>
      <c r="K727" t="s">
        <v>22</v>
      </c>
      <c r="L727">
        <v>1416031200</v>
      </c>
      <c r="M727" s="16">
        <f t="shared" si="45"/>
        <v>41958.25</v>
      </c>
      <c r="N727">
        <v>1416204000</v>
      </c>
      <c r="O727" s="1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>
        <f t="shared" si="47"/>
        <v>92.036259541984734</v>
      </c>
      <c r="J728" t="s">
        <v>21</v>
      </c>
      <c r="K728" t="s">
        <v>22</v>
      </c>
      <c r="L728">
        <v>1287982800</v>
      </c>
      <c r="M728" s="16">
        <f t="shared" si="45"/>
        <v>40476.208333333336</v>
      </c>
      <c r="N728">
        <v>1288501200</v>
      </c>
      <c r="O728" s="1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>
        <f t="shared" si="47"/>
        <v>81.132596685082873</v>
      </c>
      <c r="J729" t="s">
        <v>21</v>
      </c>
      <c r="K729" t="s">
        <v>22</v>
      </c>
      <c r="L729">
        <v>1547964000</v>
      </c>
      <c r="M729" s="16">
        <f t="shared" si="45"/>
        <v>43485.25</v>
      </c>
      <c r="N729">
        <v>1552971600</v>
      </c>
      <c r="O729" s="1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16">
        <f t="shared" si="45"/>
        <v>42515.208333333328</v>
      </c>
      <c r="N730">
        <v>1465102800</v>
      </c>
      <c r="O730" s="1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>
        <f t="shared" si="47"/>
        <v>85.221311475409834</v>
      </c>
      <c r="J731" t="s">
        <v>21</v>
      </c>
      <c r="K731" t="s">
        <v>22</v>
      </c>
      <c r="L731">
        <v>1359957600</v>
      </c>
      <c r="M731" s="16">
        <f t="shared" si="45"/>
        <v>41309.25</v>
      </c>
      <c r="N731">
        <v>1360130400</v>
      </c>
      <c r="O731" s="1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>
        <f t="shared" si="47"/>
        <v>110.96825396825396</v>
      </c>
      <c r="J732" t="s">
        <v>15</v>
      </c>
      <c r="K732" t="s">
        <v>16</v>
      </c>
      <c r="L732">
        <v>1432357200</v>
      </c>
      <c r="M732" s="16">
        <f t="shared" si="45"/>
        <v>42147.208333333328</v>
      </c>
      <c r="N732">
        <v>1432875600</v>
      </c>
      <c r="O732" s="1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>
        <f t="shared" si="47"/>
        <v>32.968036529680369</v>
      </c>
      <c r="J733" t="s">
        <v>21</v>
      </c>
      <c r="K733" t="s">
        <v>22</v>
      </c>
      <c r="L733">
        <v>1500786000</v>
      </c>
      <c r="M733" s="16">
        <f t="shared" si="45"/>
        <v>42939.208333333328</v>
      </c>
      <c r="N733">
        <v>1500872400</v>
      </c>
      <c r="O733" s="1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>
        <f t="shared" si="47"/>
        <v>96.005352363960753</v>
      </c>
      <c r="J734" t="s">
        <v>21</v>
      </c>
      <c r="K734" t="s">
        <v>22</v>
      </c>
      <c r="L734">
        <v>1490158800</v>
      </c>
      <c r="M734" s="16">
        <f t="shared" si="45"/>
        <v>42816.208333333328</v>
      </c>
      <c r="N734">
        <v>1492146000</v>
      </c>
      <c r="O734" s="1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>
        <f t="shared" si="47"/>
        <v>84.96632653061225</v>
      </c>
      <c r="J735" t="s">
        <v>21</v>
      </c>
      <c r="K735" t="s">
        <v>22</v>
      </c>
      <c r="L735">
        <v>1406178000</v>
      </c>
      <c r="M735" s="16">
        <f t="shared" si="45"/>
        <v>41844.208333333336</v>
      </c>
      <c r="N735">
        <v>1407301200</v>
      </c>
      <c r="O735" s="1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>
        <f t="shared" si="47"/>
        <v>25.007462686567163</v>
      </c>
      <c r="J736" t="s">
        <v>21</v>
      </c>
      <c r="K736" t="s">
        <v>22</v>
      </c>
      <c r="L736">
        <v>1485583200</v>
      </c>
      <c r="M736" s="16">
        <f t="shared" si="45"/>
        <v>42763.25</v>
      </c>
      <c r="N736">
        <v>1486620000</v>
      </c>
      <c r="O736" s="1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>
        <f t="shared" si="47"/>
        <v>65.998995479658461</v>
      </c>
      <c r="J737" t="s">
        <v>21</v>
      </c>
      <c r="K737" t="s">
        <v>22</v>
      </c>
      <c r="L737">
        <v>1459314000</v>
      </c>
      <c r="M737" s="16">
        <f t="shared" si="45"/>
        <v>42459.208333333328</v>
      </c>
      <c r="N737">
        <v>1459918800</v>
      </c>
      <c r="O737" s="1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>
        <f t="shared" si="47"/>
        <v>87.34482758620689</v>
      </c>
      <c r="J738" t="s">
        <v>21</v>
      </c>
      <c r="K738" t="s">
        <v>22</v>
      </c>
      <c r="L738">
        <v>1424412000</v>
      </c>
      <c r="M738" s="16">
        <f t="shared" si="45"/>
        <v>42055.25</v>
      </c>
      <c r="N738">
        <v>1424757600</v>
      </c>
      <c r="O738" s="1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>
        <f t="shared" si="47"/>
        <v>27.933333333333334</v>
      </c>
      <c r="J739" t="s">
        <v>21</v>
      </c>
      <c r="K739" t="s">
        <v>22</v>
      </c>
      <c r="L739">
        <v>1478844000</v>
      </c>
      <c r="M739" s="16">
        <f t="shared" si="45"/>
        <v>42685.25</v>
      </c>
      <c r="N739">
        <v>1479880800</v>
      </c>
      <c r="O739" s="1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16">
        <f t="shared" si="45"/>
        <v>41959.25</v>
      </c>
      <c r="N740">
        <v>1418018400</v>
      </c>
      <c r="O740" s="1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>
        <f t="shared" si="47"/>
        <v>31.937172774869111</v>
      </c>
      <c r="J741" t="s">
        <v>21</v>
      </c>
      <c r="K741" t="s">
        <v>22</v>
      </c>
      <c r="L741">
        <v>1340946000</v>
      </c>
      <c r="M741" s="16">
        <f t="shared" si="45"/>
        <v>41089.208333333336</v>
      </c>
      <c r="N741">
        <v>1341032400</v>
      </c>
      <c r="O741" s="1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16">
        <f t="shared" si="45"/>
        <v>42769.25</v>
      </c>
      <c r="N742">
        <v>1486360800</v>
      </c>
      <c r="O742" s="1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>
        <f t="shared" si="47"/>
        <v>108.84615384615384</v>
      </c>
      <c r="J743" t="s">
        <v>21</v>
      </c>
      <c r="K743" t="s">
        <v>22</v>
      </c>
      <c r="L743">
        <v>1274590800</v>
      </c>
      <c r="M743" s="16">
        <f t="shared" si="45"/>
        <v>40321.208333333336</v>
      </c>
      <c r="N743">
        <v>1274677200</v>
      </c>
      <c r="O743" s="1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>
        <f t="shared" si="47"/>
        <v>110.76229508196721</v>
      </c>
      <c r="J744" t="s">
        <v>21</v>
      </c>
      <c r="K744" t="s">
        <v>22</v>
      </c>
      <c r="L744">
        <v>1263880800</v>
      </c>
      <c r="M744" s="16">
        <f t="shared" si="45"/>
        <v>40197.25</v>
      </c>
      <c r="N744">
        <v>1267509600</v>
      </c>
      <c r="O744" s="1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>
        <f t="shared" si="47"/>
        <v>29.647058823529413</v>
      </c>
      <c r="J745" t="s">
        <v>21</v>
      </c>
      <c r="K745" t="s">
        <v>22</v>
      </c>
      <c r="L745">
        <v>1445403600</v>
      </c>
      <c r="M745" s="16">
        <f t="shared" si="45"/>
        <v>42298.208333333328</v>
      </c>
      <c r="N745">
        <v>1445922000</v>
      </c>
      <c r="O745" s="1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>
        <f t="shared" si="47"/>
        <v>101.71428571428571</v>
      </c>
      <c r="J746" t="s">
        <v>21</v>
      </c>
      <c r="K746" t="s">
        <v>22</v>
      </c>
      <c r="L746">
        <v>1533877200</v>
      </c>
      <c r="M746" s="16">
        <f t="shared" si="45"/>
        <v>43322.208333333328</v>
      </c>
      <c r="N746">
        <v>1534050000</v>
      </c>
      <c r="O746" s="1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16">
        <f t="shared" si="45"/>
        <v>40328.208333333336</v>
      </c>
      <c r="N747">
        <v>1277528400</v>
      </c>
      <c r="O747" s="1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16">
        <f t="shared" si="45"/>
        <v>40825.208333333336</v>
      </c>
      <c r="N748">
        <v>1318568400</v>
      </c>
      <c r="O748" s="1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16">
        <f t="shared" si="45"/>
        <v>40423.208333333336</v>
      </c>
      <c r="N749">
        <v>1284354000</v>
      </c>
      <c r="O749" s="1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>
        <f t="shared" si="47"/>
        <v>110.97231270358306</v>
      </c>
      <c r="J750" t="s">
        <v>21</v>
      </c>
      <c r="K750" t="s">
        <v>22</v>
      </c>
      <c r="L750">
        <v>1267423200</v>
      </c>
      <c r="M750" s="16">
        <f t="shared" si="45"/>
        <v>40238.25</v>
      </c>
      <c r="N750">
        <v>1269579600</v>
      </c>
      <c r="O750" s="1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>
        <f t="shared" si="47"/>
        <v>36.959016393442624</v>
      </c>
      <c r="J751" t="s">
        <v>107</v>
      </c>
      <c r="K751" t="s">
        <v>108</v>
      </c>
      <c r="L751">
        <v>1412744400</v>
      </c>
      <c r="M751" s="16">
        <f t="shared" si="45"/>
        <v>41920.208333333336</v>
      </c>
      <c r="N751">
        <v>1413781200</v>
      </c>
      <c r="O751" s="1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16">
        <f t="shared" si="45"/>
        <v>40360.208333333336</v>
      </c>
      <c r="N752">
        <v>1280120400</v>
      </c>
      <c r="O752" s="1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>
        <f t="shared" si="47"/>
        <v>30.974074074074075</v>
      </c>
      <c r="J753" t="s">
        <v>21</v>
      </c>
      <c r="K753" t="s">
        <v>22</v>
      </c>
      <c r="L753">
        <v>1458190800</v>
      </c>
      <c r="M753" s="16">
        <f t="shared" si="45"/>
        <v>42446.208333333328</v>
      </c>
      <c r="N753">
        <v>1459486800</v>
      </c>
      <c r="O753" s="1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>
        <f t="shared" si="47"/>
        <v>47.035087719298247</v>
      </c>
      <c r="J754" t="s">
        <v>21</v>
      </c>
      <c r="K754" t="s">
        <v>22</v>
      </c>
      <c r="L754">
        <v>1280984400</v>
      </c>
      <c r="M754" s="16">
        <f t="shared" si="45"/>
        <v>40395.208333333336</v>
      </c>
      <c r="N754">
        <v>1282539600</v>
      </c>
      <c r="O754" s="1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>
        <f t="shared" si="47"/>
        <v>88.065693430656935</v>
      </c>
      <c r="J755" t="s">
        <v>21</v>
      </c>
      <c r="K755" t="s">
        <v>22</v>
      </c>
      <c r="L755">
        <v>1274590800</v>
      </c>
      <c r="M755" s="16">
        <f t="shared" si="45"/>
        <v>40321.208333333336</v>
      </c>
      <c r="N755">
        <v>1275886800</v>
      </c>
      <c r="O755" s="1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>
        <f t="shared" si="47"/>
        <v>37.005616224648989</v>
      </c>
      <c r="J756" t="s">
        <v>21</v>
      </c>
      <c r="K756" t="s">
        <v>22</v>
      </c>
      <c r="L756">
        <v>1351400400</v>
      </c>
      <c r="M756" s="16">
        <f t="shared" si="45"/>
        <v>41210.208333333336</v>
      </c>
      <c r="N756">
        <v>1355983200</v>
      </c>
      <c r="O756" s="1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>
        <f t="shared" si="47"/>
        <v>26.027777777777779</v>
      </c>
      <c r="J757" t="s">
        <v>36</v>
      </c>
      <c r="K757" t="s">
        <v>37</v>
      </c>
      <c r="L757">
        <v>1514354400</v>
      </c>
      <c r="M757" s="16">
        <f t="shared" si="45"/>
        <v>43096.25</v>
      </c>
      <c r="N757">
        <v>1515391200</v>
      </c>
      <c r="O757" s="1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>
        <f t="shared" si="47"/>
        <v>67.817567567567565</v>
      </c>
      <c r="J758" t="s">
        <v>21</v>
      </c>
      <c r="K758" t="s">
        <v>22</v>
      </c>
      <c r="L758">
        <v>1421733600</v>
      </c>
      <c r="M758" s="16">
        <f t="shared" si="45"/>
        <v>42024.25</v>
      </c>
      <c r="N758">
        <v>1422252000</v>
      </c>
      <c r="O758" s="1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>
        <f t="shared" si="47"/>
        <v>49.964912280701753</v>
      </c>
      <c r="J759" t="s">
        <v>21</v>
      </c>
      <c r="K759" t="s">
        <v>22</v>
      </c>
      <c r="L759">
        <v>1305176400</v>
      </c>
      <c r="M759" s="16">
        <f t="shared" si="45"/>
        <v>40675.208333333336</v>
      </c>
      <c r="N759">
        <v>1305522000</v>
      </c>
      <c r="O759" s="1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>
        <f t="shared" si="47"/>
        <v>110.01646903820817</v>
      </c>
      <c r="J760" t="s">
        <v>15</v>
      </c>
      <c r="K760" t="s">
        <v>16</v>
      </c>
      <c r="L760">
        <v>1414126800</v>
      </c>
      <c r="M760" s="16">
        <f t="shared" si="45"/>
        <v>41936.208333333336</v>
      </c>
      <c r="N760">
        <v>1414904400</v>
      </c>
      <c r="O760" s="1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>
        <f t="shared" si="47"/>
        <v>89.964678178963894</v>
      </c>
      <c r="J761" t="s">
        <v>21</v>
      </c>
      <c r="K761" t="s">
        <v>22</v>
      </c>
      <c r="L761">
        <v>1517810400</v>
      </c>
      <c r="M761" s="16">
        <f t="shared" si="45"/>
        <v>43136.25</v>
      </c>
      <c r="N761">
        <v>1520402400</v>
      </c>
      <c r="O761" s="1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>
        <f t="shared" si="47"/>
        <v>79.009523809523813</v>
      </c>
      <c r="J762" t="s">
        <v>107</v>
      </c>
      <c r="K762" t="s">
        <v>108</v>
      </c>
      <c r="L762">
        <v>1564635600</v>
      </c>
      <c r="M762" s="16">
        <f t="shared" si="45"/>
        <v>43678.208333333328</v>
      </c>
      <c r="N762">
        <v>1567141200</v>
      </c>
      <c r="O762" s="1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>
        <f t="shared" si="47"/>
        <v>86.867469879518069</v>
      </c>
      <c r="J763" t="s">
        <v>21</v>
      </c>
      <c r="K763" t="s">
        <v>22</v>
      </c>
      <c r="L763">
        <v>1500699600</v>
      </c>
      <c r="M763" s="16">
        <f t="shared" si="45"/>
        <v>42938.208333333328</v>
      </c>
      <c r="N763">
        <v>1501131600</v>
      </c>
      <c r="O763" s="1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16">
        <f t="shared" si="45"/>
        <v>41241.25</v>
      </c>
      <c r="N764">
        <v>1355032800</v>
      </c>
      <c r="O764" s="1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>
        <f t="shared" si="47"/>
        <v>26.970212765957445</v>
      </c>
      <c r="J765" t="s">
        <v>21</v>
      </c>
      <c r="K765" t="s">
        <v>22</v>
      </c>
      <c r="L765">
        <v>1336453200</v>
      </c>
      <c r="M765" s="16">
        <f t="shared" si="45"/>
        <v>41037.208333333336</v>
      </c>
      <c r="N765">
        <v>1339477200</v>
      </c>
      <c r="O765" s="1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>
        <f t="shared" si="47"/>
        <v>54.121621621621621</v>
      </c>
      <c r="J766" t="s">
        <v>21</v>
      </c>
      <c r="K766" t="s">
        <v>22</v>
      </c>
      <c r="L766">
        <v>1305262800</v>
      </c>
      <c r="M766" s="16">
        <f t="shared" si="45"/>
        <v>40676.208333333336</v>
      </c>
      <c r="N766">
        <v>1305954000</v>
      </c>
      <c r="O766" s="1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>
        <f t="shared" si="47"/>
        <v>41.035353535353536</v>
      </c>
      <c r="J767" t="s">
        <v>21</v>
      </c>
      <c r="K767" t="s">
        <v>22</v>
      </c>
      <c r="L767">
        <v>1492232400</v>
      </c>
      <c r="M767" s="16">
        <f t="shared" si="45"/>
        <v>42840.208333333328</v>
      </c>
      <c r="N767">
        <v>1494392400</v>
      </c>
      <c r="O767" s="1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>
        <f t="shared" si="47"/>
        <v>55.052419354838712</v>
      </c>
      <c r="J768" t="s">
        <v>26</v>
      </c>
      <c r="K768" t="s">
        <v>27</v>
      </c>
      <c r="L768">
        <v>1537333200</v>
      </c>
      <c r="M768" s="16">
        <f t="shared" si="45"/>
        <v>43362.208333333328</v>
      </c>
      <c r="N768">
        <v>1537419600</v>
      </c>
      <c r="O768" s="1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>
        <f t="shared" si="47"/>
        <v>107.93762183235867</v>
      </c>
      <c r="J769" t="s">
        <v>21</v>
      </c>
      <c r="K769" t="s">
        <v>22</v>
      </c>
      <c r="L769">
        <v>1444107600</v>
      </c>
      <c r="M769" s="16">
        <f t="shared" si="45"/>
        <v>42283.208333333328</v>
      </c>
      <c r="N769">
        <v>1447999200</v>
      </c>
      <c r="O769" s="1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16">
        <f t="shared" si="45"/>
        <v>41619.25</v>
      </c>
      <c r="N770">
        <v>1388037600</v>
      </c>
      <c r="O770" s="16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>
        <f t="shared" si="47"/>
        <v>31.995894428152493</v>
      </c>
      <c r="J771" t="s">
        <v>21</v>
      </c>
      <c r="K771" t="s">
        <v>22</v>
      </c>
      <c r="L771">
        <v>1376542800</v>
      </c>
      <c r="M771" s="16">
        <f t="shared" ref="M771:M834" si="49">(((L771/60)/60)/24)+DATE(1970,1,1)</f>
        <v>41501.208333333336</v>
      </c>
      <c r="N771">
        <v>1378789200</v>
      </c>
      <c r="O771" s="16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>
        <f t="shared" ref="I772:I835" si="51">(E772/H772)</f>
        <v>53.898148148148145</v>
      </c>
      <c r="J772" t="s">
        <v>107</v>
      </c>
      <c r="K772" t="s">
        <v>108</v>
      </c>
      <c r="L772">
        <v>1397451600</v>
      </c>
      <c r="M772" s="16">
        <f t="shared" si="49"/>
        <v>41743.208333333336</v>
      </c>
      <c r="N772">
        <v>1398056400</v>
      </c>
      <c r="O772" s="1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16">
        <f t="shared" si="49"/>
        <v>43491.25</v>
      </c>
      <c r="N773">
        <v>1550815200</v>
      </c>
      <c r="O773" s="1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>
        <f t="shared" si="51"/>
        <v>32.999805409612762</v>
      </c>
      <c r="J774" t="s">
        <v>21</v>
      </c>
      <c r="K774" t="s">
        <v>22</v>
      </c>
      <c r="L774">
        <v>1549692000</v>
      </c>
      <c r="M774" s="16">
        <f t="shared" si="49"/>
        <v>43505.25</v>
      </c>
      <c r="N774">
        <v>1550037600</v>
      </c>
      <c r="O774" s="1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>
        <f t="shared" si="51"/>
        <v>43.00254993625159</v>
      </c>
      <c r="J775" t="s">
        <v>21</v>
      </c>
      <c r="K775" t="s">
        <v>22</v>
      </c>
      <c r="L775">
        <v>1492059600</v>
      </c>
      <c r="M775" s="16">
        <f t="shared" si="49"/>
        <v>42838.208333333328</v>
      </c>
      <c r="N775">
        <v>1492923600</v>
      </c>
      <c r="O775" s="1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>
        <f t="shared" si="51"/>
        <v>86.858974358974365</v>
      </c>
      <c r="J776" t="s">
        <v>107</v>
      </c>
      <c r="K776" t="s">
        <v>108</v>
      </c>
      <c r="L776">
        <v>1463979600</v>
      </c>
      <c r="M776" s="16">
        <f t="shared" si="49"/>
        <v>42513.208333333328</v>
      </c>
      <c r="N776">
        <v>1467522000</v>
      </c>
      <c r="O776" s="1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16">
        <f t="shared" si="49"/>
        <v>41949.25</v>
      </c>
      <c r="N777">
        <v>1416117600</v>
      </c>
      <c r="O777" s="1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>
        <f t="shared" si="51"/>
        <v>32.995456610631528</v>
      </c>
      <c r="J778" t="s">
        <v>21</v>
      </c>
      <c r="K778" t="s">
        <v>22</v>
      </c>
      <c r="L778">
        <v>1562216400</v>
      </c>
      <c r="M778" s="16">
        <f t="shared" si="49"/>
        <v>43650.208333333328</v>
      </c>
      <c r="N778">
        <v>1563771600</v>
      </c>
      <c r="O778" s="1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>
        <f t="shared" si="51"/>
        <v>68.028106508875737</v>
      </c>
      <c r="J779" t="s">
        <v>21</v>
      </c>
      <c r="K779" t="s">
        <v>22</v>
      </c>
      <c r="L779">
        <v>1316754000</v>
      </c>
      <c r="M779" s="16">
        <f t="shared" si="49"/>
        <v>40809.208333333336</v>
      </c>
      <c r="N779">
        <v>1319259600</v>
      </c>
      <c r="O779" s="1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>
        <f t="shared" si="51"/>
        <v>58.867816091954026</v>
      </c>
      <c r="J780" t="s">
        <v>98</v>
      </c>
      <c r="K780" t="s">
        <v>99</v>
      </c>
      <c r="L780">
        <v>1313211600</v>
      </c>
      <c r="M780" s="16">
        <f t="shared" si="49"/>
        <v>40768.208333333336</v>
      </c>
      <c r="N780">
        <v>1313643600</v>
      </c>
      <c r="O780" s="1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>
        <f t="shared" si="51"/>
        <v>105.04572803850782</v>
      </c>
      <c r="J781" t="s">
        <v>21</v>
      </c>
      <c r="K781" t="s">
        <v>22</v>
      </c>
      <c r="L781">
        <v>1439528400</v>
      </c>
      <c r="M781" s="16">
        <f t="shared" si="49"/>
        <v>42230.208333333328</v>
      </c>
      <c r="N781">
        <v>1440306000</v>
      </c>
      <c r="O781" s="1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>
        <f t="shared" si="51"/>
        <v>33.054878048780488</v>
      </c>
      <c r="J782" t="s">
        <v>21</v>
      </c>
      <c r="K782" t="s">
        <v>22</v>
      </c>
      <c r="L782">
        <v>1469163600</v>
      </c>
      <c r="M782" s="16">
        <f t="shared" si="49"/>
        <v>42573.208333333328</v>
      </c>
      <c r="N782">
        <v>1470805200</v>
      </c>
      <c r="O782" s="1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>
        <f t="shared" si="51"/>
        <v>78.821428571428569</v>
      </c>
      <c r="J783" t="s">
        <v>98</v>
      </c>
      <c r="K783" t="s">
        <v>99</v>
      </c>
      <c r="L783">
        <v>1288501200</v>
      </c>
      <c r="M783" s="16">
        <f t="shared" si="49"/>
        <v>40482.208333333336</v>
      </c>
      <c r="N783">
        <v>1292911200</v>
      </c>
      <c r="O783" s="1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>
        <f t="shared" si="51"/>
        <v>68.204968944099377</v>
      </c>
      <c r="J784" t="s">
        <v>21</v>
      </c>
      <c r="K784" t="s">
        <v>22</v>
      </c>
      <c r="L784">
        <v>1298959200</v>
      </c>
      <c r="M784" s="16">
        <f t="shared" si="49"/>
        <v>40603.25</v>
      </c>
      <c r="N784">
        <v>1301374800</v>
      </c>
      <c r="O784" s="1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>
        <f t="shared" si="51"/>
        <v>75.731884057971016</v>
      </c>
      <c r="J785" t="s">
        <v>21</v>
      </c>
      <c r="K785" t="s">
        <v>22</v>
      </c>
      <c r="L785">
        <v>1387260000</v>
      </c>
      <c r="M785" s="16">
        <f t="shared" si="49"/>
        <v>41625.25</v>
      </c>
      <c r="N785">
        <v>1387864800</v>
      </c>
      <c r="O785" s="1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>
        <f t="shared" si="51"/>
        <v>30.996070133010882</v>
      </c>
      <c r="J786" t="s">
        <v>21</v>
      </c>
      <c r="K786" t="s">
        <v>22</v>
      </c>
      <c r="L786">
        <v>1457244000</v>
      </c>
      <c r="M786" s="16">
        <f t="shared" si="49"/>
        <v>42435.25</v>
      </c>
      <c r="N786">
        <v>1458190800</v>
      </c>
      <c r="O786" s="1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>
        <f t="shared" si="51"/>
        <v>101.88188976377953</v>
      </c>
      <c r="J787" t="s">
        <v>26</v>
      </c>
      <c r="K787" t="s">
        <v>27</v>
      </c>
      <c r="L787">
        <v>1556341200</v>
      </c>
      <c r="M787" s="16">
        <f t="shared" si="49"/>
        <v>43582.208333333328</v>
      </c>
      <c r="N787">
        <v>1559278800</v>
      </c>
      <c r="O787" s="1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>
        <f t="shared" si="51"/>
        <v>52.879227053140099</v>
      </c>
      <c r="J788" t="s">
        <v>107</v>
      </c>
      <c r="K788" t="s">
        <v>108</v>
      </c>
      <c r="L788">
        <v>1522126800</v>
      </c>
      <c r="M788" s="16">
        <f t="shared" si="49"/>
        <v>43186.208333333328</v>
      </c>
      <c r="N788">
        <v>1522731600</v>
      </c>
      <c r="O788" s="1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>
        <f t="shared" si="51"/>
        <v>71.005820721769496</v>
      </c>
      <c r="J789" t="s">
        <v>15</v>
      </c>
      <c r="K789" t="s">
        <v>16</v>
      </c>
      <c r="L789">
        <v>1305954000</v>
      </c>
      <c r="M789" s="16">
        <f t="shared" si="49"/>
        <v>40684.208333333336</v>
      </c>
      <c r="N789">
        <v>1306731600</v>
      </c>
      <c r="O789" s="1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>
        <f t="shared" si="51"/>
        <v>102.38709677419355</v>
      </c>
      <c r="J790" t="s">
        <v>21</v>
      </c>
      <c r="K790" t="s">
        <v>22</v>
      </c>
      <c r="L790">
        <v>1350709200</v>
      </c>
      <c r="M790" s="16">
        <f t="shared" si="49"/>
        <v>41202.208333333336</v>
      </c>
      <c r="N790">
        <v>1352527200</v>
      </c>
      <c r="O790" s="1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>
        <f t="shared" si="51"/>
        <v>74.466666666666669</v>
      </c>
      <c r="J791" t="s">
        <v>21</v>
      </c>
      <c r="K791" t="s">
        <v>22</v>
      </c>
      <c r="L791">
        <v>1401166800</v>
      </c>
      <c r="M791" s="16">
        <f t="shared" si="49"/>
        <v>41786.208333333336</v>
      </c>
      <c r="N791">
        <v>1404363600</v>
      </c>
      <c r="O791" s="1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>
        <f t="shared" si="51"/>
        <v>51.009883198562441</v>
      </c>
      <c r="J792" t="s">
        <v>21</v>
      </c>
      <c r="K792" t="s">
        <v>22</v>
      </c>
      <c r="L792">
        <v>1266127200</v>
      </c>
      <c r="M792" s="16">
        <f t="shared" si="49"/>
        <v>40223.25</v>
      </c>
      <c r="N792">
        <v>1266645600</v>
      </c>
      <c r="O792" s="1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16">
        <f t="shared" si="49"/>
        <v>42715.25</v>
      </c>
      <c r="N793">
        <v>1482818400</v>
      </c>
      <c r="O793" s="1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>
        <f t="shared" si="51"/>
        <v>97.142857142857139</v>
      </c>
      <c r="J794" t="s">
        <v>21</v>
      </c>
      <c r="K794" t="s">
        <v>22</v>
      </c>
      <c r="L794">
        <v>1372222800</v>
      </c>
      <c r="M794" s="16">
        <f t="shared" si="49"/>
        <v>41451.208333333336</v>
      </c>
      <c r="N794">
        <v>1374642000</v>
      </c>
      <c r="O794" s="1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>
        <f t="shared" si="51"/>
        <v>72.071823204419886</v>
      </c>
      <c r="J795" t="s">
        <v>98</v>
      </c>
      <c r="K795" t="s">
        <v>99</v>
      </c>
      <c r="L795">
        <v>1372136400</v>
      </c>
      <c r="M795" s="16">
        <f t="shared" si="49"/>
        <v>41450.208333333336</v>
      </c>
      <c r="N795">
        <v>1372482000</v>
      </c>
      <c r="O795" s="1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>
        <f t="shared" si="51"/>
        <v>75.236363636363635</v>
      </c>
      <c r="J796" t="s">
        <v>21</v>
      </c>
      <c r="K796" t="s">
        <v>22</v>
      </c>
      <c r="L796">
        <v>1513922400</v>
      </c>
      <c r="M796" s="16">
        <f t="shared" si="49"/>
        <v>43091.25</v>
      </c>
      <c r="N796">
        <v>1514959200</v>
      </c>
      <c r="O796" s="1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>
        <f t="shared" si="51"/>
        <v>32.967741935483872</v>
      </c>
      <c r="J797" t="s">
        <v>21</v>
      </c>
      <c r="K797" t="s">
        <v>22</v>
      </c>
      <c r="L797">
        <v>1477976400</v>
      </c>
      <c r="M797" s="16">
        <f t="shared" si="49"/>
        <v>42675.208333333328</v>
      </c>
      <c r="N797">
        <v>1478235600</v>
      </c>
      <c r="O797" s="1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>
        <f t="shared" si="51"/>
        <v>54.807692307692307</v>
      </c>
      <c r="J798" t="s">
        <v>21</v>
      </c>
      <c r="K798" t="s">
        <v>22</v>
      </c>
      <c r="L798">
        <v>1407474000</v>
      </c>
      <c r="M798" s="16">
        <f t="shared" si="49"/>
        <v>41859.208333333336</v>
      </c>
      <c r="N798">
        <v>1408078800</v>
      </c>
      <c r="O798" s="1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>
        <f t="shared" si="51"/>
        <v>45.037837837837834</v>
      </c>
      <c r="J799" t="s">
        <v>21</v>
      </c>
      <c r="K799" t="s">
        <v>22</v>
      </c>
      <c r="L799">
        <v>1546149600</v>
      </c>
      <c r="M799" s="16">
        <f t="shared" si="49"/>
        <v>43464.25</v>
      </c>
      <c r="N799">
        <v>1548136800</v>
      </c>
      <c r="O799" s="1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>
        <f t="shared" si="51"/>
        <v>52.958677685950413</v>
      </c>
      <c r="J800" t="s">
        <v>21</v>
      </c>
      <c r="K800" t="s">
        <v>22</v>
      </c>
      <c r="L800">
        <v>1338440400</v>
      </c>
      <c r="M800" s="16">
        <f t="shared" si="49"/>
        <v>41060.208333333336</v>
      </c>
      <c r="N800">
        <v>1340859600</v>
      </c>
      <c r="O800" s="1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>
        <f t="shared" si="51"/>
        <v>60.017959183673469</v>
      </c>
      <c r="J801" t="s">
        <v>40</v>
      </c>
      <c r="K801" t="s">
        <v>41</v>
      </c>
      <c r="L801">
        <v>1454133600</v>
      </c>
      <c r="M801" s="16">
        <f t="shared" si="49"/>
        <v>42399.25</v>
      </c>
      <c r="N801">
        <v>1454479200</v>
      </c>
      <c r="O801" s="1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16">
        <f t="shared" si="49"/>
        <v>42167.208333333328</v>
      </c>
      <c r="N802">
        <v>1434430800</v>
      </c>
      <c r="O802" s="1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>
        <f t="shared" si="51"/>
        <v>44.028301886792455</v>
      </c>
      <c r="J803" t="s">
        <v>21</v>
      </c>
      <c r="K803" t="s">
        <v>22</v>
      </c>
      <c r="L803">
        <v>1577772000</v>
      </c>
      <c r="M803" s="16">
        <f t="shared" si="49"/>
        <v>43830.25</v>
      </c>
      <c r="N803">
        <v>1579672800</v>
      </c>
      <c r="O803" s="1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>
        <f t="shared" si="51"/>
        <v>86.028169014084511</v>
      </c>
      <c r="J804" t="s">
        <v>21</v>
      </c>
      <c r="K804" t="s">
        <v>22</v>
      </c>
      <c r="L804">
        <v>1562216400</v>
      </c>
      <c r="M804" s="16">
        <f t="shared" si="49"/>
        <v>43650.208333333328</v>
      </c>
      <c r="N804">
        <v>1562389200</v>
      </c>
      <c r="O804" s="1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>
        <f t="shared" si="51"/>
        <v>28.012875536480685</v>
      </c>
      <c r="J805" t="s">
        <v>21</v>
      </c>
      <c r="K805" t="s">
        <v>22</v>
      </c>
      <c r="L805">
        <v>1548568800</v>
      </c>
      <c r="M805" s="16">
        <f t="shared" si="49"/>
        <v>43492.25</v>
      </c>
      <c r="N805">
        <v>1551506400</v>
      </c>
      <c r="O805" s="1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>
        <f t="shared" si="51"/>
        <v>32.050458715596328</v>
      </c>
      <c r="J806" t="s">
        <v>21</v>
      </c>
      <c r="K806" t="s">
        <v>22</v>
      </c>
      <c r="L806">
        <v>1514872800</v>
      </c>
      <c r="M806" s="16">
        <f t="shared" si="49"/>
        <v>43102.25</v>
      </c>
      <c r="N806">
        <v>1516600800</v>
      </c>
      <c r="O806" s="1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>
        <f t="shared" si="51"/>
        <v>73.611940298507463</v>
      </c>
      <c r="J807" t="s">
        <v>26</v>
      </c>
      <c r="K807" t="s">
        <v>27</v>
      </c>
      <c r="L807">
        <v>1416031200</v>
      </c>
      <c r="M807" s="16">
        <f t="shared" si="49"/>
        <v>41958.25</v>
      </c>
      <c r="N807">
        <v>1420437600</v>
      </c>
      <c r="O807" s="1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>
        <f t="shared" si="51"/>
        <v>108.71052631578948</v>
      </c>
      <c r="J808" t="s">
        <v>21</v>
      </c>
      <c r="K808" t="s">
        <v>22</v>
      </c>
      <c r="L808">
        <v>1330927200</v>
      </c>
      <c r="M808" s="16">
        <f t="shared" si="49"/>
        <v>40973.25</v>
      </c>
      <c r="N808">
        <v>1332997200</v>
      </c>
      <c r="O808" s="1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>
        <f t="shared" si="51"/>
        <v>42.97674418604651</v>
      </c>
      <c r="J809" t="s">
        <v>21</v>
      </c>
      <c r="K809" t="s">
        <v>22</v>
      </c>
      <c r="L809">
        <v>1571115600</v>
      </c>
      <c r="M809" s="16">
        <f t="shared" si="49"/>
        <v>43753.208333333328</v>
      </c>
      <c r="N809">
        <v>1574920800</v>
      </c>
      <c r="O809" s="1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>
        <f t="shared" si="51"/>
        <v>83.315789473684205</v>
      </c>
      <c r="J810" t="s">
        <v>21</v>
      </c>
      <c r="K810" t="s">
        <v>22</v>
      </c>
      <c r="L810">
        <v>1463461200</v>
      </c>
      <c r="M810" s="16">
        <f t="shared" si="49"/>
        <v>42507.208333333328</v>
      </c>
      <c r="N810">
        <v>1464930000</v>
      </c>
      <c r="O810" s="1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16">
        <f t="shared" si="49"/>
        <v>41135.208333333336</v>
      </c>
      <c r="N811">
        <v>1345006800</v>
      </c>
      <c r="O811" s="1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>
        <f t="shared" si="51"/>
        <v>55.927601809954751</v>
      </c>
      <c r="J812" t="s">
        <v>21</v>
      </c>
      <c r="K812" t="s">
        <v>22</v>
      </c>
      <c r="L812">
        <v>1511848800</v>
      </c>
      <c r="M812" s="16">
        <f t="shared" si="49"/>
        <v>43067.25</v>
      </c>
      <c r="N812">
        <v>1512712800</v>
      </c>
      <c r="O812" s="1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>
        <f t="shared" si="51"/>
        <v>105.03681885125184</v>
      </c>
      <c r="J813" t="s">
        <v>21</v>
      </c>
      <c r="K813" t="s">
        <v>22</v>
      </c>
      <c r="L813">
        <v>1452319200</v>
      </c>
      <c r="M813" s="16">
        <f t="shared" si="49"/>
        <v>42378.25</v>
      </c>
      <c r="N813">
        <v>1452492000</v>
      </c>
      <c r="O813" s="1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16">
        <f t="shared" si="49"/>
        <v>43206.208333333328</v>
      </c>
      <c r="N814">
        <v>1524286800</v>
      </c>
      <c r="O814" s="1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>
        <f t="shared" si="51"/>
        <v>112.66176470588235</v>
      </c>
      <c r="J815" t="s">
        <v>21</v>
      </c>
      <c r="K815" t="s">
        <v>22</v>
      </c>
      <c r="L815">
        <v>1346043600</v>
      </c>
      <c r="M815" s="16">
        <f t="shared" si="49"/>
        <v>41148.208333333336</v>
      </c>
      <c r="N815">
        <v>1346907600</v>
      </c>
      <c r="O815" s="1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>
        <f t="shared" si="51"/>
        <v>81.944444444444443</v>
      </c>
      <c r="J816" t="s">
        <v>36</v>
      </c>
      <c r="K816" t="s">
        <v>37</v>
      </c>
      <c r="L816">
        <v>1464325200</v>
      </c>
      <c r="M816" s="16">
        <f t="shared" si="49"/>
        <v>42517.208333333328</v>
      </c>
      <c r="N816">
        <v>1464498000</v>
      </c>
      <c r="O816" s="1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>
        <f t="shared" si="51"/>
        <v>64.049180327868854</v>
      </c>
      <c r="J817" t="s">
        <v>15</v>
      </c>
      <c r="K817" t="s">
        <v>16</v>
      </c>
      <c r="L817">
        <v>1511935200</v>
      </c>
      <c r="M817" s="16">
        <f t="shared" si="49"/>
        <v>43068.25</v>
      </c>
      <c r="N817">
        <v>1514181600</v>
      </c>
      <c r="O817" s="1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>
        <f t="shared" si="51"/>
        <v>106.39097744360902</v>
      </c>
      <c r="J818" t="s">
        <v>21</v>
      </c>
      <c r="K818" t="s">
        <v>22</v>
      </c>
      <c r="L818">
        <v>1392012000</v>
      </c>
      <c r="M818" s="16">
        <f t="shared" si="49"/>
        <v>41680.25</v>
      </c>
      <c r="N818">
        <v>1392184800</v>
      </c>
      <c r="O818" s="1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>
        <f t="shared" si="51"/>
        <v>76.011249497790274</v>
      </c>
      <c r="J819" t="s">
        <v>107</v>
      </c>
      <c r="K819" t="s">
        <v>108</v>
      </c>
      <c r="L819">
        <v>1556946000</v>
      </c>
      <c r="M819" s="16">
        <f t="shared" si="49"/>
        <v>43589.208333333328</v>
      </c>
      <c r="N819">
        <v>1559365200</v>
      </c>
      <c r="O819" s="1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>
        <f t="shared" si="51"/>
        <v>111.07246376811594</v>
      </c>
      <c r="J820" t="s">
        <v>21</v>
      </c>
      <c r="K820" t="s">
        <v>22</v>
      </c>
      <c r="L820">
        <v>1548050400</v>
      </c>
      <c r="M820" s="16">
        <f t="shared" si="49"/>
        <v>43486.25</v>
      </c>
      <c r="N820">
        <v>1549173600</v>
      </c>
      <c r="O820" s="1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>
        <f t="shared" si="51"/>
        <v>95.936170212765958</v>
      </c>
      <c r="J821" t="s">
        <v>21</v>
      </c>
      <c r="K821" t="s">
        <v>22</v>
      </c>
      <c r="L821">
        <v>1353736800</v>
      </c>
      <c r="M821" s="16">
        <f t="shared" si="49"/>
        <v>41237.25</v>
      </c>
      <c r="N821">
        <v>1355032800</v>
      </c>
      <c r="O821" s="1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>
        <f t="shared" si="51"/>
        <v>43.043010752688176</v>
      </c>
      <c r="J822" t="s">
        <v>40</v>
      </c>
      <c r="K822" t="s">
        <v>41</v>
      </c>
      <c r="L822">
        <v>1532840400</v>
      </c>
      <c r="M822" s="16">
        <f t="shared" si="49"/>
        <v>43310.208333333328</v>
      </c>
      <c r="N822">
        <v>1533963600</v>
      </c>
      <c r="O822" s="1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>
        <f t="shared" si="51"/>
        <v>67.966666666666669</v>
      </c>
      <c r="J823" t="s">
        <v>21</v>
      </c>
      <c r="K823" t="s">
        <v>22</v>
      </c>
      <c r="L823">
        <v>1488261600</v>
      </c>
      <c r="M823" s="16">
        <f t="shared" si="49"/>
        <v>42794.25</v>
      </c>
      <c r="N823">
        <v>1489381200</v>
      </c>
      <c r="O823" s="1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>
        <f t="shared" si="51"/>
        <v>89.991428571428571</v>
      </c>
      <c r="J824" t="s">
        <v>21</v>
      </c>
      <c r="K824" t="s">
        <v>22</v>
      </c>
      <c r="L824">
        <v>1393567200</v>
      </c>
      <c r="M824" s="16">
        <f t="shared" si="49"/>
        <v>41698.25</v>
      </c>
      <c r="N824">
        <v>1395032400</v>
      </c>
      <c r="O824" s="1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>
        <f t="shared" si="51"/>
        <v>58.095238095238095</v>
      </c>
      <c r="J825" t="s">
        <v>21</v>
      </c>
      <c r="K825" t="s">
        <v>22</v>
      </c>
      <c r="L825">
        <v>1410325200</v>
      </c>
      <c r="M825" s="16">
        <f t="shared" si="49"/>
        <v>41892.208333333336</v>
      </c>
      <c r="N825">
        <v>1412485200</v>
      </c>
      <c r="O825" s="1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>
        <f t="shared" si="51"/>
        <v>83.996875000000003</v>
      </c>
      <c r="J826" t="s">
        <v>21</v>
      </c>
      <c r="K826" t="s">
        <v>22</v>
      </c>
      <c r="L826">
        <v>1276923600</v>
      </c>
      <c r="M826" s="16">
        <f t="shared" si="49"/>
        <v>40348.208333333336</v>
      </c>
      <c r="N826">
        <v>1279688400</v>
      </c>
      <c r="O826" s="1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>
        <f t="shared" si="51"/>
        <v>88.853503184713375</v>
      </c>
      <c r="J827" t="s">
        <v>40</v>
      </c>
      <c r="K827" t="s">
        <v>41</v>
      </c>
      <c r="L827">
        <v>1500958800</v>
      </c>
      <c r="M827" s="16">
        <f t="shared" si="49"/>
        <v>42941.208333333328</v>
      </c>
      <c r="N827">
        <v>1501995600</v>
      </c>
      <c r="O827" s="1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>
        <f t="shared" si="51"/>
        <v>65.963917525773198</v>
      </c>
      <c r="J828" t="s">
        <v>21</v>
      </c>
      <c r="K828" t="s">
        <v>22</v>
      </c>
      <c r="L828">
        <v>1292220000</v>
      </c>
      <c r="M828" s="16">
        <f t="shared" si="49"/>
        <v>40525.25</v>
      </c>
      <c r="N828">
        <v>1294639200</v>
      </c>
      <c r="O828" s="1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>
        <f t="shared" si="51"/>
        <v>74.804878048780495</v>
      </c>
      <c r="J829" t="s">
        <v>26</v>
      </c>
      <c r="K829" t="s">
        <v>27</v>
      </c>
      <c r="L829">
        <v>1304398800</v>
      </c>
      <c r="M829" s="16">
        <f t="shared" si="49"/>
        <v>40666.208333333336</v>
      </c>
      <c r="N829">
        <v>1305435600</v>
      </c>
      <c r="O829" s="1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>
        <f t="shared" si="51"/>
        <v>69.98571428571428</v>
      </c>
      <c r="J830" t="s">
        <v>21</v>
      </c>
      <c r="K830" t="s">
        <v>22</v>
      </c>
      <c r="L830">
        <v>1535432400</v>
      </c>
      <c r="M830" s="16">
        <f t="shared" si="49"/>
        <v>43340.208333333328</v>
      </c>
      <c r="N830">
        <v>1537592400</v>
      </c>
      <c r="O830" s="1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>
        <f t="shared" si="51"/>
        <v>32.006493506493506</v>
      </c>
      <c r="J831" t="s">
        <v>21</v>
      </c>
      <c r="K831" t="s">
        <v>22</v>
      </c>
      <c r="L831">
        <v>1433826000</v>
      </c>
      <c r="M831" s="16">
        <f t="shared" si="49"/>
        <v>42164.208333333328</v>
      </c>
      <c r="N831">
        <v>1435122000</v>
      </c>
      <c r="O831" s="1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>
        <f t="shared" si="51"/>
        <v>64.727272727272734</v>
      </c>
      <c r="J832" t="s">
        <v>21</v>
      </c>
      <c r="K832" t="s">
        <v>22</v>
      </c>
      <c r="L832">
        <v>1514959200</v>
      </c>
      <c r="M832" s="16">
        <f t="shared" si="49"/>
        <v>43103.25</v>
      </c>
      <c r="N832">
        <v>1520056800</v>
      </c>
      <c r="O832" s="1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>
        <f t="shared" si="51"/>
        <v>24.998110087408456</v>
      </c>
      <c r="J833" t="s">
        <v>21</v>
      </c>
      <c r="K833" t="s">
        <v>22</v>
      </c>
      <c r="L833">
        <v>1332738000</v>
      </c>
      <c r="M833" s="16">
        <f t="shared" si="49"/>
        <v>40994.208333333336</v>
      </c>
      <c r="N833">
        <v>1335675600</v>
      </c>
      <c r="O833" s="1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>
        <f t="shared" si="51"/>
        <v>104.97764070932922</v>
      </c>
      <c r="J834" t="s">
        <v>36</v>
      </c>
      <c r="K834" t="s">
        <v>37</v>
      </c>
      <c r="L834">
        <v>1445490000</v>
      </c>
      <c r="M834" s="16">
        <f t="shared" si="49"/>
        <v>42299.208333333328</v>
      </c>
      <c r="N834">
        <v>1448431200</v>
      </c>
      <c r="O834" s="16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>
        <f t="shared" si="51"/>
        <v>64.987878787878785</v>
      </c>
      <c r="J835" t="s">
        <v>36</v>
      </c>
      <c r="K835" t="s">
        <v>37</v>
      </c>
      <c r="L835">
        <v>1297663200</v>
      </c>
      <c r="M835" s="16">
        <f t="shared" ref="M835:M898" si="53">(((L835/60)/60)/24)+DATE(1970,1,1)</f>
        <v>40588.25</v>
      </c>
      <c r="N835">
        <v>1298613600</v>
      </c>
      <c r="O835" s="16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>
        <f t="shared" ref="I836:I899" si="55">(E836/H836)</f>
        <v>94.352941176470594</v>
      </c>
      <c r="J836" t="s">
        <v>21</v>
      </c>
      <c r="K836" t="s">
        <v>22</v>
      </c>
      <c r="L836">
        <v>1371963600</v>
      </c>
      <c r="M836" s="16">
        <f t="shared" si="53"/>
        <v>41448.208333333336</v>
      </c>
      <c r="N836">
        <v>1372482000</v>
      </c>
      <c r="O836" s="1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>
        <f t="shared" si="55"/>
        <v>44.001706484641637</v>
      </c>
      <c r="J837" t="s">
        <v>21</v>
      </c>
      <c r="K837" t="s">
        <v>22</v>
      </c>
      <c r="L837">
        <v>1425103200</v>
      </c>
      <c r="M837" s="16">
        <f t="shared" si="53"/>
        <v>42063.25</v>
      </c>
      <c r="N837">
        <v>1425621600</v>
      </c>
      <c r="O837" s="1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>
        <f t="shared" si="55"/>
        <v>64.744680851063833</v>
      </c>
      <c r="J838" t="s">
        <v>21</v>
      </c>
      <c r="K838" t="s">
        <v>22</v>
      </c>
      <c r="L838">
        <v>1265349600</v>
      </c>
      <c r="M838" s="16">
        <f t="shared" si="53"/>
        <v>40214.25</v>
      </c>
      <c r="N838">
        <v>1266300000</v>
      </c>
      <c r="O838" s="1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>
        <f t="shared" si="55"/>
        <v>84.00667779632721</v>
      </c>
      <c r="J839" t="s">
        <v>21</v>
      </c>
      <c r="K839" t="s">
        <v>22</v>
      </c>
      <c r="L839">
        <v>1301202000</v>
      </c>
      <c r="M839" s="16">
        <f t="shared" si="53"/>
        <v>40629.208333333336</v>
      </c>
      <c r="N839">
        <v>1305867600</v>
      </c>
      <c r="O839" s="1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>
        <f t="shared" si="55"/>
        <v>34.061302681992338</v>
      </c>
      <c r="J840" t="s">
        <v>21</v>
      </c>
      <c r="K840" t="s">
        <v>22</v>
      </c>
      <c r="L840">
        <v>1538024400</v>
      </c>
      <c r="M840" s="16">
        <f t="shared" si="53"/>
        <v>43370.208333333328</v>
      </c>
      <c r="N840">
        <v>1538802000</v>
      </c>
      <c r="O840" s="1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>
        <f t="shared" si="55"/>
        <v>93.273885350318466</v>
      </c>
      <c r="J841" t="s">
        <v>21</v>
      </c>
      <c r="K841" t="s">
        <v>22</v>
      </c>
      <c r="L841">
        <v>1395032400</v>
      </c>
      <c r="M841" s="16">
        <f t="shared" si="53"/>
        <v>41715.208333333336</v>
      </c>
      <c r="N841">
        <v>1398920400</v>
      </c>
      <c r="O841" s="1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>
        <f t="shared" si="55"/>
        <v>32.998301726577978</v>
      </c>
      <c r="J842" t="s">
        <v>21</v>
      </c>
      <c r="K842" t="s">
        <v>22</v>
      </c>
      <c r="L842">
        <v>1405486800</v>
      </c>
      <c r="M842" s="16">
        <f t="shared" si="53"/>
        <v>41836.208333333336</v>
      </c>
      <c r="N842">
        <v>1405659600</v>
      </c>
      <c r="O842" s="1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>
        <f t="shared" si="55"/>
        <v>83.812903225806451</v>
      </c>
      <c r="J843" t="s">
        <v>21</v>
      </c>
      <c r="K843" t="s">
        <v>22</v>
      </c>
      <c r="L843">
        <v>1455861600</v>
      </c>
      <c r="M843" s="16">
        <f t="shared" si="53"/>
        <v>42419.25</v>
      </c>
      <c r="N843">
        <v>1457244000</v>
      </c>
      <c r="O843" s="1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>
        <f t="shared" si="55"/>
        <v>63.992424242424242</v>
      </c>
      <c r="J844" t="s">
        <v>107</v>
      </c>
      <c r="K844" t="s">
        <v>108</v>
      </c>
      <c r="L844">
        <v>1529038800</v>
      </c>
      <c r="M844" s="16">
        <f t="shared" si="53"/>
        <v>43266.208333333328</v>
      </c>
      <c r="N844">
        <v>1529298000</v>
      </c>
      <c r="O844" s="1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>
        <f t="shared" si="55"/>
        <v>81.909090909090907</v>
      </c>
      <c r="J845" t="s">
        <v>21</v>
      </c>
      <c r="K845" t="s">
        <v>22</v>
      </c>
      <c r="L845">
        <v>1535259600</v>
      </c>
      <c r="M845" s="16">
        <f t="shared" si="53"/>
        <v>43338.208333333328</v>
      </c>
      <c r="N845">
        <v>1535778000</v>
      </c>
      <c r="O845" s="1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>
        <f t="shared" si="55"/>
        <v>93.053191489361708</v>
      </c>
      <c r="J846" t="s">
        <v>21</v>
      </c>
      <c r="K846" t="s">
        <v>22</v>
      </c>
      <c r="L846">
        <v>1327212000</v>
      </c>
      <c r="M846" s="16">
        <f t="shared" si="53"/>
        <v>40930.25</v>
      </c>
      <c r="N846">
        <v>1327471200</v>
      </c>
      <c r="O846" s="1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>
        <f t="shared" si="55"/>
        <v>101.98449039881831</v>
      </c>
      <c r="J847" t="s">
        <v>40</v>
      </c>
      <c r="K847" t="s">
        <v>41</v>
      </c>
      <c r="L847">
        <v>1526360400</v>
      </c>
      <c r="M847" s="16">
        <f t="shared" si="53"/>
        <v>43235.208333333328</v>
      </c>
      <c r="N847">
        <v>1529557200</v>
      </c>
      <c r="O847" s="1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>
        <f t="shared" si="55"/>
        <v>105.9375</v>
      </c>
      <c r="J848" t="s">
        <v>21</v>
      </c>
      <c r="K848" t="s">
        <v>22</v>
      </c>
      <c r="L848">
        <v>1532149200</v>
      </c>
      <c r="M848" s="16">
        <f t="shared" si="53"/>
        <v>43302.208333333328</v>
      </c>
      <c r="N848">
        <v>1535259600</v>
      </c>
      <c r="O848" s="1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>
        <f t="shared" si="55"/>
        <v>101.58181818181818</v>
      </c>
      <c r="J849" t="s">
        <v>21</v>
      </c>
      <c r="K849" t="s">
        <v>22</v>
      </c>
      <c r="L849">
        <v>1515304800</v>
      </c>
      <c r="M849" s="16">
        <f t="shared" si="53"/>
        <v>43107.25</v>
      </c>
      <c r="N849">
        <v>1515564000</v>
      </c>
      <c r="O849" s="1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>
        <f t="shared" si="55"/>
        <v>62.970930232558139</v>
      </c>
      <c r="J850" t="s">
        <v>21</v>
      </c>
      <c r="K850" t="s">
        <v>22</v>
      </c>
      <c r="L850">
        <v>1276318800</v>
      </c>
      <c r="M850" s="16">
        <f t="shared" si="53"/>
        <v>40341.208333333336</v>
      </c>
      <c r="N850">
        <v>1277096400</v>
      </c>
      <c r="O850" s="1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>
        <f t="shared" si="55"/>
        <v>29.045602605863191</v>
      </c>
      <c r="J851" t="s">
        <v>21</v>
      </c>
      <c r="K851" t="s">
        <v>22</v>
      </c>
      <c r="L851">
        <v>1328767200</v>
      </c>
      <c r="M851" s="16">
        <f t="shared" si="53"/>
        <v>40948.25</v>
      </c>
      <c r="N851">
        <v>1329026400</v>
      </c>
      <c r="O851" s="1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16">
        <f t="shared" si="53"/>
        <v>40866.25</v>
      </c>
      <c r="N852">
        <v>1322978400</v>
      </c>
      <c r="O852" s="1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>
        <f t="shared" si="55"/>
        <v>77.924999999999997</v>
      </c>
      <c r="J853" t="s">
        <v>21</v>
      </c>
      <c r="K853" t="s">
        <v>22</v>
      </c>
      <c r="L853">
        <v>1335934800</v>
      </c>
      <c r="M853" s="16">
        <f t="shared" si="53"/>
        <v>41031.208333333336</v>
      </c>
      <c r="N853">
        <v>1338786000</v>
      </c>
      <c r="O853" s="1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>
        <f t="shared" si="55"/>
        <v>80.806451612903231</v>
      </c>
      <c r="J854" t="s">
        <v>21</v>
      </c>
      <c r="K854" t="s">
        <v>22</v>
      </c>
      <c r="L854">
        <v>1310792400</v>
      </c>
      <c r="M854" s="16">
        <f t="shared" si="53"/>
        <v>40740.208333333336</v>
      </c>
      <c r="N854">
        <v>1311656400</v>
      </c>
      <c r="O854" s="1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>
        <f t="shared" si="55"/>
        <v>76.006816632583508</v>
      </c>
      <c r="J855" t="s">
        <v>15</v>
      </c>
      <c r="K855" t="s">
        <v>16</v>
      </c>
      <c r="L855">
        <v>1308546000</v>
      </c>
      <c r="M855" s="16">
        <f t="shared" si="53"/>
        <v>40714.208333333336</v>
      </c>
      <c r="N855">
        <v>1308978000</v>
      </c>
      <c r="O855" s="1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>
        <f t="shared" si="55"/>
        <v>72.993613824192337</v>
      </c>
      <c r="J856" t="s">
        <v>15</v>
      </c>
      <c r="K856" t="s">
        <v>16</v>
      </c>
      <c r="L856">
        <v>1574056800</v>
      </c>
      <c r="M856" s="16">
        <f t="shared" si="53"/>
        <v>43787.25</v>
      </c>
      <c r="N856">
        <v>1576389600</v>
      </c>
      <c r="O856" s="1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16">
        <f t="shared" si="53"/>
        <v>40712.208333333336</v>
      </c>
      <c r="N857">
        <v>1311051600</v>
      </c>
      <c r="O857" s="1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>
        <f t="shared" si="55"/>
        <v>54.164556962025316</v>
      </c>
      <c r="J858" t="s">
        <v>21</v>
      </c>
      <c r="K858" t="s">
        <v>22</v>
      </c>
      <c r="L858">
        <v>1335243600</v>
      </c>
      <c r="M858" s="16">
        <f t="shared" si="53"/>
        <v>41023.208333333336</v>
      </c>
      <c r="N858">
        <v>1336712400</v>
      </c>
      <c r="O858" s="1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>
        <f t="shared" si="55"/>
        <v>32.946666666666665</v>
      </c>
      <c r="J859" t="s">
        <v>98</v>
      </c>
      <c r="K859" t="s">
        <v>99</v>
      </c>
      <c r="L859">
        <v>1328421600</v>
      </c>
      <c r="M859" s="16">
        <f t="shared" si="53"/>
        <v>40944.25</v>
      </c>
      <c r="N859">
        <v>1330408800</v>
      </c>
      <c r="O859" s="1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>
        <f t="shared" si="55"/>
        <v>79.371428571428567</v>
      </c>
      <c r="J860" t="s">
        <v>21</v>
      </c>
      <c r="K860" t="s">
        <v>22</v>
      </c>
      <c r="L860">
        <v>1524286800</v>
      </c>
      <c r="M860" s="16">
        <f t="shared" si="53"/>
        <v>43211.208333333328</v>
      </c>
      <c r="N860">
        <v>1524891600</v>
      </c>
      <c r="O860" s="1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>
        <f t="shared" si="55"/>
        <v>41.174603174603178</v>
      </c>
      <c r="J861" t="s">
        <v>21</v>
      </c>
      <c r="K861" t="s">
        <v>22</v>
      </c>
      <c r="L861">
        <v>1362117600</v>
      </c>
      <c r="M861" s="16">
        <f t="shared" si="53"/>
        <v>41334.25</v>
      </c>
      <c r="N861">
        <v>1363669200</v>
      </c>
      <c r="O861" s="1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>
        <f t="shared" si="55"/>
        <v>77.430769230769229</v>
      </c>
      <c r="J862" t="s">
        <v>21</v>
      </c>
      <c r="K862" t="s">
        <v>22</v>
      </c>
      <c r="L862">
        <v>1550556000</v>
      </c>
      <c r="M862" s="16">
        <f t="shared" si="53"/>
        <v>43515.25</v>
      </c>
      <c r="N862">
        <v>1551420000</v>
      </c>
      <c r="O862" s="1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>
        <f t="shared" si="55"/>
        <v>57.159509202453989</v>
      </c>
      <c r="J863" t="s">
        <v>21</v>
      </c>
      <c r="K863" t="s">
        <v>22</v>
      </c>
      <c r="L863">
        <v>1269147600</v>
      </c>
      <c r="M863" s="16">
        <f t="shared" si="53"/>
        <v>40258.208333333336</v>
      </c>
      <c r="N863">
        <v>1269838800</v>
      </c>
      <c r="O863" s="1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>
        <f t="shared" si="55"/>
        <v>77.17647058823529</v>
      </c>
      <c r="J864" t="s">
        <v>21</v>
      </c>
      <c r="K864" t="s">
        <v>22</v>
      </c>
      <c r="L864">
        <v>1312174800</v>
      </c>
      <c r="M864" s="16">
        <f t="shared" si="53"/>
        <v>40756.208333333336</v>
      </c>
      <c r="N864">
        <v>1312520400</v>
      </c>
      <c r="O864" s="1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>
        <f t="shared" si="55"/>
        <v>24.953917050691246</v>
      </c>
      <c r="J865" t="s">
        <v>21</v>
      </c>
      <c r="K865" t="s">
        <v>22</v>
      </c>
      <c r="L865">
        <v>1434517200</v>
      </c>
      <c r="M865" s="16">
        <f t="shared" si="53"/>
        <v>42172.208333333328</v>
      </c>
      <c r="N865">
        <v>1436504400</v>
      </c>
      <c r="O865" s="1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16">
        <f t="shared" si="53"/>
        <v>42601.208333333328</v>
      </c>
      <c r="N866">
        <v>1472014800</v>
      </c>
      <c r="O866" s="1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>
        <f t="shared" si="55"/>
        <v>46.000916870415651</v>
      </c>
      <c r="J867" t="s">
        <v>21</v>
      </c>
      <c r="K867" t="s">
        <v>22</v>
      </c>
      <c r="L867">
        <v>1410757200</v>
      </c>
      <c r="M867" s="16">
        <f t="shared" si="53"/>
        <v>41897.208333333336</v>
      </c>
      <c r="N867">
        <v>1411534800</v>
      </c>
      <c r="O867" s="1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>
        <f t="shared" si="55"/>
        <v>88.023385300668153</v>
      </c>
      <c r="J868" t="s">
        <v>21</v>
      </c>
      <c r="K868" t="s">
        <v>22</v>
      </c>
      <c r="L868">
        <v>1304830800</v>
      </c>
      <c r="M868" s="16">
        <f t="shared" si="53"/>
        <v>40671.208333333336</v>
      </c>
      <c r="N868">
        <v>1304917200</v>
      </c>
      <c r="O868" s="1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16">
        <f t="shared" si="53"/>
        <v>43382.208333333328</v>
      </c>
      <c r="N869">
        <v>1539579600</v>
      </c>
      <c r="O869" s="1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>
        <f t="shared" si="55"/>
        <v>102.69047619047619</v>
      </c>
      <c r="J870" t="s">
        <v>21</v>
      </c>
      <c r="K870" t="s">
        <v>22</v>
      </c>
      <c r="L870">
        <v>1381554000</v>
      </c>
      <c r="M870" s="16">
        <f t="shared" si="53"/>
        <v>41559.208333333336</v>
      </c>
      <c r="N870">
        <v>1382504400</v>
      </c>
      <c r="O870" s="1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>
        <f t="shared" si="55"/>
        <v>72.958174904942965</v>
      </c>
      <c r="J871" t="s">
        <v>21</v>
      </c>
      <c r="K871" t="s">
        <v>22</v>
      </c>
      <c r="L871">
        <v>1277096400</v>
      </c>
      <c r="M871" s="16">
        <f t="shared" si="53"/>
        <v>40350.208333333336</v>
      </c>
      <c r="N871">
        <v>1278306000</v>
      </c>
      <c r="O871" s="1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>
        <f t="shared" si="55"/>
        <v>57.190082644628099</v>
      </c>
      <c r="J872" t="s">
        <v>21</v>
      </c>
      <c r="K872" t="s">
        <v>22</v>
      </c>
      <c r="L872">
        <v>1440392400</v>
      </c>
      <c r="M872" s="16">
        <f t="shared" si="53"/>
        <v>42240.208333333328</v>
      </c>
      <c r="N872">
        <v>1442552400</v>
      </c>
      <c r="O872" s="1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>
        <f t="shared" si="55"/>
        <v>84.013793103448279</v>
      </c>
      <c r="J873" t="s">
        <v>21</v>
      </c>
      <c r="K873" t="s">
        <v>22</v>
      </c>
      <c r="L873">
        <v>1509512400</v>
      </c>
      <c r="M873" s="16">
        <f t="shared" si="53"/>
        <v>43040.208333333328</v>
      </c>
      <c r="N873">
        <v>1511071200</v>
      </c>
      <c r="O873" s="1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>
        <f t="shared" si="55"/>
        <v>98.666666666666671</v>
      </c>
      <c r="J874" t="s">
        <v>26</v>
      </c>
      <c r="K874" t="s">
        <v>27</v>
      </c>
      <c r="L874">
        <v>1535950800</v>
      </c>
      <c r="M874" s="16">
        <f t="shared" si="53"/>
        <v>43346.208333333328</v>
      </c>
      <c r="N874">
        <v>1536382800</v>
      </c>
      <c r="O874" s="1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>
        <f t="shared" si="55"/>
        <v>42.007419183889773</v>
      </c>
      <c r="J875" t="s">
        <v>21</v>
      </c>
      <c r="K875" t="s">
        <v>22</v>
      </c>
      <c r="L875">
        <v>1389160800</v>
      </c>
      <c r="M875" s="16">
        <f t="shared" si="53"/>
        <v>41647.25</v>
      </c>
      <c r="N875">
        <v>1389592800</v>
      </c>
      <c r="O875" s="1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>
        <f t="shared" si="55"/>
        <v>32.002753556677376</v>
      </c>
      <c r="J876" t="s">
        <v>21</v>
      </c>
      <c r="K876" t="s">
        <v>22</v>
      </c>
      <c r="L876">
        <v>1271998800</v>
      </c>
      <c r="M876" s="16">
        <f t="shared" si="53"/>
        <v>40291.208333333336</v>
      </c>
      <c r="N876">
        <v>1275282000</v>
      </c>
      <c r="O876" s="1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>
        <f t="shared" si="55"/>
        <v>81.567164179104481</v>
      </c>
      <c r="J877" t="s">
        <v>21</v>
      </c>
      <c r="K877" t="s">
        <v>22</v>
      </c>
      <c r="L877">
        <v>1294898400</v>
      </c>
      <c r="M877" s="16">
        <f t="shared" si="53"/>
        <v>40556.25</v>
      </c>
      <c r="N877">
        <v>1294984800</v>
      </c>
      <c r="O877" s="1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>
        <f t="shared" si="55"/>
        <v>37.035087719298247</v>
      </c>
      <c r="J878" t="s">
        <v>15</v>
      </c>
      <c r="K878" t="s">
        <v>16</v>
      </c>
      <c r="L878">
        <v>1559970000</v>
      </c>
      <c r="M878" s="16">
        <f t="shared" si="53"/>
        <v>43624.208333333328</v>
      </c>
      <c r="N878">
        <v>1562043600</v>
      </c>
      <c r="O878" s="1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>
        <f t="shared" si="55"/>
        <v>103.033360455655</v>
      </c>
      <c r="J879" t="s">
        <v>21</v>
      </c>
      <c r="K879" t="s">
        <v>22</v>
      </c>
      <c r="L879">
        <v>1469509200</v>
      </c>
      <c r="M879" s="16">
        <f t="shared" si="53"/>
        <v>42577.208333333328</v>
      </c>
      <c r="N879">
        <v>1469595600</v>
      </c>
      <c r="O879" s="1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>
        <f t="shared" si="55"/>
        <v>84.333333333333329</v>
      </c>
      <c r="J880" t="s">
        <v>107</v>
      </c>
      <c r="K880" t="s">
        <v>108</v>
      </c>
      <c r="L880">
        <v>1579068000</v>
      </c>
      <c r="M880" s="16">
        <f t="shared" si="53"/>
        <v>43845.25</v>
      </c>
      <c r="N880">
        <v>1581141600</v>
      </c>
      <c r="O880" s="1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>
        <f t="shared" si="55"/>
        <v>102.60377358490567</v>
      </c>
      <c r="J881" t="s">
        <v>21</v>
      </c>
      <c r="K881" t="s">
        <v>22</v>
      </c>
      <c r="L881">
        <v>1487743200</v>
      </c>
      <c r="M881" s="16">
        <f t="shared" si="53"/>
        <v>42788.25</v>
      </c>
      <c r="N881">
        <v>1488520800</v>
      </c>
      <c r="O881" s="1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>
        <f t="shared" si="55"/>
        <v>79.992129246064621</v>
      </c>
      <c r="J882" t="s">
        <v>21</v>
      </c>
      <c r="K882" t="s">
        <v>22</v>
      </c>
      <c r="L882">
        <v>1563685200</v>
      </c>
      <c r="M882" s="16">
        <f t="shared" si="53"/>
        <v>43667.208333333328</v>
      </c>
      <c r="N882">
        <v>1563858000</v>
      </c>
      <c r="O882" s="1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>
        <f t="shared" si="55"/>
        <v>70.055309734513273</v>
      </c>
      <c r="J883" t="s">
        <v>21</v>
      </c>
      <c r="K883" t="s">
        <v>22</v>
      </c>
      <c r="L883">
        <v>1436418000</v>
      </c>
      <c r="M883" s="16">
        <f t="shared" si="53"/>
        <v>42194.208333333328</v>
      </c>
      <c r="N883">
        <v>1438923600</v>
      </c>
      <c r="O883" s="1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16">
        <f t="shared" si="53"/>
        <v>42025.25</v>
      </c>
      <c r="N884">
        <v>1422165600</v>
      </c>
      <c r="O884" s="1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>
        <f t="shared" si="55"/>
        <v>41.911917098445599</v>
      </c>
      <c r="J885" t="s">
        <v>21</v>
      </c>
      <c r="K885" t="s">
        <v>22</v>
      </c>
      <c r="L885">
        <v>1274763600</v>
      </c>
      <c r="M885" s="16">
        <f t="shared" si="53"/>
        <v>40323.208333333336</v>
      </c>
      <c r="N885">
        <v>1277874000</v>
      </c>
      <c r="O885" s="1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>
        <f t="shared" si="55"/>
        <v>57.992576882290564</v>
      </c>
      <c r="J886" t="s">
        <v>21</v>
      </c>
      <c r="K886" t="s">
        <v>22</v>
      </c>
      <c r="L886">
        <v>1399179600</v>
      </c>
      <c r="M886" s="16">
        <f t="shared" si="53"/>
        <v>41763.208333333336</v>
      </c>
      <c r="N886">
        <v>1399352400</v>
      </c>
      <c r="O886" s="1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>
        <f t="shared" si="55"/>
        <v>40.942307692307693</v>
      </c>
      <c r="J887" t="s">
        <v>21</v>
      </c>
      <c r="K887" t="s">
        <v>22</v>
      </c>
      <c r="L887">
        <v>1275800400</v>
      </c>
      <c r="M887" s="16">
        <f t="shared" si="53"/>
        <v>40335.208333333336</v>
      </c>
      <c r="N887">
        <v>1279083600</v>
      </c>
      <c r="O887" s="1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>
        <f t="shared" si="55"/>
        <v>69.9972602739726</v>
      </c>
      <c r="J888" t="s">
        <v>21</v>
      </c>
      <c r="K888" t="s">
        <v>22</v>
      </c>
      <c r="L888">
        <v>1282798800</v>
      </c>
      <c r="M888" s="16">
        <f t="shared" si="53"/>
        <v>40416.208333333336</v>
      </c>
      <c r="N888">
        <v>1284354000</v>
      </c>
      <c r="O888" s="1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>
        <f t="shared" si="55"/>
        <v>73.838709677419359</v>
      </c>
      <c r="J889" t="s">
        <v>21</v>
      </c>
      <c r="K889" t="s">
        <v>22</v>
      </c>
      <c r="L889">
        <v>1437109200</v>
      </c>
      <c r="M889" s="16">
        <f t="shared" si="53"/>
        <v>42202.208333333328</v>
      </c>
      <c r="N889">
        <v>1441170000</v>
      </c>
      <c r="O889" s="1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>
        <f t="shared" si="55"/>
        <v>41.979310344827589</v>
      </c>
      <c r="J890" t="s">
        <v>21</v>
      </c>
      <c r="K890" t="s">
        <v>22</v>
      </c>
      <c r="L890">
        <v>1491886800</v>
      </c>
      <c r="M890" s="16">
        <f t="shared" si="53"/>
        <v>42836.208333333328</v>
      </c>
      <c r="N890">
        <v>1493528400</v>
      </c>
      <c r="O890" s="1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>
        <f t="shared" si="55"/>
        <v>77.93442622950819</v>
      </c>
      <c r="J891" t="s">
        <v>21</v>
      </c>
      <c r="K891" t="s">
        <v>22</v>
      </c>
      <c r="L891">
        <v>1394600400</v>
      </c>
      <c r="M891" s="16">
        <f t="shared" si="53"/>
        <v>41710.208333333336</v>
      </c>
      <c r="N891">
        <v>1395205200</v>
      </c>
      <c r="O891" s="1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>
        <f t="shared" si="55"/>
        <v>106.01972789115646</v>
      </c>
      <c r="J892" t="s">
        <v>21</v>
      </c>
      <c r="K892" t="s">
        <v>22</v>
      </c>
      <c r="L892">
        <v>1561352400</v>
      </c>
      <c r="M892" s="16">
        <f t="shared" si="53"/>
        <v>43640.208333333328</v>
      </c>
      <c r="N892">
        <v>1561438800</v>
      </c>
      <c r="O892" s="1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>
        <f t="shared" si="55"/>
        <v>47.018181818181816</v>
      </c>
      <c r="J893" t="s">
        <v>15</v>
      </c>
      <c r="K893" t="s">
        <v>16</v>
      </c>
      <c r="L893">
        <v>1322892000</v>
      </c>
      <c r="M893" s="16">
        <f t="shared" si="53"/>
        <v>40880.25</v>
      </c>
      <c r="N893">
        <v>1326693600</v>
      </c>
      <c r="O893" s="1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>
        <f t="shared" si="55"/>
        <v>76.016483516483518</v>
      </c>
      <c r="J894" t="s">
        <v>21</v>
      </c>
      <c r="K894" t="s">
        <v>22</v>
      </c>
      <c r="L894">
        <v>1274418000</v>
      </c>
      <c r="M894" s="16">
        <f t="shared" si="53"/>
        <v>40319.208333333336</v>
      </c>
      <c r="N894">
        <v>1277960400</v>
      </c>
      <c r="O894" s="1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>
        <f t="shared" si="55"/>
        <v>54.120603015075375</v>
      </c>
      <c r="J895" t="s">
        <v>107</v>
      </c>
      <c r="K895" t="s">
        <v>108</v>
      </c>
      <c r="L895">
        <v>1434344400</v>
      </c>
      <c r="M895" s="16">
        <f t="shared" si="53"/>
        <v>42170.208333333328</v>
      </c>
      <c r="N895">
        <v>1434690000</v>
      </c>
      <c r="O895" s="1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>
        <f t="shared" si="55"/>
        <v>57.285714285714285</v>
      </c>
      <c r="J896" t="s">
        <v>40</v>
      </c>
      <c r="K896" t="s">
        <v>41</v>
      </c>
      <c r="L896">
        <v>1373518800</v>
      </c>
      <c r="M896" s="16">
        <f t="shared" si="53"/>
        <v>41466.208333333336</v>
      </c>
      <c r="N896">
        <v>1376110800</v>
      </c>
      <c r="O896" s="1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>
        <f t="shared" si="55"/>
        <v>103.81308411214954</v>
      </c>
      <c r="J897" t="s">
        <v>21</v>
      </c>
      <c r="K897" t="s">
        <v>22</v>
      </c>
      <c r="L897">
        <v>1517637600</v>
      </c>
      <c r="M897" s="16">
        <f t="shared" si="53"/>
        <v>43134.25</v>
      </c>
      <c r="N897">
        <v>1518415200</v>
      </c>
      <c r="O897" s="1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>
        <f t="shared" si="55"/>
        <v>105.02602739726028</v>
      </c>
      <c r="J898" t="s">
        <v>26</v>
      </c>
      <c r="K898" t="s">
        <v>27</v>
      </c>
      <c r="L898">
        <v>1310619600</v>
      </c>
      <c r="M898" s="16">
        <f t="shared" si="53"/>
        <v>40738.208333333336</v>
      </c>
      <c r="N898">
        <v>1310878800</v>
      </c>
      <c r="O898" s="16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>
        <f t="shared" si="55"/>
        <v>90.259259259259252</v>
      </c>
      <c r="J899" t="s">
        <v>21</v>
      </c>
      <c r="K899" t="s">
        <v>22</v>
      </c>
      <c r="L899">
        <v>1556427600</v>
      </c>
      <c r="M899" s="16">
        <f t="shared" ref="M899:M962" si="57">(((L899/60)/60)/24)+DATE(1970,1,1)</f>
        <v>43583.208333333328</v>
      </c>
      <c r="N899">
        <v>1556600400</v>
      </c>
      <c r="O899" s="16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>
        <f t="shared" ref="I900:I963" si="59">(E900/H900)</f>
        <v>76.978705978705975</v>
      </c>
      <c r="J900" t="s">
        <v>21</v>
      </c>
      <c r="K900" t="s">
        <v>22</v>
      </c>
      <c r="L900">
        <v>1576476000</v>
      </c>
      <c r="M900" s="16">
        <f t="shared" si="57"/>
        <v>43815.25</v>
      </c>
      <c r="N900">
        <v>1576994400</v>
      </c>
      <c r="O900" s="1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>
        <f t="shared" si="59"/>
        <v>102.60162601626017</v>
      </c>
      <c r="J901" t="s">
        <v>98</v>
      </c>
      <c r="K901" t="s">
        <v>99</v>
      </c>
      <c r="L901">
        <v>1381122000</v>
      </c>
      <c r="M901" s="16">
        <f t="shared" si="57"/>
        <v>41554.208333333336</v>
      </c>
      <c r="N901">
        <v>1382677200</v>
      </c>
      <c r="O901" s="1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16">
        <f t="shared" si="57"/>
        <v>41901.208333333336</v>
      </c>
      <c r="N902">
        <v>1411189200</v>
      </c>
      <c r="O902" s="1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>
        <f t="shared" si="59"/>
        <v>55.0062893081761</v>
      </c>
      <c r="J903" t="s">
        <v>21</v>
      </c>
      <c r="K903" t="s">
        <v>22</v>
      </c>
      <c r="L903">
        <v>1531803600</v>
      </c>
      <c r="M903" s="16">
        <f t="shared" si="57"/>
        <v>43298.208333333328</v>
      </c>
      <c r="N903">
        <v>1534654800</v>
      </c>
      <c r="O903" s="1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>
        <f t="shared" si="59"/>
        <v>32.127272727272725</v>
      </c>
      <c r="J904" t="s">
        <v>21</v>
      </c>
      <c r="K904" t="s">
        <v>22</v>
      </c>
      <c r="L904">
        <v>1454133600</v>
      </c>
      <c r="M904" s="16">
        <f t="shared" si="57"/>
        <v>42399.25</v>
      </c>
      <c r="N904">
        <v>1457762400</v>
      </c>
      <c r="O904" s="1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>
        <f t="shared" si="59"/>
        <v>50.642857142857146</v>
      </c>
      <c r="J905" t="s">
        <v>21</v>
      </c>
      <c r="K905" t="s">
        <v>22</v>
      </c>
      <c r="L905">
        <v>1336194000</v>
      </c>
      <c r="M905" s="16">
        <f t="shared" si="57"/>
        <v>41034.208333333336</v>
      </c>
      <c r="N905">
        <v>1337490000</v>
      </c>
      <c r="O905" s="1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>
        <f t="shared" si="59"/>
        <v>49.6875</v>
      </c>
      <c r="J906" t="s">
        <v>21</v>
      </c>
      <c r="K906" t="s">
        <v>22</v>
      </c>
      <c r="L906">
        <v>1349326800</v>
      </c>
      <c r="M906" s="16">
        <f t="shared" si="57"/>
        <v>41186.208333333336</v>
      </c>
      <c r="N906">
        <v>1349672400</v>
      </c>
      <c r="O906" s="1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>
        <f t="shared" si="59"/>
        <v>54.894067796610166</v>
      </c>
      <c r="J907" t="s">
        <v>21</v>
      </c>
      <c r="K907" t="s">
        <v>22</v>
      </c>
      <c r="L907">
        <v>1379566800</v>
      </c>
      <c r="M907" s="16">
        <f t="shared" si="57"/>
        <v>41536.208333333336</v>
      </c>
      <c r="N907">
        <v>1379826000</v>
      </c>
      <c r="O907" s="1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>
        <f t="shared" si="59"/>
        <v>46.931937172774866</v>
      </c>
      <c r="J908" t="s">
        <v>21</v>
      </c>
      <c r="K908" t="s">
        <v>22</v>
      </c>
      <c r="L908">
        <v>1494651600</v>
      </c>
      <c r="M908" s="16">
        <f t="shared" si="57"/>
        <v>42868.208333333328</v>
      </c>
      <c r="N908">
        <v>1497762000</v>
      </c>
      <c r="O908" s="1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>
        <f t="shared" si="59"/>
        <v>44.951219512195124</v>
      </c>
      <c r="J909" t="s">
        <v>21</v>
      </c>
      <c r="K909" t="s">
        <v>22</v>
      </c>
      <c r="L909">
        <v>1303880400</v>
      </c>
      <c r="M909" s="16">
        <f t="shared" si="57"/>
        <v>40660.208333333336</v>
      </c>
      <c r="N909">
        <v>1304485200</v>
      </c>
      <c r="O909" s="1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>
        <f t="shared" si="59"/>
        <v>30.99898322318251</v>
      </c>
      <c r="J910" t="s">
        <v>21</v>
      </c>
      <c r="K910" t="s">
        <v>22</v>
      </c>
      <c r="L910">
        <v>1335934800</v>
      </c>
      <c r="M910" s="16">
        <f t="shared" si="57"/>
        <v>41031.208333333336</v>
      </c>
      <c r="N910">
        <v>1336885200</v>
      </c>
      <c r="O910" s="1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>
        <f t="shared" si="59"/>
        <v>107.7625</v>
      </c>
      <c r="J911" t="s">
        <v>15</v>
      </c>
      <c r="K911" t="s">
        <v>16</v>
      </c>
      <c r="L911">
        <v>1528088400</v>
      </c>
      <c r="M911" s="16">
        <f t="shared" si="57"/>
        <v>43255.208333333328</v>
      </c>
      <c r="N911">
        <v>1530421200</v>
      </c>
      <c r="O911" s="1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>
        <f t="shared" si="59"/>
        <v>102.07770270270271</v>
      </c>
      <c r="J912" t="s">
        <v>21</v>
      </c>
      <c r="K912" t="s">
        <v>22</v>
      </c>
      <c r="L912">
        <v>1421906400</v>
      </c>
      <c r="M912" s="16">
        <f t="shared" si="57"/>
        <v>42026.25</v>
      </c>
      <c r="N912">
        <v>1421992800</v>
      </c>
      <c r="O912" s="1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>
        <f t="shared" si="59"/>
        <v>24.976190476190474</v>
      </c>
      <c r="J913" t="s">
        <v>21</v>
      </c>
      <c r="K913" t="s">
        <v>22</v>
      </c>
      <c r="L913">
        <v>1568005200</v>
      </c>
      <c r="M913" s="16">
        <f t="shared" si="57"/>
        <v>43717.208333333328</v>
      </c>
      <c r="N913">
        <v>1568178000</v>
      </c>
      <c r="O913" s="1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>
        <f t="shared" si="59"/>
        <v>79.944134078212286</v>
      </c>
      <c r="J914" t="s">
        <v>21</v>
      </c>
      <c r="K914" t="s">
        <v>22</v>
      </c>
      <c r="L914">
        <v>1346821200</v>
      </c>
      <c r="M914" s="16">
        <f t="shared" si="57"/>
        <v>41157.208333333336</v>
      </c>
      <c r="N914">
        <v>1347944400</v>
      </c>
      <c r="O914" s="1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>
        <f t="shared" si="59"/>
        <v>67.946462715105156</v>
      </c>
      <c r="J915" t="s">
        <v>26</v>
      </c>
      <c r="K915" t="s">
        <v>27</v>
      </c>
      <c r="L915">
        <v>1557637200</v>
      </c>
      <c r="M915" s="16">
        <f t="shared" si="57"/>
        <v>43597.208333333328</v>
      </c>
      <c r="N915">
        <v>1558760400</v>
      </c>
      <c r="O915" s="1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>
        <f t="shared" si="59"/>
        <v>26.070921985815602</v>
      </c>
      <c r="J916" t="s">
        <v>40</v>
      </c>
      <c r="K916" t="s">
        <v>41</v>
      </c>
      <c r="L916">
        <v>1375592400</v>
      </c>
      <c r="M916" s="16">
        <f t="shared" si="57"/>
        <v>41490.208333333336</v>
      </c>
      <c r="N916">
        <v>1376629200</v>
      </c>
      <c r="O916" s="1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>
        <f t="shared" si="59"/>
        <v>105.0032154340836</v>
      </c>
      <c r="J917" t="s">
        <v>40</v>
      </c>
      <c r="K917" t="s">
        <v>41</v>
      </c>
      <c r="L917">
        <v>1503982800</v>
      </c>
      <c r="M917" s="16">
        <f t="shared" si="57"/>
        <v>42976.208333333328</v>
      </c>
      <c r="N917">
        <v>1504760400</v>
      </c>
      <c r="O917" s="1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>
        <f t="shared" si="59"/>
        <v>25.826923076923077</v>
      </c>
      <c r="J918" t="s">
        <v>21</v>
      </c>
      <c r="K918" t="s">
        <v>22</v>
      </c>
      <c r="L918">
        <v>1418882400</v>
      </c>
      <c r="M918" s="16">
        <f t="shared" si="57"/>
        <v>41991.25</v>
      </c>
      <c r="N918">
        <v>1419660000</v>
      </c>
      <c r="O918" s="1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>
        <f t="shared" si="59"/>
        <v>77.666666666666671</v>
      </c>
      <c r="J919" t="s">
        <v>40</v>
      </c>
      <c r="K919" t="s">
        <v>41</v>
      </c>
      <c r="L919">
        <v>1309237200</v>
      </c>
      <c r="M919" s="16">
        <f t="shared" si="57"/>
        <v>40722.208333333336</v>
      </c>
      <c r="N919">
        <v>1311310800</v>
      </c>
      <c r="O919" s="1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>
        <f t="shared" si="59"/>
        <v>57.82692307692308</v>
      </c>
      <c r="J920" t="s">
        <v>98</v>
      </c>
      <c r="K920" t="s">
        <v>99</v>
      </c>
      <c r="L920">
        <v>1343365200</v>
      </c>
      <c r="M920" s="16">
        <f t="shared" si="57"/>
        <v>41117.208333333336</v>
      </c>
      <c r="N920">
        <v>1344315600</v>
      </c>
      <c r="O920" s="1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>
        <f t="shared" si="59"/>
        <v>92.955555555555549</v>
      </c>
      <c r="J921" t="s">
        <v>26</v>
      </c>
      <c r="K921" t="s">
        <v>27</v>
      </c>
      <c r="L921">
        <v>1507957200</v>
      </c>
      <c r="M921" s="16">
        <f t="shared" si="57"/>
        <v>43022.208333333328</v>
      </c>
      <c r="N921">
        <v>1510725600</v>
      </c>
      <c r="O921" s="1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>
        <f t="shared" si="59"/>
        <v>37.945098039215686</v>
      </c>
      <c r="J922" t="s">
        <v>21</v>
      </c>
      <c r="K922" t="s">
        <v>22</v>
      </c>
      <c r="L922">
        <v>1549519200</v>
      </c>
      <c r="M922" s="16">
        <f t="shared" si="57"/>
        <v>43503.25</v>
      </c>
      <c r="N922">
        <v>1551247200</v>
      </c>
      <c r="O922" s="1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>
        <f t="shared" si="59"/>
        <v>31.842105263157894</v>
      </c>
      <c r="J923" t="s">
        <v>21</v>
      </c>
      <c r="K923" t="s">
        <v>22</v>
      </c>
      <c r="L923">
        <v>1329026400</v>
      </c>
      <c r="M923" s="16">
        <f t="shared" si="57"/>
        <v>40951.25</v>
      </c>
      <c r="N923">
        <v>1330236000</v>
      </c>
      <c r="O923" s="1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16">
        <f t="shared" si="57"/>
        <v>43443.25</v>
      </c>
      <c r="N924">
        <v>1545112800</v>
      </c>
      <c r="O924" s="1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16">
        <f t="shared" si="57"/>
        <v>40373.208333333336</v>
      </c>
      <c r="N925">
        <v>1279170000</v>
      </c>
      <c r="O925" s="1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>
        <f t="shared" si="59"/>
        <v>84.006989951944078</v>
      </c>
      <c r="J926" t="s">
        <v>107</v>
      </c>
      <c r="K926" t="s">
        <v>108</v>
      </c>
      <c r="L926">
        <v>1572498000</v>
      </c>
      <c r="M926" s="16">
        <f t="shared" si="57"/>
        <v>43769.208333333328</v>
      </c>
      <c r="N926">
        <v>1573452000</v>
      </c>
      <c r="O926" s="1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>
        <f t="shared" si="59"/>
        <v>103.41538461538461</v>
      </c>
      <c r="J927" t="s">
        <v>21</v>
      </c>
      <c r="K927" t="s">
        <v>22</v>
      </c>
      <c r="L927">
        <v>1506056400</v>
      </c>
      <c r="M927" s="16">
        <f t="shared" si="57"/>
        <v>43000.208333333328</v>
      </c>
      <c r="N927">
        <v>1507093200</v>
      </c>
      <c r="O927" s="1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>
        <f t="shared" si="59"/>
        <v>105.13333333333334</v>
      </c>
      <c r="J928" t="s">
        <v>21</v>
      </c>
      <c r="K928" t="s">
        <v>22</v>
      </c>
      <c r="L928">
        <v>1463029200</v>
      </c>
      <c r="M928" s="16">
        <f t="shared" si="57"/>
        <v>42502.208333333328</v>
      </c>
      <c r="N928">
        <v>1463374800</v>
      </c>
      <c r="O928" s="1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>
        <f t="shared" si="59"/>
        <v>89.21621621621621</v>
      </c>
      <c r="J929" t="s">
        <v>21</v>
      </c>
      <c r="K929" t="s">
        <v>22</v>
      </c>
      <c r="L929">
        <v>1342069200</v>
      </c>
      <c r="M929" s="16">
        <f t="shared" si="57"/>
        <v>41102.208333333336</v>
      </c>
      <c r="N929">
        <v>1344574800</v>
      </c>
      <c r="O929" s="1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>
        <f t="shared" si="59"/>
        <v>51.995234312946785</v>
      </c>
      <c r="J930" t="s">
        <v>107</v>
      </c>
      <c r="K930" t="s">
        <v>108</v>
      </c>
      <c r="L930">
        <v>1388296800</v>
      </c>
      <c r="M930" s="16">
        <f t="shared" si="57"/>
        <v>41637.25</v>
      </c>
      <c r="N930">
        <v>1389074400</v>
      </c>
      <c r="O930" s="1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>
        <f t="shared" si="59"/>
        <v>64.956521739130437</v>
      </c>
      <c r="J931" t="s">
        <v>40</v>
      </c>
      <c r="K931" t="s">
        <v>41</v>
      </c>
      <c r="L931">
        <v>1493787600</v>
      </c>
      <c r="M931" s="16">
        <f t="shared" si="57"/>
        <v>42858.208333333328</v>
      </c>
      <c r="N931">
        <v>1494997200</v>
      </c>
      <c r="O931" s="1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>
        <f t="shared" si="59"/>
        <v>46.235294117647058</v>
      </c>
      <c r="J932" t="s">
        <v>21</v>
      </c>
      <c r="K932" t="s">
        <v>22</v>
      </c>
      <c r="L932">
        <v>1424844000</v>
      </c>
      <c r="M932" s="16">
        <f t="shared" si="57"/>
        <v>42060.25</v>
      </c>
      <c r="N932">
        <v>1425448800</v>
      </c>
      <c r="O932" s="1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>
        <f t="shared" si="59"/>
        <v>51.151785714285715</v>
      </c>
      <c r="J933" t="s">
        <v>21</v>
      </c>
      <c r="K933" t="s">
        <v>22</v>
      </c>
      <c r="L933">
        <v>1403931600</v>
      </c>
      <c r="M933" s="16">
        <f t="shared" si="57"/>
        <v>41818.208333333336</v>
      </c>
      <c r="N933">
        <v>1404104400</v>
      </c>
      <c r="O933" s="1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>
        <f t="shared" si="59"/>
        <v>33.909722222222221</v>
      </c>
      <c r="J934" t="s">
        <v>21</v>
      </c>
      <c r="K934" t="s">
        <v>22</v>
      </c>
      <c r="L934">
        <v>1394514000</v>
      </c>
      <c r="M934" s="16">
        <f t="shared" si="57"/>
        <v>41709.208333333336</v>
      </c>
      <c r="N934">
        <v>1394773200</v>
      </c>
      <c r="O934" s="1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>
        <f t="shared" si="59"/>
        <v>92.016298633017882</v>
      </c>
      <c r="J935" t="s">
        <v>21</v>
      </c>
      <c r="K935" t="s">
        <v>22</v>
      </c>
      <c r="L935">
        <v>1365397200</v>
      </c>
      <c r="M935" s="16">
        <f t="shared" si="57"/>
        <v>41372.208333333336</v>
      </c>
      <c r="N935">
        <v>1366520400</v>
      </c>
      <c r="O935" s="1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>
        <f t="shared" si="59"/>
        <v>107.42857142857143</v>
      </c>
      <c r="J936" t="s">
        <v>21</v>
      </c>
      <c r="K936" t="s">
        <v>22</v>
      </c>
      <c r="L936">
        <v>1456120800</v>
      </c>
      <c r="M936" s="16">
        <f t="shared" si="57"/>
        <v>42422.25</v>
      </c>
      <c r="N936">
        <v>1456639200</v>
      </c>
      <c r="O936" s="1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>
        <f t="shared" si="59"/>
        <v>75.848484848484844</v>
      </c>
      <c r="J937" t="s">
        <v>21</v>
      </c>
      <c r="K937" t="s">
        <v>22</v>
      </c>
      <c r="L937">
        <v>1437714000</v>
      </c>
      <c r="M937" s="16">
        <f t="shared" si="57"/>
        <v>42209.208333333328</v>
      </c>
      <c r="N937">
        <v>1438318800</v>
      </c>
      <c r="O937" s="1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>
        <f t="shared" si="59"/>
        <v>80.476190476190482</v>
      </c>
      <c r="J938" t="s">
        <v>21</v>
      </c>
      <c r="K938" t="s">
        <v>22</v>
      </c>
      <c r="L938">
        <v>1563771600</v>
      </c>
      <c r="M938" s="16">
        <f t="shared" si="57"/>
        <v>43668.208333333328</v>
      </c>
      <c r="N938">
        <v>1564030800</v>
      </c>
      <c r="O938" s="1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>
        <f t="shared" si="59"/>
        <v>86.978483606557376</v>
      </c>
      <c r="J939" t="s">
        <v>21</v>
      </c>
      <c r="K939" t="s">
        <v>22</v>
      </c>
      <c r="L939">
        <v>1448517600</v>
      </c>
      <c r="M939" s="16">
        <f t="shared" si="57"/>
        <v>42334.25</v>
      </c>
      <c r="N939">
        <v>1449295200</v>
      </c>
      <c r="O939" s="1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>
        <f t="shared" si="59"/>
        <v>105.13541666666667</v>
      </c>
      <c r="J940" t="s">
        <v>21</v>
      </c>
      <c r="K940" t="s">
        <v>22</v>
      </c>
      <c r="L940">
        <v>1528779600</v>
      </c>
      <c r="M940" s="16">
        <f t="shared" si="57"/>
        <v>43263.208333333328</v>
      </c>
      <c r="N940">
        <v>1531890000</v>
      </c>
      <c r="O940" s="1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>
        <f t="shared" si="59"/>
        <v>57.298507462686565</v>
      </c>
      <c r="J941" t="s">
        <v>21</v>
      </c>
      <c r="K941" t="s">
        <v>22</v>
      </c>
      <c r="L941">
        <v>1304744400</v>
      </c>
      <c r="M941" s="16">
        <f t="shared" si="57"/>
        <v>40670.208333333336</v>
      </c>
      <c r="N941">
        <v>1306213200</v>
      </c>
      <c r="O941" s="1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>
        <f t="shared" si="59"/>
        <v>93.348484848484844</v>
      </c>
      <c r="J942" t="s">
        <v>15</v>
      </c>
      <c r="K942" t="s">
        <v>16</v>
      </c>
      <c r="L942">
        <v>1354341600</v>
      </c>
      <c r="M942" s="16">
        <f t="shared" si="57"/>
        <v>41244.25</v>
      </c>
      <c r="N942">
        <v>1356242400</v>
      </c>
      <c r="O942" s="1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>
        <f t="shared" si="59"/>
        <v>71.987179487179489</v>
      </c>
      <c r="J943" t="s">
        <v>21</v>
      </c>
      <c r="K943" t="s">
        <v>22</v>
      </c>
      <c r="L943">
        <v>1294552800</v>
      </c>
      <c r="M943" s="16">
        <f t="shared" si="57"/>
        <v>40552.25</v>
      </c>
      <c r="N943">
        <v>1297576800</v>
      </c>
      <c r="O943" s="1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>
        <f t="shared" si="59"/>
        <v>92.611940298507463</v>
      </c>
      <c r="J944" t="s">
        <v>26</v>
      </c>
      <c r="K944" t="s">
        <v>27</v>
      </c>
      <c r="L944">
        <v>1295935200</v>
      </c>
      <c r="M944" s="16">
        <f t="shared" si="57"/>
        <v>40568.25</v>
      </c>
      <c r="N944">
        <v>1296194400</v>
      </c>
      <c r="O944" s="1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>
        <f t="shared" si="59"/>
        <v>104.99122807017544</v>
      </c>
      <c r="J945" t="s">
        <v>21</v>
      </c>
      <c r="K945" t="s">
        <v>22</v>
      </c>
      <c r="L945">
        <v>1411534800</v>
      </c>
      <c r="M945" s="16">
        <f t="shared" si="57"/>
        <v>41906.208333333336</v>
      </c>
      <c r="N945">
        <v>1414558800</v>
      </c>
      <c r="O945" s="1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>
        <f t="shared" si="59"/>
        <v>30.958174904942965</v>
      </c>
      <c r="J946" t="s">
        <v>26</v>
      </c>
      <c r="K946" t="s">
        <v>27</v>
      </c>
      <c r="L946">
        <v>1486706400</v>
      </c>
      <c r="M946" s="16">
        <f t="shared" si="57"/>
        <v>42776.25</v>
      </c>
      <c r="N946">
        <v>1488348000</v>
      </c>
      <c r="O946" s="1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>
        <f t="shared" si="59"/>
        <v>33.001182732111175</v>
      </c>
      <c r="J947" t="s">
        <v>21</v>
      </c>
      <c r="K947" t="s">
        <v>22</v>
      </c>
      <c r="L947">
        <v>1333602000</v>
      </c>
      <c r="M947" s="16">
        <f t="shared" si="57"/>
        <v>41004.208333333336</v>
      </c>
      <c r="N947">
        <v>1334898000</v>
      </c>
      <c r="O947" s="1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>
        <f t="shared" si="59"/>
        <v>84.187845303867405</v>
      </c>
      <c r="J948" t="s">
        <v>21</v>
      </c>
      <c r="K948" t="s">
        <v>22</v>
      </c>
      <c r="L948">
        <v>1308200400</v>
      </c>
      <c r="M948" s="16">
        <f t="shared" si="57"/>
        <v>40710.208333333336</v>
      </c>
      <c r="N948">
        <v>1308373200</v>
      </c>
      <c r="O948" s="1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>
        <f t="shared" si="59"/>
        <v>73.92307692307692</v>
      </c>
      <c r="J949" t="s">
        <v>21</v>
      </c>
      <c r="K949" t="s">
        <v>22</v>
      </c>
      <c r="L949">
        <v>1411707600</v>
      </c>
      <c r="M949" s="16">
        <f t="shared" si="57"/>
        <v>41908.208333333336</v>
      </c>
      <c r="N949">
        <v>1412312400</v>
      </c>
      <c r="O949" s="1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>
        <f t="shared" si="59"/>
        <v>36.987499999999997</v>
      </c>
      <c r="J950" t="s">
        <v>21</v>
      </c>
      <c r="K950" t="s">
        <v>22</v>
      </c>
      <c r="L950">
        <v>1418364000</v>
      </c>
      <c r="M950" s="16">
        <f t="shared" si="57"/>
        <v>41985.25</v>
      </c>
      <c r="N950">
        <v>1419228000</v>
      </c>
      <c r="O950" s="1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>
        <f t="shared" si="59"/>
        <v>46.896551724137929</v>
      </c>
      <c r="J951" t="s">
        <v>21</v>
      </c>
      <c r="K951" t="s">
        <v>22</v>
      </c>
      <c r="L951">
        <v>1429333200</v>
      </c>
      <c r="M951" s="16">
        <f t="shared" si="57"/>
        <v>42112.208333333328</v>
      </c>
      <c r="N951">
        <v>1430974800</v>
      </c>
      <c r="O951" s="1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16">
        <f t="shared" si="57"/>
        <v>43571.208333333328</v>
      </c>
      <c r="N952">
        <v>1555822800</v>
      </c>
      <c r="O952" s="1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>
        <f t="shared" si="59"/>
        <v>102.02437459910199</v>
      </c>
      <c r="J953" t="s">
        <v>21</v>
      </c>
      <c r="K953" t="s">
        <v>22</v>
      </c>
      <c r="L953">
        <v>1482732000</v>
      </c>
      <c r="M953" s="16">
        <f t="shared" si="57"/>
        <v>42730.25</v>
      </c>
      <c r="N953">
        <v>1482818400</v>
      </c>
      <c r="O953" s="1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>
        <f t="shared" si="59"/>
        <v>45.007502206531335</v>
      </c>
      <c r="J954" t="s">
        <v>21</v>
      </c>
      <c r="K954" t="s">
        <v>22</v>
      </c>
      <c r="L954">
        <v>1470718800</v>
      </c>
      <c r="M954" s="16">
        <f t="shared" si="57"/>
        <v>42591.208333333328</v>
      </c>
      <c r="N954">
        <v>1471928400</v>
      </c>
      <c r="O954" s="1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>
        <f t="shared" si="59"/>
        <v>94.285714285714292</v>
      </c>
      <c r="J955" t="s">
        <v>21</v>
      </c>
      <c r="K955" t="s">
        <v>22</v>
      </c>
      <c r="L955">
        <v>1450591200</v>
      </c>
      <c r="M955" s="16">
        <f t="shared" si="57"/>
        <v>42358.25</v>
      </c>
      <c r="N955">
        <v>1453701600</v>
      </c>
      <c r="O955" s="1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>
        <f t="shared" si="59"/>
        <v>101.02325581395348</v>
      </c>
      <c r="J956" t="s">
        <v>26</v>
      </c>
      <c r="K956" t="s">
        <v>27</v>
      </c>
      <c r="L956">
        <v>1348290000</v>
      </c>
      <c r="M956" s="16">
        <f t="shared" si="57"/>
        <v>41174.208333333336</v>
      </c>
      <c r="N956">
        <v>1350363600</v>
      </c>
      <c r="O956" s="1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>
        <f t="shared" si="59"/>
        <v>97.037499999999994</v>
      </c>
      <c r="J957" t="s">
        <v>21</v>
      </c>
      <c r="K957" t="s">
        <v>22</v>
      </c>
      <c r="L957">
        <v>1353823200</v>
      </c>
      <c r="M957" s="16">
        <f t="shared" si="57"/>
        <v>41238.25</v>
      </c>
      <c r="N957">
        <v>1353996000</v>
      </c>
      <c r="O957" s="1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>
        <f t="shared" si="59"/>
        <v>43.00963855421687</v>
      </c>
      <c r="J958" t="s">
        <v>21</v>
      </c>
      <c r="K958" t="s">
        <v>22</v>
      </c>
      <c r="L958">
        <v>1450764000</v>
      </c>
      <c r="M958" s="16">
        <f t="shared" si="57"/>
        <v>42360.25</v>
      </c>
      <c r="N958">
        <v>1451109600</v>
      </c>
      <c r="O958" s="1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>
        <f t="shared" si="59"/>
        <v>94.916030534351151</v>
      </c>
      <c r="J959" t="s">
        <v>21</v>
      </c>
      <c r="K959" t="s">
        <v>22</v>
      </c>
      <c r="L959">
        <v>1329372000</v>
      </c>
      <c r="M959" s="16">
        <f t="shared" si="57"/>
        <v>40955.25</v>
      </c>
      <c r="N959">
        <v>1329631200</v>
      </c>
      <c r="O959" s="1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>
        <f t="shared" si="59"/>
        <v>72.151785714285708</v>
      </c>
      <c r="J960" t="s">
        <v>21</v>
      </c>
      <c r="K960" t="s">
        <v>22</v>
      </c>
      <c r="L960">
        <v>1277096400</v>
      </c>
      <c r="M960" s="16">
        <f t="shared" si="57"/>
        <v>40350.208333333336</v>
      </c>
      <c r="N960">
        <v>1278997200</v>
      </c>
      <c r="O960" s="1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>
        <f t="shared" si="59"/>
        <v>51.007692307692309</v>
      </c>
      <c r="J961" t="s">
        <v>21</v>
      </c>
      <c r="K961" t="s">
        <v>22</v>
      </c>
      <c r="L961">
        <v>1277701200</v>
      </c>
      <c r="M961" s="16">
        <f t="shared" si="57"/>
        <v>40357.208333333336</v>
      </c>
      <c r="N961">
        <v>1280120400</v>
      </c>
      <c r="O961" s="1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>
        <f t="shared" si="59"/>
        <v>85.054545454545448</v>
      </c>
      <c r="J962" t="s">
        <v>21</v>
      </c>
      <c r="K962" t="s">
        <v>22</v>
      </c>
      <c r="L962">
        <v>1454911200</v>
      </c>
      <c r="M962" s="16">
        <f t="shared" si="57"/>
        <v>42408.25</v>
      </c>
      <c r="N962">
        <v>1458104400</v>
      </c>
      <c r="O962" s="16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>
        <f t="shared" si="59"/>
        <v>43.87096774193548</v>
      </c>
      <c r="J963" t="s">
        <v>21</v>
      </c>
      <c r="K963" t="s">
        <v>22</v>
      </c>
      <c r="L963">
        <v>1297922400</v>
      </c>
      <c r="M963" s="16">
        <f t="shared" ref="M963:M1001" si="61">(((L963/60)/60)/24)+DATE(1970,1,1)</f>
        <v>40591.25</v>
      </c>
      <c r="N963">
        <v>1298268000</v>
      </c>
      <c r="O963" s="16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>
        <f t="shared" ref="I964:I1001" si="63">(E964/H964)</f>
        <v>40.063909774436091</v>
      </c>
      <c r="J964" t="s">
        <v>21</v>
      </c>
      <c r="K964" t="s">
        <v>22</v>
      </c>
      <c r="L964">
        <v>1384408800</v>
      </c>
      <c r="M964" s="16">
        <f t="shared" si="61"/>
        <v>41592.25</v>
      </c>
      <c r="N964">
        <v>1386223200</v>
      </c>
      <c r="O964" s="1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>
        <f t="shared" si="63"/>
        <v>43.833333333333336</v>
      </c>
      <c r="J965" t="s">
        <v>107</v>
      </c>
      <c r="K965" t="s">
        <v>108</v>
      </c>
      <c r="L965">
        <v>1299304800</v>
      </c>
      <c r="M965" s="16">
        <f t="shared" si="61"/>
        <v>40607.25</v>
      </c>
      <c r="N965">
        <v>1299823200</v>
      </c>
      <c r="O965" s="1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>
        <f t="shared" si="63"/>
        <v>84.92903225806451</v>
      </c>
      <c r="J966" t="s">
        <v>21</v>
      </c>
      <c r="K966" t="s">
        <v>22</v>
      </c>
      <c r="L966">
        <v>1431320400</v>
      </c>
      <c r="M966" s="16">
        <f t="shared" si="61"/>
        <v>42135.208333333328</v>
      </c>
      <c r="N966">
        <v>1431752400</v>
      </c>
      <c r="O966" s="1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>
        <f t="shared" si="63"/>
        <v>41.067632850241544</v>
      </c>
      <c r="J967" t="s">
        <v>40</v>
      </c>
      <c r="K967" t="s">
        <v>41</v>
      </c>
      <c r="L967">
        <v>1264399200</v>
      </c>
      <c r="M967" s="16">
        <f t="shared" si="61"/>
        <v>40203.25</v>
      </c>
      <c r="N967">
        <v>1267855200</v>
      </c>
      <c r="O967" s="1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>
        <f t="shared" si="63"/>
        <v>54.971428571428568</v>
      </c>
      <c r="J968" t="s">
        <v>21</v>
      </c>
      <c r="K968" t="s">
        <v>22</v>
      </c>
      <c r="L968">
        <v>1497502800</v>
      </c>
      <c r="M968" s="16">
        <f t="shared" si="61"/>
        <v>42901.208333333328</v>
      </c>
      <c r="N968">
        <v>1497675600</v>
      </c>
      <c r="O968" s="1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>
        <f t="shared" si="63"/>
        <v>77.010807374443743</v>
      </c>
      <c r="J969" t="s">
        <v>21</v>
      </c>
      <c r="K969" t="s">
        <v>22</v>
      </c>
      <c r="L969">
        <v>1333688400</v>
      </c>
      <c r="M969" s="16">
        <f t="shared" si="61"/>
        <v>41005.208333333336</v>
      </c>
      <c r="N969">
        <v>1336885200</v>
      </c>
      <c r="O969" s="1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>
        <f t="shared" si="63"/>
        <v>71.201754385964918</v>
      </c>
      <c r="J970" t="s">
        <v>21</v>
      </c>
      <c r="K970" t="s">
        <v>22</v>
      </c>
      <c r="L970">
        <v>1293861600</v>
      </c>
      <c r="M970" s="16">
        <f t="shared" si="61"/>
        <v>40544.25</v>
      </c>
      <c r="N970">
        <v>1295157600</v>
      </c>
      <c r="O970" s="1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>
        <f t="shared" si="63"/>
        <v>91.935483870967744</v>
      </c>
      <c r="J971" t="s">
        <v>21</v>
      </c>
      <c r="K971" t="s">
        <v>22</v>
      </c>
      <c r="L971">
        <v>1576994400</v>
      </c>
      <c r="M971" s="16">
        <f t="shared" si="61"/>
        <v>43821.25</v>
      </c>
      <c r="N971">
        <v>1577599200</v>
      </c>
      <c r="O971" s="1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>
        <f t="shared" si="63"/>
        <v>97.069023569023571</v>
      </c>
      <c r="J972" t="s">
        <v>21</v>
      </c>
      <c r="K972" t="s">
        <v>22</v>
      </c>
      <c r="L972">
        <v>1304917200</v>
      </c>
      <c r="M972" s="16">
        <f t="shared" si="61"/>
        <v>40672.208333333336</v>
      </c>
      <c r="N972">
        <v>1305003600</v>
      </c>
      <c r="O972" s="1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>
        <f t="shared" si="63"/>
        <v>58.916666666666664</v>
      </c>
      <c r="J973" t="s">
        <v>21</v>
      </c>
      <c r="K973" t="s">
        <v>22</v>
      </c>
      <c r="L973">
        <v>1381208400</v>
      </c>
      <c r="M973" s="16">
        <f t="shared" si="61"/>
        <v>41555.208333333336</v>
      </c>
      <c r="N973">
        <v>1381726800</v>
      </c>
      <c r="O973" s="1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>
        <f t="shared" si="63"/>
        <v>58.015466983938133</v>
      </c>
      <c r="J974" t="s">
        <v>21</v>
      </c>
      <c r="K974" t="s">
        <v>22</v>
      </c>
      <c r="L974">
        <v>1401685200</v>
      </c>
      <c r="M974" s="16">
        <f t="shared" si="61"/>
        <v>41792.208333333336</v>
      </c>
      <c r="N974">
        <v>1402462800</v>
      </c>
      <c r="O974" s="1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>
        <f t="shared" si="63"/>
        <v>103.87301587301587</v>
      </c>
      <c r="J975" t="s">
        <v>21</v>
      </c>
      <c r="K975" t="s">
        <v>22</v>
      </c>
      <c r="L975">
        <v>1291960800</v>
      </c>
      <c r="M975" s="16">
        <f t="shared" si="61"/>
        <v>40522.25</v>
      </c>
      <c r="N975">
        <v>1292133600</v>
      </c>
      <c r="O975" s="1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>
        <f t="shared" si="63"/>
        <v>93.46875</v>
      </c>
      <c r="J976" t="s">
        <v>21</v>
      </c>
      <c r="K976" t="s">
        <v>22</v>
      </c>
      <c r="L976">
        <v>1368853200</v>
      </c>
      <c r="M976" s="16">
        <f t="shared" si="61"/>
        <v>41412.208333333336</v>
      </c>
      <c r="N976">
        <v>1368939600</v>
      </c>
      <c r="O976" s="1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>
        <f t="shared" si="63"/>
        <v>61.970370370370368</v>
      </c>
      <c r="J977" t="s">
        <v>21</v>
      </c>
      <c r="K977" t="s">
        <v>22</v>
      </c>
      <c r="L977">
        <v>1448776800</v>
      </c>
      <c r="M977" s="16">
        <f t="shared" si="61"/>
        <v>42337.25</v>
      </c>
      <c r="N977">
        <v>1452146400</v>
      </c>
      <c r="O977" s="1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>
        <f t="shared" si="63"/>
        <v>92.042857142857144</v>
      </c>
      <c r="J978" t="s">
        <v>21</v>
      </c>
      <c r="K978" t="s">
        <v>22</v>
      </c>
      <c r="L978">
        <v>1296194400</v>
      </c>
      <c r="M978" s="16">
        <f t="shared" si="61"/>
        <v>40571.25</v>
      </c>
      <c r="N978">
        <v>1296712800</v>
      </c>
      <c r="O978" s="1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>
        <f t="shared" si="63"/>
        <v>77.268656716417908</v>
      </c>
      <c r="J979" t="s">
        <v>21</v>
      </c>
      <c r="K979" t="s">
        <v>22</v>
      </c>
      <c r="L979">
        <v>1517983200</v>
      </c>
      <c r="M979" s="16">
        <f t="shared" si="61"/>
        <v>43138.25</v>
      </c>
      <c r="N979">
        <v>1520748000</v>
      </c>
      <c r="O979" s="1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>
        <f t="shared" si="63"/>
        <v>93.923913043478265</v>
      </c>
      <c r="J980" t="s">
        <v>21</v>
      </c>
      <c r="K980" t="s">
        <v>22</v>
      </c>
      <c r="L980">
        <v>1478930400</v>
      </c>
      <c r="M980" s="16">
        <f t="shared" si="61"/>
        <v>42686.25</v>
      </c>
      <c r="N980">
        <v>1480831200</v>
      </c>
      <c r="O980" s="1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>
        <f t="shared" si="63"/>
        <v>84.969458128078813</v>
      </c>
      <c r="J981" t="s">
        <v>40</v>
      </c>
      <c r="K981" t="s">
        <v>41</v>
      </c>
      <c r="L981">
        <v>1426395600</v>
      </c>
      <c r="M981" s="16">
        <f t="shared" si="61"/>
        <v>42078.208333333328</v>
      </c>
      <c r="N981">
        <v>1426914000</v>
      </c>
      <c r="O981" s="1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>
        <f t="shared" si="63"/>
        <v>105.97035040431267</v>
      </c>
      <c r="J982" t="s">
        <v>21</v>
      </c>
      <c r="K982" t="s">
        <v>22</v>
      </c>
      <c r="L982">
        <v>1446181200</v>
      </c>
      <c r="M982" s="16">
        <f t="shared" si="61"/>
        <v>42307.208333333328</v>
      </c>
      <c r="N982">
        <v>1446616800</v>
      </c>
      <c r="O982" s="1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>
        <f t="shared" si="63"/>
        <v>36.969040247678016</v>
      </c>
      <c r="J983" t="s">
        <v>21</v>
      </c>
      <c r="K983" t="s">
        <v>22</v>
      </c>
      <c r="L983">
        <v>1514181600</v>
      </c>
      <c r="M983" s="16">
        <f t="shared" si="61"/>
        <v>43094.25</v>
      </c>
      <c r="N983">
        <v>1517032800</v>
      </c>
      <c r="O983" s="1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>
        <f t="shared" si="63"/>
        <v>81.533333333333331</v>
      </c>
      <c r="J984" t="s">
        <v>21</v>
      </c>
      <c r="K984" t="s">
        <v>22</v>
      </c>
      <c r="L984">
        <v>1311051600</v>
      </c>
      <c r="M984" s="16">
        <f t="shared" si="61"/>
        <v>40743.208333333336</v>
      </c>
      <c r="N984">
        <v>1311224400</v>
      </c>
      <c r="O984" s="1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>
        <f t="shared" si="63"/>
        <v>80.999140154772135</v>
      </c>
      <c r="J985" t="s">
        <v>21</v>
      </c>
      <c r="K985" t="s">
        <v>22</v>
      </c>
      <c r="L985">
        <v>1564894800</v>
      </c>
      <c r="M985" s="16">
        <f t="shared" si="61"/>
        <v>43681.208333333328</v>
      </c>
      <c r="N985">
        <v>1566190800</v>
      </c>
      <c r="O985" s="1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>
        <f t="shared" si="63"/>
        <v>26.010498687664043</v>
      </c>
      <c r="J986" t="s">
        <v>21</v>
      </c>
      <c r="K986" t="s">
        <v>22</v>
      </c>
      <c r="L986">
        <v>1567918800</v>
      </c>
      <c r="M986" s="16">
        <f t="shared" si="61"/>
        <v>43716.208333333328</v>
      </c>
      <c r="N986">
        <v>1570165200</v>
      </c>
      <c r="O986" s="1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>
        <f t="shared" si="63"/>
        <v>25.998410896708286</v>
      </c>
      <c r="J987" t="s">
        <v>21</v>
      </c>
      <c r="K987" t="s">
        <v>22</v>
      </c>
      <c r="L987">
        <v>1386309600</v>
      </c>
      <c r="M987" s="16">
        <f t="shared" si="61"/>
        <v>41614.25</v>
      </c>
      <c r="N987">
        <v>1388556000</v>
      </c>
      <c r="O987" s="1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>
        <f t="shared" si="63"/>
        <v>34.173913043478258</v>
      </c>
      <c r="J988" t="s">
        <v>21</v>
      </c>
      <c r="K988" t="s">
        <v>22</v>
      </c>
      <c r="L988">
        <v>1301979600</v>
      </c>
      <c r="M988" s="16">
        <f t="shared" si="61"/>
        <v>40638.208333333336</v>
      </c>
      <c r="N988">
        <v>1303189200</v>
      </c>
      <c r="O988" s="1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>
        <f t="shared" si="63"/>
        <v>28.002083333333335</v>
      </c>
      <c r="J989" t="s">
        <v>21</v>
      </c>
      <c r="K989" t="s">
        <v>22</v>
      </c>
      <c r="L989">
        <v>1493269200</v>
      </c>
      <c r="M989" s="16">
        <f t="shared" si="61"/>
        <v>42852.208333333328</v>
      </c>
      <c r="N989">
        <v>1494478800</v>
      </c>
      <c r="O989" s="1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>
        <f t="shared" si="63"/>
        <v>76.546875</v>
      </c>
      <c r="J990" t="s">
        <v>21</v>
      </c>
      <c r="K990" t="s">
        <v>22</v>
      </c>
      <c r="L990">
        <v>1478930400</v>
      </c>
      <c r="M990" s="16">
        <f t="shared" si="61"/>
        <v>42686.25</v>
      </c>
      <c r="N990">
        <v>1480744800</v>
      </c>
      <c r="O990" s="1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>
        <f t="shared" si="63"/>
        <v>53.053097345132741</v>
      </c>
      <c r="J991" t="s">
        <v>21</v>
      </c>
      <c r="K991" t="s">
        <v>22</v>
      </c>
      <c r="L991">
        <v>1555390800</v>
      </c>
      <c r="M991" s="16">
        <f t="shared" si="61"/>
        <v>43571.208333333328</v>
      </c>
      <c r="N991">
        <v>1555822800</v>
      </c>
      <c r="O991" s="1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>
        <f t="shared" si="63"/>
        <v>106.859375</v>
      </c>
      <c r="J992" t="s">
        <v>21</v>
      </c>
      <c r="K992" t="s">
        <v>22</v>
      </c>
      <c r="L992">
        <v>1456984800</v>
      </c>
      <c r="M992" s="16">
        <f t="shared" si="61"/>
        <v>42432.25</v>
      </c>
      <c r="N992">
        <v>1458882000</v>
      </c>
      <c r="O992" s="1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>
        <f t="shared" si="63"/>
        <v>46.020746887966808</v>
      </c>
      <c r="J993" t="s">
        <v>21</v>
      </c>
      <c r="K993" t="s">
        <v>22</v>
      </c>
      <c r="L993">
        <v>1411621200</v>
      </c>
      <c r="M993" s="16">
        <f t="shared" si="61"/>
        <v>41907.208333333336</v>
      </c>
      <c r="N993">
        <v>1411966800</v>
      </c>
      <c r="O993" s="1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>
        <f t="shared" si="63"/>
        <v>100.17424242424242</v>
      </c>
      <c r="J994" t="s">
        <v>21</v>
      </c>
      <c r="K994" t="s">
        <v>22</v>
      </c>
      <c r="L994">
        <v>1525669200</v>
      </c>
      <c r="M994" s="16">
        <f t="shared" si="61"/>
        <v>43227.208333333328</v>
      </c>
      <c r="N994">
        <v>1526878800</v>
      </c>
      <c r="O994" s="1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16">
        <f t="shared" si="61"/>
        <v>42362.25</v>
      </c>
      <c r="N995">
        <v>1452405600</v>
      </c>
      <c r="O995" s="1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>
        <f t="shared" si="63"/>
        <v>87.972684085510693</v>
      </c>
      <c r="J996" t="s">
        <v>21</v>
      </c>
      <c r="K996" t="s">
        <v>22</v>
      </c>
      <c r="L996">
        <v>1413522000</v>
      </c>
      <c r="M996" s="16">
        <f t="shared" si="61"/>
        <v>41929.208333333336</v>
      </c>
      <c r="N996">
        <v>1414040400</v>
      </c>
      <c r="O996" s="1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>
        <f t="shared" si="63"/>
        <v>74.995594713656388</v>
      </c>
      <c r="J997" t="s">
        <v>21</v>
      </c>
      <c r="K997" t="s">
        <v>22</v>
      </c>
      <c r="L997">
        <v>1541307600</v>
      </c>
      <c r="M997" s="16">
        <f t="shared" si="61"/>
        <v>43408.208333333328</v>
      </c>
      <c r="N997">
        <v>1543816800</v>
      </c>
      <c r="O997" s="1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>
        <f t="shared" si="63"/>
        <v>42.982142857142854</v>
      </c>
      <c r="J998" t="s">
        <v>21</v>
      </c>
      <c r="K998" t="s">
        <v>22</v>
      </c>
      <c r="L998">
        <v>1357106400</v>
      </c>
      <c r="M998" s="16">
        <f t="shared" si="61"/>
        <v>41276.25</v>
      </c>
      <c r="N998">
        <v>1359698400</v>
      </c>
      <c r="O998" s="1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>
        <f t="shared" si="63"/>
        <v>33.115107913669064</v>
      </c>
      <c r="J999" t="s">
        <v>107</v>
      </c>
      <c r="K999" t="s">
        <v>108</v>
      </c>
      <c r="L999">
        <v>1390197600</v>
      </c>
      <c r="M999" s="16">
        <f t="shared" si="61"/>
        <v>41659.25</v>
      </c>
      <c r="N999">
        <v>1390629600</v>
      </c>
      <c r="O999" s="1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>
        <f t="shared" si="63"/>
        <v>101.13101604278074</v>
      </c>
      <c r="J1000" t="s">
        <v>21</v>
      </c>
      <c r="K1000" t="s">
        <v>22</v>
      </c>
      <c r="L1000">
        <v>1265868000</v>
      </c>
      <c r="M1000" s="16">
        <f t="shared" si="61"/>
        <v>40220.25</v>
      </c>
      <c r="N1000">
        <v>1267077600</v>
      </c>
      <c r="O1000" s="1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>
        <f t="shared" si="63"/>
        <v>55.98841354723708</v>
      </c>
      <c r="J1001" t="s">
        <v>21</v>
      </c>
      <c r="K1001" t="s">
        <v>22</v>
      </c>
      <c r="L1001">
        <v>1467176400</v>
      </c>
      <c r="M1001" s="16">
        <f t="shared" si="61"/>
        <v>42550.208333333328</v>
      </c>
      <c r="N1001">
        <v>1467781200</v>
      </c>
      <c r="O1001" s="1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01">
    <cfRule type="cellIs" dxfId="27" priority="1" operator="greaterThan">
      <formula>2</formula>
    </cfRule>
    <cfRule type="cellIs" dxfId="26" priority="2" operator="lessThan">
      <formula>1</formula>
    </cfRule>
    <cfRule type="cellIs" dxfId="25" priority="4" operator="greaterThan">
      <formula>1</formula>
    </cfRule>
  </conditionalFormatting>
  <conditionalFormatting sqref="F2:F1001">
    <cfRule type="cellIs" dxfId="24" priority="5" operator="greaterThan">
      <formula>100</formula>
    </cfRule>
  </conditionalFormatting>
  <conditionalFormatting sqref="G1:G1001">
    <cfRule type="containsText" dxfId="23" priority="9" operator="containsText" text="live">
      <formula>NOT(ISERROR(SEARCH("live",G1)))</formula>
    </cfRule>
    <cfRule type="containsText" dxfId="22" priority="10" operator="containsText" text="canceled">
      <formula>NOT(ISERROR(SEARCH("canceled",G1)))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21" priority="11" operator="containsText" text="successful">
      <formula>NOT(ISERROR(SEARCH("successful",G2)))</formula>
    </cfRule>
    <cfRule type="containsText" dxfId="20" priority="12" operator="containsText" text="failed">
      <formula>NOT(ISERROR(SEARCH("failed",G2)))</formula>
    </cfRule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C82A-1BA4-4EBF-B2F7-6623F75178A9}">
  <dimension ref="A1:U31"/>
  <sheetViews>
    <sheetView workbookViewId="0">
      <selection activeCell="I13" sqref="I13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75" bestFit="1" customWidth="1"/>
    <col min="8" max="8" width="14" bestFit="1" customWidth="1"/>
    <col min="9" max="9" width="15.25" bestFit="1" customWidth="1"/>
    <col min="10" max="10" width="5.625" bestFit="1" customWidth="1"/>
    <col min="11" max="11" width="3.875" bestFit="1" customWidth="1"/>
    <col min="12" max="12" width="9.25" bestFit="1" customWidth="1"/>
    <col min="13" max="13" width="11" bestFit="1" customWidth="1"/>
    <col min="19" max="22" width="12.375" bestFit="1" customWidth="1"/>
  </cols>
  <sheetData>
    <row r="1" spans="1:21" x14ac:dyDescent="0.25">
      <c r="A1" s="5" t="s">
        <v>6</v>
      </c>
      <c r="B1" t="s">
        <v>2071</v>
      </c>
    </row>
    <row r="3" spans="1:21" x14ac:dyDescent="0.25">
      <c r="A3" s="5" t="s">
        <v>2045</v>
      </c>
      <c r="B3" s="5" t="s">
        <v>2044</v>
      </c>
      <c r="G3" t="s">
        <v>2095</v>
      </c>
      <c r="H3" t="s">
        <v>2092</v>
      </c>
      <c r="I3" t="s">
        <v>2093</v>
      </c>
    </row>
    <row r="4" spans="1:21" x14ac:dyDescent="0.25">
      <c r="A4" s="5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2031</v>
      </c>
    </row>
    <row r="5" spans="1:21" x14ac:dyDescent="0.25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  <c r="G5" s="17">
        <f>(F5-$F$17)/$F$19</f>
        <v>0.67098380627071219</v>
      </c>
      <c r="H5" s="4">
        <f>E5/F5</f>
        <v>0.5730337078651685</v>
      </c>
      <c r="I5" s="4">
        <f>C5/F5</f>
        <v>0.33707865168539325</v>
      </c>
    </row>
    <row r="6" spans="1:21" x14ac:dyDescent="0.25">
      <c r="A6" s="6" t="s">
        <v>2035</v>
      </c>
      <c r="B6">
        <v>4</v>
      </c>
      <c r="C6">
        <v>20</v>
      </c>
      <c r="E6">
        <v>22</v>
      </c>
      <c r="F6">
        <v>46</v>
      </c>
      <c r="G6" s="17">
        <f t="shared" ref="G6:G13" si="0">(F6-$F$17)/$F$19</f>
        <v>-0.65315034962564356</v>
      </c>
      <c r="H6" s="4">
        <f t="shared" ref="H6:H13" si="1">E6/F6</f>
        <v>0.47826086956521741</v>
      </c>
      <c r="I6" s="4">
        <f t="shared" ref="I6:I13" si="2">C6/F6</f>
        <v>0.43478260869565216</v>
      </c>
    </row>
    <row r="7" spans="1:21" x14ac:dyDescent="0.25">
      <c r="A7" s="6" t="s">
        <v>2041</v>
      </c>
      <c r="B7">
        <v>1</v>
      </c>
      <c r="C7">
        <v>23</v>
      </c>
      <c r="D7">
        <v>3</v>
      </c>
      <c r="E7">
        <v>21</v>
      </c>
      <c r="F7">
        <v>48</v>
      </c>
      <c r="G7" s="17">
        <f t="shared" si="0"/>
        <v>-0.6330877108999412</v>
      </c>
      <c r="H7" s="4">
        <f t="shared" si="1"/>
        <v>0.4375</v>
      </c>
      <c r="I7" s="4">
        <f t="shared" si="2"/>
        <v>0.47916666666666669</v>
      </c>
    </row>
    <row r="8" spans="1:21" x14ac:dyDescent="0.25">
      <c r="A8" s="6" t="s">
        <v>2043</v>
      </c>
      <c r="E8">
        <v>4</v>
      </c>
      <c r="F8">
        <v>4</v>
      </c>
      <c r="G8" s="17">
        <f t="shared" si="0"/>
        <v>-1.0744657628653931</v>
      </c>
      <c r="H8" s="4">
        <f t="shared" si="1"/>
        <v>1</v>
      </c>
      <c r="I8" s="4">
        <f t="shared" si="2"/>
        <v>0</v>
      </c>
    </row>
    <row r="9" spans="1:21" x14ac:dyDescent="0.25">
      <c r="A9" s="6" t="s">
        <v>2036</v>
      </c>
      <c r="B9">
        <v>10</v>
      </c>
      <c r="C9">
        <v>66</v>
      </c>
      <c r="E9">
        <v>99</v>
      </c>
      <c r="F9">
        <v>175</v>
      </c>
      <c r="G9" s="17">
        <f t="shared" si="0"/>
        <v>0.64088984818215866</v>
      </c>
      <c r="H9" s="4">
        <f t="shared" si="1"/>
        <v>0.56571428571428573</v>
      </c>
      <c r="I9" s="4">
        <f t="shared" si="2"/>
        <v>0.37714285714285717</v>
      </c>
    </row>
    <row r="10" spans="1:21" x14ac:dyDescent="0.25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  <c r="G10" s="17">
        <f t="shared" si="0"/>
        <v>-0.69327562707704826</v>
      </c>
      <c r="H10" s="4">
        <f t="shared" si="1"/>
        <v>0.61904761904761907</v>
      </c>
      <c r="I10" s="4">
        <f t="shared" si="2"/>
        <v>0.26190476190476192</v>
      </c>
    </row>
    <row r="11" spans="1:21" x14ac:dyDescent="0.2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G11" s="17">
        <f t="shared" si="0"/>
        <v>-0.44249264300576874</v>
      </c>
      <c r="H11" s="4">
        <f t="shared" si="1"/>
        <v>0.59701492537313428</v>
      </c>
      <c r="I11" s="4">
        <f t="shared" si="2"/>
        <v>0.35820895522388058</v>
      </c>
    </row>
    <row r="12" spans="1:21" x14ac:dyDescent="0.25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  <c r="G12" s="17">
        <f t="shared" si="0"/>
        <v>-0.15158438148308453</v>
      </c>
      <c r="H12" s="4">
        <f t="shared" si="1"/>
        <v>0.66666666666666663</v>
      </c>
      <c r="I12" s="4">
        <f t="shared" si="2"/>
        <v>0.29166666666666669</v>
      </c>
    </row>
    <row r="13" spans="1:21" x14ac:dyDescent="0.25">
      <c r="A13" s="6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  <c r="G13" s="17">
        <f t="shared" si="0"/>
        <v>2.3361828205040083</v>
      </c>
      <c r="H13" s="4">
        <f t="shared" si="1"/>
        <v>0.54360465116279066</v>
      </c>
      <c r="I13" s="4">
        <f t="shared" si="2"/>
        <v>0.38372093023255816</v>
      </c>
    </row>
    <row r="14" spans="1:21" x14ac:dyDescent="0.25">
      <c r="A14" s="6" t="s">
        <v>2031</v>
      </c>
      <c r="B14">
        <v>57</v>
      </c>
      <c r="C14">
        <v>364</v>
      </c>
      <c r="D14">
        <v>14</v>
      </c>
      <c r="E14">
        <v>565</v>
      </c>
      <c r="F14">
        <v>1000</v>
      </c>
      <c r="S14" s="7"/>
      <c r="T14" s="8"/>
      <c r="U14" s="9"/>
    </row>
    <row r="15" spans="1:21" x14ac:dyDescent="0.25">
      <c r="S15" s="10"/>
      <c r="T15" s="11"/>
      <c r="U15" s="12"/>
    </row>
    <row r="16" spans="1:21" x14ac:dyDescent="0.25">
      <c r="S16" s="10"/>
      <c r="T16" s="11"/>
      <c r="U16" s="12"/>
    </row>
    <row r="17" spans="1:21" x14ac:dyDescent="0.25">
      <c r="A17" s="6"/>
      <c r="E17" t="s">
        <v>2088</v>
      </c>
      <c r="F17" s="17">
        <f>AVERAGE(F5:F13)</f>
        <v>111.11111111111111</v>
      </c>
      <c r="S17" s="10"/>
      <c r="T17" s="11"/>
      <c r="U17" s="12"/>
    </row>
    <row r="18" spans="1:21" x14ac:dyDescent="0.25">
      <c r="E18" t="s">
        <v>2089</v>
      </c>
      <c r="F18" s="17">
        <f>_xlfn.VAR.P(F5:F13)</f>
        <v>9937.6543209876545</v>
      </c>
      <c r="S18" s="10"/>
      <c r="T18" s="11"/>
      <c r="U18" s="12"/>
    </row>
    <row r="19" spans="1:21" x14ac:dyDescent="0.25">
      <c r="E19" t="s">
        <v>2094</v>
      </c>
      <c r="F19" s="17">
        <f>_xlfn.STDEV.P(F5:F13)</f>
        <v>99.687784211445162</v>
      </c>
      <c r="S19" s="10"/>
      <c r="T19" s="11"/>
      <c r="U19" s="12"/>
    </row>
    <row r="20" spans="1:21" x14ac:dyDescent="0.25">
      <c r="H20" s="5" t="s">
        <v>2033</v>
      </c>
      <c r="I20" t="s">
        <v>2071</v>
      </c>
      <c r="S20" s="10"/>
      <c r="T20" s="11"/>
      <c r="U20" s="12"/>
    </row>
    <row r="21" spans="1:21" x14ac:dyDescent="0.25">
      <c r="S21" s="10"/>
      <c r="T21" s="11"/>
      <c r="U21" s="12"/>
    </row>
    <row r="22" spans="1:21" x14ac:dyDescent="0.25">
      <c r="H22" s="5" t="s">
        <v>2045</v>
      </c>
      <c r="I22" s="5" t="s">
        <v>2044</v>
      </c>
      <c r="S22" s="10"/>
      <c r="T22" s="11"/>
      <c r="U22" s="12"/>
    </row>
    <row r="23" spans="1:21" x14ac:dyDescent="0.25">
      <c r="H23" s="5" t="s">
        <v>2030</v>
      </c>
      <c r="I23" t="s">
        <v>74</v>
      </c>
      <c r="J23" t="s">
        <v>14</v>
      </c>
      <c r="K23" t="s">
        <v>47</v>
      </c>
      <c r="L23" t="s">
        <v>20</v>
      </c>
      <c r="M23" t="s">
        <v>2031</v>
      </c>
      <c r="S23" s="10"/>
      <c r="T23" s="11"/>
      <c r="U23" s="12"/>
    </row>
    <row r="24" spans="1:21" x14ac:dyDescent="0.25">
      <c r="H24" s="6" t="s">
        <v>26</v>
      </c>
      <c r="I24">
        <v>2</v>
      </c>
      <c r="J24">
        <v>16</v>
      </c>
      <c r="K24">
        <v>1</v>
      </c>
      <c r="L24">
        <v>24</v>
      </c>
      <c r="M24">
        <v>43</v>
      </c>
      <c r="S24" s="10"/>
      <c r="T24" s="11"/>
      <c r="U24" s="12"/>
    </row>
    <row r="25" spans="1:21" x14ac:dyDescent="0.25">
      <c r="H25" s="6" t="s">
        <v>15</v>
      </c>
      <c r="I25">
        <v>2</v>
      </c>
      <c r="J25">
        <v>19</v>
      </c>
      <c r="K25">
        <v>1</v>
      </c>
      <c r="L25">
        <v>22</v>
      </c>
      <c r="M25">
        <v>44</v>
      </c>
      <c r="S25" s="10"/>
      <c r="T25" s="11"/>
      <c r="U25" s="12"/>
    </row>
    <row r="26" spans="1:21" x14ac:dyDescent="0.25">
      <c r="H26" s="6" t="s">
        <v>98</v>
      </c>
      <c r="I26">
        <v>4</v>
      </c>
      <c r="J26">
        <v>6</v>
      </c>
      <c r="K26">
        <v>1</v>
      </c>
      <c r="L26">
        <v>12</v>
      </c>
      <c r="M26">
        <v>23</v>
      </c>
      <c r="S26" s="10"/>
      <c r="T26" s="11"/>
      <c r="U26" s="12"/>
    </row>
    <row r="27" spans="1:21" x14ac:dyDescent="0.25">
      <c r="H27" s="6" t="s">
        <v>36</v>
      </c>
      <c r="I27">
        <v>1</v>
      </c>
      <c r="J27">
        <v>12</v>
      </c>
      <c r="K27">
        <v>1</v>
      </c>
      <c r="L27">
        <v>17</v>
      </c>
      <c r="M27">
        <v>31</v>
      </c>
      <c r="S27" s="10"/>
      <c r="T27" s="11"/>
      <c r="U27" s="12"/>
    </row>
    <row r="28" spans="1:21" x14ac:dyDescent="0.25">
      <c r="H28" s="6" t="s">
        <v>40</v>
      </c>
      <c r="I28">
        <v>1</v>
      </c>
      <c r="J28">
        <v>18</v>
      </c>
      <c r="K28">
        <v>1</v>
      </c>
      <c r="L28">
        <v>28</v>
      </c>
      <c r="M28">
        <v>48</v>
      </c>
      <c r="S28" s="10"/>
      <c r="T28" s="11"/>
      <c r="U28" s="12"/>
    </row>
    <row r="29" spans="1:21" x14ac:dyDescent="0.25">
      <c r="H29" s="6" t="s">
        <v>107</v>
      </c>
      <c r="I29">
        <v>3</v>
      </c>
      <c r="J29">
        <v>19</v>
      </c>
      <c r="L29">
        <v>26</v>
      </c>
      <c r="M29">
        <v>48</v>
      </c>
      <c r="S29" s="10"/>
      <c r="T29" s="11"/>
      <c r="U29" s="12"/>
    </row>
    <row r="30" spans="1:21" x14ac:dyDescent="0.25">
      <c r="H30" s="6" t="s">
        <v>21</v>
      </c>
      <c r="I30">
        <v>44</v>
      </c>
      <c r="J30">
        <v>274</v>
      </c>
      <c r="K30">
        <v>9</v>
      </c>
      <c r="L30">
        <v>436</v>
      </c>
      <c r="M30">
        <v>763</v>
      </c>
      <c r="S30" s="10"/>
      <c r="T30" s="11"/>
      <c r="U30" s="12"/>
    </row>
    <row r="31" spans="1:21" x14ac:dyDescent="0.25">
      <c r="H31" s="6" t="s">
        <v>2031</v>
      </c>
      <c r="I31">
        <v>57</v>
      </c>
      <c r="J31">
        <v>364</v>
      </c>
      <c r="K31">
        <v>14</v>
      </c>
      <c r="L31">
        <v>565</v>
      </c>
      <c r="M31">
        <v>1000</v>
      </c>
      <c r="S31" s="13"/>
      <c r="T31" s="14"/>
      <c r="U31" s="15"/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2927-F648-4EEC-BB8C-3897ADEBFAF1}">
  <dimension ref="B1:K34"/>
  <sheetViews>
    <sheetView topLeftCell="B1" workbookViewId="0">
      <selection activeCell="N3" sqref="N3"/>
    </sheetView>
  </sheetViews>
  <sheetFormatPr defaultRowHeight="15.75" x14ac:dyDescent="0.25"/>
  <cols>
    <col min="2" max="2" width="16.37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  <col min="8" max="8" width="5.625" bestFit="1" customWidth="1"/>
    <col min="9" max="9" width="3.875" bestFit="1" customWidth="1"/>
    <col min="10" max="10" width="9.25" bestFit="1" customWidth="1"/>
    <col min="11" max="11" width="9.875" customWidth="1"/>
    <col min="12" max="12" width="17.5" bestFit="1" customWidth="1"/>
    <col min="13" max="13" width="16" bestFit="1" customWidth="1"/>
  </cols>
  <sheetData>
    <row r="1" spans="2:11" x14ac:dyDescent="0.25">
      <c r="B1" s="5" t="s">
        <v>6</v>
      </c>
      <c r="C1" t="s">
        <v>2071</v>
      </c>
    </row>
    <row r="2" spans="2:11" x14ac:dyDescent="0.25">
      <c r="B2" s="5" t="s">
        <v>2033</v>
      </c>
      <c r="C2" t="s">
        <v>2071</v>
      </c>
    </row>
    <row r="4" spans="2:11" x14ac:dyDescent="0.25">
      <c r="B4" s="5" t="s">
        <v>2046</v>
      </c>
      <c r="C4" s="5" t="s">
        <v>2044</v>
      </c>
    </row>
    <row r="5" spans="2:11" x14ac:dyDescent="0.25">
      <c r="B5" s="5" t="s">
        <v>2030</v>
      </c>
      <c r="C5" t="s">
        <v>74</v>
      </c>
      <c r="D5" t="s">
        <v>14</v>
      </c>
      <c r="E5" t="s">
        <v>47</v>
      </c>
      <c r="F5" t="s">
        <v>20</v>
      </c>
      <c r="G5" t="s">
        <v>2031</v>
      </c>
      <c r="H5" s="17" t="s">
        <v>2091</v>
      </c>
      <c r="J5" t="s">
        <v>2092</v>
      </c>
      <c r="K5" s="4" t="s">
        <v>2093</v>
      </c>
    </row>
    <row r="6" spans="2:11" x14ac:dyDescent="0.25">
      <c r="B6" s="6" t="s">
        <v>2047</v>
      </c>
      <c r="C6">
        <v>1</v>
      </c>
      <c r="D6">
        <v>10</v>
      </c>
      <c r="E6">
        <v>2</v>
      </c>
      <c r="F6">
        <v>21</v>
      </c>
      <c r="G6">
        <v>34</v>
      </c>
      <c r="H6" s="17">
        <f>(G6-$G$32)/$G$34</f>
        <v>-0.11612644646558191</v>
      </c>
      <c r="J6">
        <f>F6/G6</f>
        <v>0.61764705882352944</v>
      </c>
      <c r="K6" s="4">
        <f>D6/G6</f>
        <v>0.29411764705882354</v>
      </c>
    </row>
    <row r="7" spans="2:11" x14ac:dyDescent="0.25">
      <c r="B7" s="6" t="s">
        <v>2048</v>
      </c>
      <c r="F7">
        <v>4</v>
      </c>
      <c r="G7">
        <v>4</v>
      </c>
      <c r="H7" s="17">
        <f t="shared" ref="H7:H29" si="0">(G7-$G$32)/$G$34</f>
        <v>-0.57053428046133736</v>
      </c>
      <c r="J7">
        <f t="shared" ref="J7:J29" si="1">F7/G7</f>
        <v>1</v>
      </c>
      <c r="K7" s="4">
        <f t="shared" ref="K7:K29" si="2">D7/G7</f>
        <v>0</v>
      </c>
    </row>
    <row r="8" spans="2:11" x14ac:dyDescent="0.25">
      <c r="B8" s="6" t="s">
        <v>2049</v>
      </c>
      <c r="C8">
        <v>4</v>
      </c>
      <c r="D8">
        <v>21</v>
      </c>
      <c r="E8">
        <v>1</v>
      </c>
      <c r="F8">
        <v>34</v>
      </c>
      <c r="G8">
        <v>60</v>
      </c>
      <c r="H8" s="17">
        <f t="shared" si="0"/>
        <v>0.27769367633073949</v>
      </c>
      <c r="J8">
        <f t="shared" si="1"/>
        <v>0.56666666666666665</v>
      </c>
      <c r="K8" s="4">
        <f t="shared" si="2"/>
        <v>0.35</v>
      </c>
    </row>
    <row r="9" spans="2:11" x14ac:dyDescent="0.25">
      <c r="B9" s="6" t="s">
        <v>2050</v>
      </c>
      <c r="C9">
        <v>2</v>
      </c>
      <c r="D9">
        <v>12</v>
      </c>
      <c r="E9">
        <v>1</v>
      </c>
      <c r="F9">
        <v>22</v>
      </c>
      <c r="G9">
        <v>37</v>
      </c>
      <c r="H9" s="17">
        <f t="shared" si="0"/>
        <v>-7.0685663066006363E-2</v>
      </c>
      <c r="J9">
        <f t="shared" si="1"/>
        <v>0.59459459459459463</v>
      </c>
      <c r="K9" s="4">
        <f t="shared" si="2"/>
        <v>0.32432432432432434</v>
      </c>
    </row>
    <row r="10" spans="2:11" x14ac:dyDescent="0.25">
      <c r="B10" s="6" t="s">
        <v>2051</v>
      </c>
      <c r="D10">
        <v>8</v>
      </c>
      <c r="F10">
        <v>10</v>
      </c>
      <c r="G10">
        <v>18</v>
      </c>
      <c r="H10" s="17">
        <f t="shared" si="0"/>
        <v>-0.35847729126331818</v>
      </c>
      <c r="J10">
        <f t="shared" si="1"/>
        <v>0.55555555555555558</v>
      </c>
      <c r="K10" s="4">
        <f t="shared" si="2"/>
        <v>0.44444444444444442</v>
      </c>
    </row>
    <row r="11" spans="2:11" x14ac:dyDescent="0.25">
      <c r="B11" s="6" t="s">
        <v>2052</v>
      </c>
      <c r="C11">
        <v>1</v>
      </c>
      <c r="D11">
        <v>7</v>
      </c>
      <c r="F11">
        <v>9</v>
      </c>
      <c r="G11">
        <v>17</v>
      </c>
      <c r="H11" s="17">
        <f t="shared" si="0"/>
        <v>-0.37362421906317667</v>
      </c>
      <c r="J11">
        <f t="shared" si="1"/>
        <v>0.52941176470588236</v>
      </c>
      <c r="K11" s="4">
        <f t="shared" si="2"/>
        <v>0.41176470588235292</v>
      </c>
    </row>
    <row r="12" spans="2:11" x14ac:dyDescent="0.25">
      <c r="B12" s="6" t="s">
        <v>2053</v>
      </c>
      <c r="C12">
        <v>4</v>
      </c>
      <c r="D12">
        <v>20</v>
      </c>
      <c r="F12">
        <v>22</v>
      </c>
      <c r="G12">
        <v>46</v>
      </c>
      <c r="H12" s="17">
        <f t="shared" si="0"/>
        <v>6.5636687132720264E-2</v>
      </c>
      <c r="J12">
        <f t="shared" si="1"/>
        <v>0.47826086956521741</v>
      </c>
      <c r="K12" s="4">
        <f t="shared" si="2"/>
        <v>0.43478260869565216</v>
      </c>
    </row>
    <row r="13" spans="2:11" x14ac:dyDescent="0.25">
      <c r="B13" s="6" t="s">
        <v>2054</v>
      </c>
      <c r="C13">
        <v>3</v>
      </c>
      <c r="D13">
        <v>19</v>
      </c>
      <c r="F13">
        <v>23</v>
      </c>
      <c r="G13">
        <v>45</v>
      </c>
      <c r="H13" s="17">
        <f t="shared" si="0"/>
        <v>5.0489759332861754E-2</v>
      </c>
      <c r="J13">
        <f t="shared" si="1"/>
        <v>0.51111111111111107</v>
      </c>
      <c r="K13" s="4">
        <f t="shared" si="2"/>
        <v>0.42222222222222222</v>
      </c>
    </row>
    <row r="14" spans="2:11" x14ac:dyDescent="0.25">
      <c r="B14" s="6" t="s">
        <v>2055</v>
      </c>
      <c r="C14">
        <v>1</v>
      </c>
      <c r="D14">
        <v>6</v>
      </c>
      <c r="F14">
        <v>10</v>
      </c>
      <c r="G14">
        <v>17</v>
      </c>
      <c r="H14" s="17">
        <f t="shared" si="0"/>
        <v>-0.37362421906317667</v>
      </c>
      <c r="J14">
        <f t="shared" si="1"/>
        <v>0.58823529411764708</v>
      </c>
      <c r="K14" s="4">
        <f t="shared" si="2"/>
        <v>0.35294117647058826</v>
      </c>
    </row>
    <row r="15" spans="2:11" x14ac:dyDescent="0.25">
      <c r="B15" s="6" t="s">
        <v>2056</v>
      </c>
      <c r="D15">
        <v>3</v>
      </c>
      <c r="F15">
        <v>4</v>
      </c>
      <c r="G15">
        <v>7</v>
      </c>
      <c r="H15" s="17">
        <f t="shared" si="0"/>
        <v>-0.52509349706176178</v>
      </c>
      <c r="J15">
        <f t="shared" si="1"/>
        <v>0.5714285714285714</v>
      </c>
      <c r="K15" s="4">
        <f t="shared" si="2"/>
        <v>0.42857142857142855</v>
      </c>
    </row>
    <row r="16" spans="2:11" x14ac:dyDescent="0.25">
      <c r="B16" s="6" t="s">
        <v>2057</v>
      </c>
      <c r="D16">
        <v>8</v>
      </c>
      <c r="E16">
        <v>1</v>
      </c>
      <c r="F16">
        <v>4</v>
      </c>
      <c r="G16">
        <v>13</v>
      </c>
      <c r="H16" s="17">
        <f t="shared" si="0"/>
        <v>-0.43421193026261073</v>
      </c>
      <c r="J16">
        <f t="shared" si="1"/>
        <v>0.30769230769230771</v>
      </c>
      <c r="K16" s="4">
        <f t="shared" si="2"/>
        <v>0.61538461538461542</v>
      </c>
    </row>
    <row r="17" spans="2:11" x14ac:dyDescent="0.25">
      <c r="B17" s="6" t="s">
        <v>2058</v>
      </c>
      <c r="C17">
        <v>1</v>
      </c>
      <c r="D17">
        <v>6</v>
      </c>
      <c r="E17">
        <v>1</v>
      </c>
      <c r="F17">
        <v>13</v>
      </c>
      <c r="G17">
        <v>21</v>
      </c>
      <c r="H17" s="17">
        <f t="shared" si="0"/>
        <v>-0.3130365078637426</v>
      </c>
      <c r="J17">
        <f t="shared" si="1"/>
        <v>0.61904761904761907</v>
      </c>
      <c r="K17" s="4">
        <f t="shared" si="2"/>
        <v>0.2857142857142857</v>
      </c>
    </row>
    <row r="18" spans="2:11" x14ac:dyDescent="0.25">
      <c r="B18" s="6" t="s">
        <v>2059</v>
      </c>
      <c r="C18">
        <v>4</v>
      </c>
      <c r="D18">
        <v>11</v>
      </c>
      <c r="E18">
        <v>1</v>
      </c>
      <c r="F18">
        <v>26</v>
      </c>
      <c r="G18">
        <v>42</v>
      </c>
      <c r="H18" s="17">
        <f t="shared" si="0"/>
        <v>5.0489759332862077E-3</v>
      </c>
      <c r="J18">
        <f t="shared" si="1"/>
        <v>0.61904761904761907</v>
      </c>
      <c r="K18" s="4">
        <f t="shared" si="2"/>
        <v>0.26190476190476192</v>
      </c>
    </row>
    <row r="19" spans="2:11" x14ac:dyDescent="0.25">
      <c r="B19" s="6" t="s">
        <v>2060</v>
      </c>
      <c r="C19">
        <v>23</v>
      </c>
      <c r="D19">
        <v>132</v>
      </c>
      <c r="E19">
        <v>2</v>
      </c>
      <c r="F19">
        <v>187</v>
      </c>
      <c r="G19">
        <v>344</v>
      </c>
      <c r="H19" s="17">
        <f t="shared" si="0"/>
        <v>4.5794211714905577</v>
      </c>
      <c r="J19">
        <f t="shared" si="1"/>
        <v>0.54360465116279066</v>
      </c>
      <c r="K19" s="4">
        <f t="shared" si="2"/>
        <v>0.38372093023255816</v>
      </c>
    </row>
    <row r="20" spans="2:11" x14ac:dyDescent="0.25">
      <c r="B20" s="6" t="s">
        <v>2061</v>
      </c>
      <c r="D20">
        <v>4</v>
      </c>
      <c r="F20">
        <v>4</v>
      </c>
      <c r="G20">
        <v>8</v>
      </c>
      <c r="H20" s="17">
        <f t="shared" si="0"/>
        <v>-0.50994656926190329</v>
      </c>
      <c r="J20">
        <f t="shared" si="1"/>
        <v>0.5</v>
      </c>
      <c r="K20" s="4">
        <f t="shared" si="2"/>
        <v>0.5</v>
      </c>
    </row>
    <row r="21" spans="2:11" x14ac:dyDescent="0.25">
      <c r="B21" s="6" t="s">
        <v>2062</v>
      </c>
      <c r="C21">
        <v>6</v>
      </c>
      <c r="D21">
        <v>30</v>
      </c>
      <c r="F21">
        <v>49</v>
      </c>
      <c r="G21">
        <v>85</v>
      </c>
      <c r="H21" s="17">
        <f t="shared" si="0"/>
        <v>0.65636687132720239</v>
      </c>
      <c r="J21">
        <f t="shared" si="1"/>
        <v>0.57647058823529407</v>
      </c>
      <c r="K21" s="4">
        <f t="shared" si="2"/>
        <v>0.35294117647058826</v>
      </c>
    </row>
    <row r="22" spans="2:11" x14ac:dyDescent="0.25">
      <c r="B22" s="6" t="s">
        <v>2063</v>
      </c>
      <c r="D22">
        <v>9</v>
      </c>
      <c r="F22">
        <v>5</v>
      </c>
      <c r="G22">
        <v>14</v>
      </c>
      <c r="H22" s="17">
        <f t="shared" si="0"/>
        <v>-0.41906500246275225</v>
      </c>
      <c r="J22">
        <f t="shared" si="1"/>
        <v>0.35714285714285715</v>
      </c>
      <c r="K22" s="4">
        <f t="shared" si="2"/>
        <v>0.6428571428571429</v>
      </c>
    </row>
    <row r="23" spans="2:11" x14ac:dyDescent="0.25">
      <c r="B23" s="6" t="s">
        <v>2064</v>
      </c>
      <c r="C23">
        <v>1</v>
      </c>
      <c r="D23">
        <v>5</v>
      </c>
      <c r="E23">
        <v>1</v>
      </c>
      <c r="F23">
        <v>9</v>
      </c>
      <c r="G23">
        <v>16</v>
      </c>
      <c r="H23" s="17">
        <f t="shared" si="0"/>
        <v>-0.38877114686303521</v>
      </c>
      <c r="J23">
        <f t="shared" si="1"/>
        <v>0.5625</v>
      </c>
      <c r="K23" s="4">
        <f t="shared" si="2"/>
        <v>0.3125</v>
      </c>
    </row>
    <row r="24" spans="2:11" x14ac:dyDescent="0.25">
      <c r="B24" s="6" t="s">
        <v>2065</v>
      </c>
      <c r="C24">
        <v>3</v>
      </c>
      <c r="D24">
        <v>3</v>
      </c>
      <c r="F24">
        <v>11</v>
      </c>
      <c r="G24">
        <v>17</v>
      </c>
      <c r="H24" s="17">
        <f t="shared" si="0"/>
        <v>-0.37362421906317667</v>
      </c>
      <c r="J24">
        <f t="shared" si="1"/>
        <v>0.6470588235294118</v>
      </c>
      <c r="K24" s="4">
        <f t="shared" si="2"/>
        <v>0.17647058823529413</v>
      </c>
    </row>
    <row r="25" spans="2:11" x14ac:dyDescent="0.25">
      <c r="B25" s="6" t="s">
        <v>2066</v>
      </c>
      <c r="D25">
        <v>7</v>
      </c>
      <c r="F25">
        <v>14</v>
      </c>
      <c r="G25">
        <v>21</v>
      </c>
      <c r="H25" s="17">
        <f t="shared" si="0"/>
        <v>-0.3130365078637426</v>
      </c>
      <c r="J25">
        <f t="shared" si="1"/>
        <v>0.66666666666666663</v>
      </c>
      <c r="K25" s="4">
        <f t="shared" si="2"/>
        <v>0.33333333333333331</v>
      </c>
    </row>
    <row r="26" spans="2:11" x14ac:dyDescent="0.25">
      <c r="B26" s="6" t="s">
        <v>2067</v>
      </c>
      <c r="C26">
        <v>1</v>
      </c>
      <c r="D26">
        <v>15</v>
      </c>
      <c r="E26">
        <v>2</v>
      </c>
      <c r="F26">
        <v>17</v>
      </c>
      <c r="G26">
        <v>35</v>
      </c>
      <c r="H26" s="17">
        <f t="shared" si="0"/>
        <v>-0.1009795186657234</v>
      </c>
      <c r="J26">
        <f t="shared" si="1"/>
        <v>0.48571428571428571</v>
      </c>
      <c r="K26" s="4">
        <f t="shared" si="2"/>
        <v>0.42857142857142855</v>
      </c>
    </row>
    <row r="27" spans="2:11" x14ac:dyDescent="0.25">
      <c r="B27" s="6" t="s">
        <v>2068</v>
      </c>
      <c r="D27">
        <v>16</v>
      </c>
      <c r="E27">
        <v>1</v>
      </c>
      <c r="F27">
        <v>28</v>
      </c>
      <c r="G27">
        <v>45</v>
      </c>
      <c r="H27" s="17">
        <f t="shared" si="0"/>
        <v>5.0489759332861754E-2</v>
      </c>
      <c r="J27">
        <f t="shared" si="1"/>
        <v>0.62222222222222223</v>
      </c>
      <c r="K27" s="4">
        <f t="shared" si="2"/>
        <v>0.35555555555555557</v>
      </c>
    </row>
    <row r="28" spans="2:11" x14ac:dyDescent="0.25">
      <c r="B28" s="6" t="s">
        <v>2069</v>
      </c>
      <c r="C28">
        <v>2</v>
      </c>
      <c r="D28">
        <v>12</v>
      </c>
      <c r="E28">
        <v>1</v>
      </c>
      <c r="F28">
        <v>36</v>
      </c>
      <c r="G28">
        <v>51</v>
      </c>
      <c r="H28" s="17">
        <f t="shared" si="0"/>
        <v>0.14137132613201284</v>
      </c>
      <c r="J28">
        <f t="shared" si="1"/>
        <v>0.70588235294117652</v>
      </c>
      <c r="K28" s="4">
        <f t="shared" si="2"/>
        <v>0.23529411764705882</v>
      </c>
    </row>
    <row r="29" spans="2:11" x14ac:dyDescent="0.25">
      <c r="B29" s="6" t="s">
        <v>2070</v>
      </c>
      <c r="F29">
        <v>3</v>
      </c>
      <c r="G29">
        <v>3</v>
      </c>
      <c r="H29" s="17">
        <f t="shared" si="0"/>
        <v>-0.58568120826119585</v>
      </c>
      <c r="J29">
        <f t="shared" si="1"/>
        <v>1</v>
      </c>
      <c r="K29" s="4">
        <f t="shared" si="2"/>
        <v>0</v>
      </c>
    </row>
    <row r="30" spans="2:11" x14ac:dyDescent="0.25">
      <c r="B30" s="6" t="s">
        <v>2031</v>
      </c>
      <c r="C30">
        <v>57</v>
      </c>
      <c r="D30">
        <v>364</v>
      </c>
      <c r="E30">
        <v>14</v>
      </c>
      <c r="F30">
        <v>565</v>
      </c>
      <c r="G30">
        <v>1000</v>
      </c>
    </row>
    <row r="32" spans="2:11" x14ac:dyDescent="0.25">
      <c r="F32" t="s">
        <v>2088</v>
      </c>
      <c r="G32" s="17">
        <f>AVERAGE(G6:G29)</f>
        <v>41.666666666666664</v>
      </c>
    </row>
    <row r="33" spans="6:7" x14ac:dyDescent="0.25">
      <c r="F33" t="s">
        <v>2089</v>
      </c>
      <c r="G33" s="17">
        <f>_xlfn.VAR.P(G6:G29)</f>
        <v>4358.6388888888887</v>
      </c>
    </row>
    <row r="34" spans="6:7" x14ac:dyDescent="0.25">
      <c r="F34" t="s">
        <v>2090</v>
      </c>
      <c r="G34" s="17">
        <f>_xlfn.STDEV.P(G6:G29)</f>
        <v>66.019988555655544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4AE-5DBB-48B0-A701-30A09DCAF50F}">
  <dimension ref="A1:H18"/>
  <sheetViews>
    <sheetView workbookViewId="0">
      <selection activeCell="F36" sqref="F3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5" t="s">
        <v>2033</v>
      </c>
      <c r="B1" t="s">
        <v>2038</v>
      </c>
    </row>
    <row r="2" spans="1:8" x14ac:dyDescent="0.25">
      <c r="A2" s="5" t="s">
        <v>2087</v>
      </c>
      <c r="B2" t="s">
        <v>2071</v>
      </c>
    </row>
    <row r="4" spans="1:8" x14ac:dyDescent="0.25">
      <c r="A4" s="5" t="s">
        <v>2072</v>
      </c>
      <c r="B4" s="5" t="s">
        <v>2044</v>
      </c>
    </row>
    <row r="5" spans="1:8" x14ac:dyDescent="0.25">
      <c r="A5" s="5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2031</v>
      </c>
      <c r="G5" t="s">
        <v>2092</v>
      </c>
      <c r="H5" t="s">
        <v>2093</v>
      </c>
    </row>
    <row r="6" spans="1:8" x14ac:dyDescent="0.25">
      <c r="A6" s="6" t="s">
        <v>2084</v>
      </c>
      <c r="B6">
        <v>3</v>
      </c>
      <c r="C6">
        <v>14</v>
      </c>
      <c r="E6">
        <v>15</v>
      </c>
      <c r="F6">
        <v>32</v>
      </c>
      <c r="G6">
        <f>E6/F6</f>
        <v>0.46875</v>
      </c>
      <c r="H6">
        <f>C6/F6</f>
        <v>0.4375</v>
      </c>
    </row>
    <row r="7" spans="1:8" x14ac:dyDescent="0.25">
      <c r="A7" s="6" t="s">
        <v>2075</v>
      </c>
      <c r="B7">
        <v>2</v>
      </c>
      <c r="C7">
        <v>7</v>
      </c>
      <c r="E7">
        <v>14</v>
      </c>
      <c r="F7">
        <v>23</v>
      </c>
      <c r="G7">
        <f t="shared" ref="G7:G17" si="0">E7/F7</f>
        <v>0.60869565217391308</v>
      </c>
      <c r="H7">
        <f t="shared" ref="H7:H17" si="1">C7/F7</f>
        <v>0.30434782608695654</v>
      </c>
    </row>
    <row r="8" spans="1:8" ht="15" customHeight="1" x14ac:dyDescent="0.25">
      <c r="A8" s="6" t="s">
        <v>2076</v>
      </c>
      <c r="B8">
        <v>1</v>
      </c>
      <c r="C8">
        <v>11</v>
      </c>
      <c r="E8">
        <v>17</v>
      </c>
      <c r="F8">
        <v>29</v>
      </c>
      <c r="G8">
        <f t="shared" si="0"/>
        <v>0.58620689655172409</v>
      </c>
      <c r="H8">
        <f t="shared" si="1"/>
        <v>0.37931034482758619</v>
      </c>
    </row>
    <row r="9" spans="1:8" x14ac:dyDescent="0.25">
      <c r="A9" s="6" t="s">
        <v>2086</v>
      </c>
      <c r="C9">
        <v>9</v>
      </c>
      <c r="E9">
        <v>16</v>
      </c>
      <c r="F9">
        <v>25</v>
      </c>
      <c r="G9">
        <f t="shared" si="0"/>
        <v>0.64</v>
      </c>
      <c r="H9">
        <f t="shared" si="1"/>
        <v>0.36</v>
      </c>
    </row>
    <row r="10" spans="1:8" x14ac:dyDescent="0.25">
      <c r="A10" s="6" t="s">
        <v>2082</v>
      </c>
      <c r="B10">
        <v>2</v>
      </c>
      <c r="C10">
        <v>15</v>
      </c>
      <c r="E10">
        <v>10</v>
      </c>
      <c r="F10">
        <v>27</v>
      </c>
      <c r="G10">
        <f t="shared" si="0"/>
        <v>0.37037037037037035</v>
      </c>
      <c r="H10">
        <f t="shared" si="1"/>
        <v>0.55555555555555558</v>
      </c>
    </row>
    <row r="11" spans="1:8" x14ac:dyDescent="0.25">
      <c r="A11" s="6" t="s">
        <v>2077</v>
      </c>
      <c r="C11">
        <v>11</v>
      </c>
      <c r="E11">
        <v>21</v>
      </c>
      <c r="F11">
        <v>32</v>
      </c>
      <c r="G11">
        <f t="shared" si="0"/>
        <v>0.65625</v>
      </c>
      <c r="H11">
        <f t="shared" si="1"/>
        <v>0.34375</v>
      </c>
    </row>
    <row r="12" spans="1:8" x14ac:dyDescent="0.25">
      <c r="A12" s="6" t="s">
        <v>2085</v>
      </c>
      <c r="B12">
        <v>2</v>
      </c>
      <c r="C12">
        <v>12</v>
      </c>
      <c r="E12">
        <v>17</v>
      </c>
      <c r="F12">
        <v>31</v>
      </c>
      <c r="G12">
        <f t="shared" si="0"/>
        <v>0.54838709677419351</v>
      </c>
      <c r="H12">
        <f t="shared" si="1"/>
        <v>0.38709677419354838</v>
      </c>
    </row>
    <row r="13" spans="1:8" x14ac:dyDescent="0.25">
      <c r="A13" s="6" t="s">
        <v>2078</v>
      </c>
      <c r="B13">
        <v>3</v>
      </c>
      <c r="C13">
        <v>12</v>
      </c>
      <c r="D13">
        <v>1</v>
      </c>
      <c r="E13">
        <v>10</v>
      </c>
      <c r="F13">
        <v>26</v>
      </c>
      <c r="G13">
        <f t="shared" si="0"/>
        <v>0.38461538461538464</v>
      </c>
      <c r="H13">
        <f t="shared" si="1"/>
        <v>0.46153846153846156</v>
      </c>
    </row>
    <row r="14" spans="1:8" x14ac:dyDescent="0.25">
      <c r="A14" s="6" t="s">
        <v>2079</v>
      </c>
      <c r="B14">
        <v>2</v>
      </c>
      <c r="C14">
        <v>8</v>
      </c>
      <c r="E14">
        <v>19</v>
      </c>
      <c r="F14">
        <v>29</v>
      </c>
      <c r="G14">
        <f t="shared" si="0"/>
        <v>0.65517241379310343</v>
      </c>
      <c r="H14">
        <f t="shared" si="1"/>
        <v>0.27586206896551724</v>
      </c>
    </row>
    <row r="15" spans="1:8" x14ac:dyDescent="0.25">
      <c r="A15" s="6" t="s">
        <v>2080</v>
      </c>
      <c r="B15">
        <v>4</v>
      </c>
      <c r="C15">
        <v>13</v>
      </c>
      <c r="E15">
        <v>18</v>
      </c>
      <c r="F15">
        <v>35</v>
      </c>
      <c r="G15">
        <f t="shared" si="0"/>
        <v>0.51428571428571423</v>
      </c>
      <c r="H15">
        <f t="shared" si="1"/>
        <v>0.37142857142857144</v>
      </c>
    </row>
    <row r="16" spans="1:8" x14ac:dyDescent="0.25">
      <c r="A16" s="6" t="s">
        <v>2083</v>
      </c>
      <c r="B16">
        <v>2</v>
      </c>
      <c r="C16">
        <v>11</v>
      </c>
      <c r="D16">
        <v>1</v>
      </c>
      <c r="E16">
        <v>16</v>
      </c>
      <c r="F16">
        <v>30</v>
      </c>
      <c r="G16">
        <f t="shared" si="0"/>
        <v>0.53333333333333333</v>
      </c>
      <c r="H16">
        <f t="shared" si="1"/>
        <v>0.36666666666666664</v>
      </c>
    </row>
    <row r="17" spans="1:8" x14ac:dyDescent="0.25">
      <c r="A17" s="6" t="s">
        <v>2081</v>
      </c>
      <c r="B17">
        <v>2</v>
      </c>
      <c r="C17">
        <v>9</v>
      </c>
      <c r="E17">
        <v>14</v>
      </c>
      <c r="F17">
        <v>25</v>
      </c>
      <c r="G17">
        <f t="shared" si="0"/>
        <v>0.56000000000000005</v>
      </c>
      <c r="H17">
        <f t="shared" si="1"/>
        <v>0.36</v>
      </c>
    </row>
    <row r="18" spans="1:8" x14ac:dyDescent="0.25">
      <c r="A18" s="6" t="s">
        <v>2031</v>
      </c>
      <c r="B18">
        <v>23</v>
      </c>
      <c r="C18">
        <v>132</v>
      </c>
      <c r="D18">
        <v>2</v>
      </c>
      <c r="E18">
        <v>187</v>
      </c>
      <c r="F18">
        <v>344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8CF4-C34C-4494-86C7-163805882430}">
  <dimension ref="A1:I13"/>
  <sheetViews>
    <sheetView workbookViewId="0">
      <selection activeCell="R17" sqref="R17"/>
    </sheetView>
  </sheetViews>
  <sheetFormatPr defaultRowHeight="15.75" x14ac:dyDescent="0.25"/>
  <cols>
    <col min="1" max="1" width="26.8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9" x14ac:dyDescent="0.25">
      <c r="A1" s="18" t="s">
        <v>2096</v>
      </c>
      <c r="B1" s="18" t="s">
        <v>2097</v>
      </c>
      <c r="C1" s="18" t="s">
        <v>2098</v>
      </c>
      <c r="D1" s="18" t="s">
        <v>2099</v>
      </c>
      <c r="E1" s="18" t="s">
        <v>2100</v>
      </c>
      <c r="F1" s="18" t="s">
        <v>2101</v>
      </c>
      <c r="G1" s="18" t="s">
        <v>2102</v>
      </c>
      <c r="H1" s="18" t="s">
        <v>2103</v>
      </c>
      <c r="I1" s="18"/>
    </row>
    <row r="2" spans="1:9" x14ac:dyDescent="0.25">
      <c r="A2" s="19" t="s">
        <v>2104</v>
      </c>
      <c r="B2">
        <f>COUNTIFS(Crowdfunding!$D$2:$D$1001,"&lt;1,000", 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20">
        <f>(B2/E2)</f>
        <v>0.58823529411764708</v>
      </c>
      <c r="G2" s="20">
        <f>C2/E2</f>
        <v>0.39215686274509803</v>
      </c>
      <c r="H2" s="20">
        <f>D2/E2</f>
        <v>1.9607843137254902E-2</v>
      </c>
    </row>
    <row r="3" spans="1:9" x14ac:dyDescent="0.25">
      <c r="A3" t="s">
        <v>2105</v>
      </c>
      <c r="B3">
        <f>COUNTIFS(Crowdfunding!$D$1:$D$1001,"&lt;=4999",Crowdfunding!$D$1:$D$1001,"&gt;=1000",Crowdfunding!$G$1:$G$1001,"successful")</f>
        <v>191</v>
      </c>
      <c r="C3">
        <f>COUNTIFS(Crowdfunding!$D$1:$D$1001,"&lt;=4999",Crowdfunding!$D$1:$D$1001,"&gt;=1000",Crowdfunding!$G$1:$G$1001,"failed")</f>
        <v>38</v>
      </c>
      <c r="D3">
        <f>COUNTIFS(Crowdfunding!$D$1:$D$1001,"&lt;=4999",Crowdfunding!$D$1:$D$1001,"&gt;=1000",Crowdfunding!$G$1:$G$1001,"canceled")</f>
        <v>2</v>
      </c>
      <c r="E3">
        <f t="shared" ref="E3:E13" si="0">SUM(B3:D3)</f>
        <v>231</v>
      </c>
      <c r="F3" s="20">
        <f t="shared" ref="F3:F13" si="1">(B3/E3)</f>
        <v>0.82683982683982682</v>
      </c>
      <c r="G3" s="20">
        <f t="shared" ref="G3:G13" si="2">C3/E3</f>
        <v>0.16450216450216451</v>
      </c>
      <c r="H3" s="20">
        <f t="shared" ref="H3:H13" si="3">D3/E3</f>
        <v>8.658008658008658E-3</v>
      </c>
    </row>
    <row r="4" spans="1:9" x14ac:dyDescent="0.25">
      <c r="A4" t="s">
        <v>2106</v>
      </c>
      <c r="B4">
        <f>COUNTIFS(Crowdfunding!$D$1:$D$1001,"&lt;=9999",Crowdfunding!$D$1:$D$1001,"&gt;=4999",Crowdfunding!$G$1:$G$1001,"successful")</f>
        <v>164</v>
      </c>
      <c r="C4">
        <f>COUNTIFS(Crowdfunding!$D$1:$D$1001,"&lt;=9999",Crowdfunding!$D$1:$D$1001,"&gt;=4999",Crowdfunding!$G$1:$G$1001,"successful")</f>
        <v>164</v>
      </c>
      <c r="D4">
        <f>COUNTIFS(Crowdfunding!$D$1:$D$1001,"&lt;=9999",Crowdfunding!$D$1:$D$1001,"&gt;=4999",Crowdfunding!$G$1:$G$1001,"canceled")</f>
        <v>25</v>
      </c>
      <c r="E4">
        <f t="shared" si="0"/>
        <v>353</v>
      </c>
      <c r="F4" s="20">
        <f t="shared" si="1"/>
        <v>0.46458923512747874</v>
      </c>
      <c r="G4" s="20">
        <f t="shared" si="2"/>
        <v>0.46458923512747874</v>
      </c>
      <c r="H4" s="20">
        <f t="shared" si="3"/>
        <v>7.0821529745042494E-2</v>
      </c>
    </row>
    <row r="5" spans="1:9" x14ac:dyDescent="0.25">
      <c r="A5" t="s">
        <v>2108</v>
      </c>
      <c r="B5">
        <f>COUNTIFS(Crowdfunding!$D$1:$D$1001,"&lt;=14999",Crowdfunding!$D$1:$D$1001,"&gt;=10000",Crowdfunding!$G$1:$G$1001,"successful")</f>
        <v>4</v>
      </c>
      <c r="C5">
        <f>COUNTIFS(Crowdfunding!$D$1:$D$1001,"&lt;=14999",Crowdfunding!$D$1:$D$1001,"&gt;=10000",Crowdfunding!$G$1:$G$1001,"failed")</f>
        <v>5</v>
      </c>
      <c r="D5">
        <f>COUNTIFS(Crowdfunding!$D$1:$D$1001,"&lt;=14999",Crowdfunding!$D$1:$D$1001,"&gt;=10000",Crowdfunding!$G$1:$G$1001,"canceled")</f>
        <v>0</v>
      </c>
      <c r="E5">
        <f t="shared" si="0"/>
        <v>9</v>
      </c>
      <c r="F5" s="20">
        <f t="shared" si="1"/>
        <v>0.44444444444444442</v>
      </c>
      <c r="G5" s="20">
        <f t="shared" si="2"/>
        <v>0.55555555555555558</v>
      </c>
      <c r="H5" s="20">
        <f t="shared" si="3"/>
        <v>0</v>
      </c>
    </row>
    <row r="6" spans="1:9" x14ac:dyDescent="0.25">
      <c r="A6" t="s">
        <v>2107</v>
      </c>
      <c r="B6">
        <f>COUNTIFS(Crowdfunding!$D$1:$D$1001,"&lt;=19999",Crowdfunding!$D$1:$D$1001,"&gt;=15000",Crowdfunding!$G$1:$G$1001,"successful")</f>
        <v>10</v>
      </c>
      <c r="C6">
        <f>COUNTIFS(Crowdfunding!$D$1:$D$1001,"&lt;=19999",Crowdfunding!$D$1:$D$1001,"&gt;=15000",Crowdfunding!$G$1:$G$1001,"failed")</f>
        <v>0</v>
      </c>
      <c r="D6">
        <f>COUNTIFS(Crowdfunding!$D$1:$D$1001,"&lt;=19999",Crowdfunding!$D$1:$D$1001,"&gt;=15000",Crowdfunding!$G$1:$G$1001,"canceled")</f>
        <v>0</v>
      </c>
      <c r="E6">
        <f t="shared" si="0"/>
        <v>10</v>
      </c>
      <c r="F6" s="20">
        <f t="shared" si="1"/>
        <v>1</v>
      </c>
      <c r="G6" s="20">
        <f t="shared" si="2"/>
        <v>0</v>
      </c>
      <c r="H6" s="20">
        <f t="shared" si="3"/>
        <v>0</v>
      </c>
    </row>
    <row r="7" spans="1:9" x14ac:dyDescent="0.25">
      <c r="A7" t="s">
        <v>2109</v>
      </c>
      <c r="B7">
        <f>COUNTIFS(Crowdfunding!$D$1:$D$1001,"&lt;=24999",Crowdfunding!$D$1:$D$1001,"&gt;=20000",Crowdfunding!$G$1:$G$1001,"successful")</f>
        <v>7</v>
      </c>
      <c r="C7">
        <f>COUNTIFS(Crowdfunding!$D$1:$D$1001,"&lt;=24999",Crowdfunding!$D$1:$D$1001,"&gt;=20000",Crowdfunding!$G$1:$G$1001,"failed")</f>
        <v>0</v>
      </c>
      <c r="D7">
        <f>COUNTIFS(Crowdfunding!$D$1:$D$1001,"&lt;=24999",Crowdfunding!$D$1:$D$1001,"&gt;=20000",Crowdfunding!$G$1:$G$1001,"canceled")</f>
        <v>0</v>
      </c>
      <c r="E7">
        <f t="shared" si="0"/>
        <v>7</v>
      </c>
      <c r="F7" s="20">
        <f t="shared" si="1"/>
        <v>1</v>
      </c>
      <c r="G7" s="20">
        <f t="shared" si="2"/>
        <v>0</v>
      </c>
      <c r="H7" s="20">
        <f t="shared" si="3"/>
        <v>0</v>
      </c>
    </row>
    <row r="8" spans="1:9" x14ac:dyDescent="0.25">
      <c r="A8" t="s">
        <v>2111</v>
      </c>
      <c r="B8">
        <f>COUNTIFS(Crowdfunding!$D$1:$D$1001,"&lt;=29999",Crowdfunding!$D$1:$D$1001,"&gt;=25000",Crowdfunding!$G$1:$G$1001,"successful")</f>
        <v>11</v>
      </c>
      <c r="C8">
        <f>COUNTIFS(Crowdfunding!$D$1:$D$1001,"&lt;=29999",Crowdfunding!$D$1:$D$1001,"&gt;=25000",Crowdfunding!$G$1:$G$1001,"failed")</f>
        <v>3</v>
      </c>
      <c r="D8">
        <f>COUNTIFS(Crowdfunding!$D$1:$D$1001,"&lt;=29999",Crowdfunding!$D$1:$D$1001,"&gt;=25000",Crowdfunding!$G$1:$G$1001,"canceled")</f>
        <v>0</v>
      </c>
      <c r="E8">
        <f t="shared" si="0"/>
        <v>14</v>
      </c>
      <c r="F8" s="20">
        <f t="shared" si="1"/>
        <v>0.7857142857142857</v>
      </c>
      <c r="G8" s="20">
        <f t="shared" si="2"/>
        <v>0.21428571428571427</v>
      </c>
      <c r="H8" s="20">
        <f t="shared" si="3"/>
        <v>0</v>
      </c>
    </row>
    <row r="9" spans="1:9" x14ac:dyDescent="0.25">
      <c r="A9" t="s">
        <v>2112</v>
      </c>
      <c r="B9">
        <f>COUNTIFS(Crowdfunding!$D$1:$D$1001,"&lt;=34999",Crowdfunding!$D$1:$D$1001,"&gt;=30000",Crowdfunding!$G$1:$G$1001,"successful")</f>
        <v>7</v>
      </c>
      <c r="C9">
        <f>COUNTIFS(Crowdfunding!$D$1:$D$1001,"&lt;=34999",Crowdfunding!$D$1:$D$1001,"&gt;=30000",Crowdfunding!$G$1:$G$1001,"failed")</f>
        <v>0</v>
      </c>
      <c r="D9">
        <f>COUNTIFS(Crowdfunding!$D$1:$D$1001,"&lt;=34999",Crowdfunding!$D$1:$D$1001,"&gt;=30000",Crowdfunding!$G$1:$G$1001,"canceled")</f>
        <v>0</v>
      </c>
      <c r="E9">
        <f t="shared" si="0"/>
        <v>7</v>
      </c>
      <c r="F9" s="20">
        <f t="shared" si="1"/>
        <v>1</v>
      </c>
      <c r="G9" s="20">
        <f t="shared" si="2"/>
        <v>0</v>
      </c>
      <c r="H9" s="20">
        <f t="shared" si="3"/>
        <v>0</v>
      </c>
    </row>
    <row r="10" spans="1:9" x14ac:dyDescent="0.25">
      <c r="A10" t="s">
        <v>2113</v>
      </c>
      <c r="B10">
        <f>COUNTIFS(Crowdfunding!$D$1:$D$1001,"&lt;=39999",Crowdfunding!$D$1:$D$1001,"&gt;=35000",Crowdfunding!$G$1:$G$1001,"successful")</f>
        <v>8</v>
      </c>
      <c r="C10">
        <f>COUNTIFS(Crowdfunding!$D$1:$D$1001,"&lt;=39999",Crowdfunding!$D$1:$D$1001,"&gt;=35000",Crowdfunding!$G$1:$G$1001,"failed")</f>
        <v>3</v>
      </c>
      <c r="D10">
        <f>COUNTIFS(Crowdfunding!$D$1:$D$1001,"&lt;=39999",Crowdfunding!$D$1:$D$1001,"&gt;=35000",Crowdfunding!$G$1:$G$1001,"canceled")</f>
        <v>1</v>
      </c>
      <c r="E10">
        <f t="shared" si="0"/>
        <v>12</v>
      </c>
      <c r="F10" s="20">
        <f t="shared" si="1"/>
        <v>0.66666666666666663</v>
      </c>
      <c r="G10" s="20">
        <f t="shared" si="2"/>
        <v>0.25</v>
      </c>
      <c r="H10" s="20">
        <f t="shared" si="3"/>
        <v>8.3333333333333329E-2</v>
      </c>
    </row>
    <row r="11" spans="1:9" x14ac:dyDescent="0.25">
      <c r="A11" t="s">
        <v>2110</v>
      </c>
      <c r="B11">
        <f>COUNTIFS(Crowdfunding!$D$1:$D$1001,"&lt;=44999",Crowdfunding!$D$1:$D$1001,"&gt;=40000",Crowdfunding!$G$1:$G$1001,"successful")</f>
        <v>11</v>
      </c>
      <c r="C11">
        <f>COUNTIFS(Crowdfunding!$D$1:$D$1001,"&lt;=44999",Crowdfunding!$D$1:$D$1001,"&gt;=40000",Crowdfunding!$G$1:$G$1001,"failed")</f>
        <v>3</v>
      </c>
      <c r="D11">
        <f>COUNTIFS(Crowdfunding!$D$1:$D$1001,"&lt;=44999",Crowdfunding!$D$1:$D$1001,"&gt;=40000",Crowdfunding!$G$1:$G$1001,"canceled")</f>
        <v>0</v>
      </c>
      <c r="E11">
        <f t="shared" si="0"/>
        <v>14</v>
      </c>
      <c r="F11" s="20">
        <f t="shared" si="1"/>
        <v>0.7857142857142857</v>
      </c>
      <c r="G11" s="20">
        <f t="shared" si="2"/>
        <v>0.21428571428571427</v>
      </c>
      <c r="H11" s="20">
        <f t="shared" si="3"/>
        <v>0</v>
      </c>
    </row>
    <row r="12" spans="1:9" x14ac:dyDescent="0.25">
      <c r="A12" t="s">
        <v>2114</v>
      </c>
      <c r="B12">
        <f>COUNTIFS(Crowdfunding!$D$1:$D$1001,"&lt;=49999",Crowdfunding!$D$1:$D$1001,"&gt;=45000",Crowdfunding!$G$1:$G$1001,"successful")</f>
        <v>8</v>
      </c>
      <c r="C12">
        <f>COUNTIFS(Crowdfunding!$D$1:$D$1001,"&lt;=49999",Crowdfunding!$D$1:$D$1001,"&gt;=45000",Crowdfunding!$G$1:$G$1001,"failed")</f>
        <v>3</v>
      </c>
      <c r="D12">
        <f>COUNTIFS(Crowdfunding!$D$1:$D$1001,"&lt;=49999",Crowdfunding!$D$1:$D$1001,"&gt;=45000",Crowdfunding!$G$1:$G$1001,"canceled")</f>
        <v>0</v>
      </c>
      <c r="E12">
        <f t="shared" si="0"/>
        <v>11</v>
      </c>
      <c r="F12" s="20">
        <f t="shared" si="1"/>
        <v>0.72727272727272729</v>
      </c>
      <c r="G12" s="20">
        <f t="shared" si="2"/>
        <v>0.27272727272727271</v>
      </c>
      <c r="H12" s="20">
        <f t="shared" si="3"/>
        <v>0</v>
      </c>
    </row>
    <row r="13" spans="1:9" x14ac:dyDescent="0.25">
      <c r="A13" t="s">
        <v>2115</v>
      </c>
      <c r="B13">
        <f>COUNTIFS(Crowdfunding!$D$1:$D$1001,"&gt;50000",Crowdfunding!$G$1:$G$1001,"successful")</f>
        <v>114</v>
      </c>
      <c r="C13">
        <f>COUNTIFS(Crowdfunding!$D$1:$D$1001,"&gt;50000",Crowdfunding!$G$1:$G$1001,"failed")</f>
        <v>163</v>
      </c>
      <c r="D13">
        <f>COUNTIFS(Crowdfunding!$D$1:$D$1001,"&gt;50000",Crowdfunding!$G$1:$G$1001,"canceled")</f>
        <v>28</v>
      </c>
      <c r="E13">
        <f t="shared" si="0"/>
        <v>305</v>
      </c>
      <c r="F13" s="20">
        <f t="shared" si="1"/>
        <v>0.3737704918032787</v>
      </c>
      <c r="G13" s="20">
        <f t="shared" si="2"/>
        <v>0.53442622950819674</v>
      </c>
      <c r="H13" s="2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7E5D-C2C8-4A16-A0E3-BF932EF2C1F3}">
  <dimension ref="A1:P566"/>
  <sheetViews>
    <sheetView tabSelected="1" workbookViewId="0">
      <selection activeCell="T10" sqref="T9:T10"/>
    </sheetView>
  </sheetViews>
  <sheetFormatPr defaultRowHeight="15.75" x14ac:dyDescent="0.25"/>
  <cols>
    <col min="2" max="2" width="13.5" bestFit="1" customWidth="1"/>
    <col min="3" max="3" width="9" customWidth="1"/>
    <col min="5" max="5" width="13.5" bestFit="1" customWidth="1"/>
  </cols>
  <sheetData>
    <row r="1" spans="1:16" x14ac:dyDescent="0.25">
      <c r="A1" s="1" t="s">
        <v>4</v>
      </c>
      <c r="B1" s="1" t="s">
        <v>5</v>
      </c>
      <c r="D1" s="1" t="s">
        <v>4</v>
      </c>
      <c r="E1" s="1" t="s">
        <v>5</v>
      </c>
      <c r="G1" s="18"/>
      <c r="H1" s="18" t="s">
        <v>2116</v>
      </c>
      <c r="I1" s="18" t="s">
        <v>2117</v>
      </c>
      <c r="J1" s="18" t="s">
        <v>2118</v>
      </c>
      <c r="K1" s="18" t="s">
        <v>2119</v>
      </c>
      <c r="L1" s="18" t="s">
        <v>2089</v>
      </c>
      <c r="M1" s="18" t="s">
        <v>2120</v>
      </c>
      <c r="P1" s="18" t="s">
        <v>2121</v>
      </c>
    </row>
    <row r="2" spans="1:16" x14ac:dyDescent="0.25">
      <c r="A2" t="s">
        <v>20</v>
      </c>
      <c r="B2">
        <v>158</v>
      </c>
      <c r="D2" t="s">
        <v>14</v>
      </c>
      <c r="E2">
        <v>0</v>
      </c>
      <c r="G2" s="21" t="s">
        <v>20</v>
      </c>
      <c r="H2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>
        <f>_xlfn.STDEV.P(B2:B566)</f>
        <v>1266.2439466397898</v>
      </c>
    </row>
    <row r="3" spans="1:16" x14ac:dyDescent="0.25">
      <c r="A3" t="s">
        <v>20</v>
      </c>
      <c r="B3">
        <v>1425</v>
      </c>
      <c r="D3" t="s">
        <v>14</v>
      </c>
      <c r="E3">
        <v>24</v>
      </c>
      <c r="G3" s="22" t="s">
        <v>14</v>
      </c>
      <c r="H3">
        <f>AVERAGE(E2:E365)</f>
        <v>585.61538461538464</v>
      </c>
      <c r="I3">
        <f>MEDIAN(E2:E365)</f>
        <v>114.5</v>
      </c>
      <c r="J3">
        <f>MIN(E2:E365)</f>
        <v>0</v>
      </c>
      <c r="K3">
        <f>MAX(E2:E365)</f>
        <v>6080</v>
      </c>
      <c r="L3">
        <f>_xlfn.VAR.P(E2:E365)</f>
        <v>921574.68174133555</v>
      </c>
      <c r="M3">
        <f>_xlfn.STDEV.P(E2:E365)</f>
        <v>959.98681331637863</v>
      </c>
    </row>
    <row r="4" spans="1:16" x14ac:dyDescent="0.25">
      <c r="A4" t="s">
        <v>20</v>
      </c>
      <c r="B4">
        <v>174</v>
      </c>
      <c r="D4" t="s">
        <v>14</v>
      </c>
      <c r="E4">
        <v>53</v>
      </c>
    </row>
    <row r="5" spans="1:16" x14ac:dyDescent="0.25">
      <c r="A5" t="s">
        <v>20</v>
      </c>
      <c r="B5">
        <v>227</v>
      </c>
      <c r="D5" t="s">
        <v>14</v>
      </c>
      <c r="E5">
        <v>18</v>
      </c>
    </row>
    <row r="6" spans="1:16" x14ac:dyDescent="0.25">
      <c r="A6" t="s">
        <v>20</v>
      </c>
      <c r="B6">
        <v>220</v>
      </c>
      <c r="D6" t="s">
        <v>14</v>
      </c>
      <c r="E6">
        <v>44</v>
      </c>
    </row>
    <row r="7" spans="1:16" x14ac:dyDescent="0.25">
      <c r="A7" t="s">
        <v>20</v>
      </c>
      <c r="B7">
        <v>98</v>
      </c>
      <c r="D7" t="s">
        <v>14</v>
      </c>
      <c r="E7">
        <v>27</v>
      </c>
    </row>
    <row r="8" spans="1:16" x14ac:dyDescent="0.25">
      <c r="A8" t="s">
        <v>20</v>
      </c>
      <c r="B8">
        <v>100</v>
      </c>
      <c r="D8" t="s">
        <v>14</v>
      </c>
      <c r="E8">
        <v>55</v>
      </c>
    </row>
    <row r="9" spans="1:16" x14ac:dyDescent="0.25">
      <c r="A9" t="s">
        <v>20</v>
      </c>
      <c r="B9">
        <v>1249</v>
      </c>
      <c r="D9" t="s">
        <v>14</v>
      </c>
      <c r="E9">
        <v>200</v>
      </c>
    </row>
    <row r="10" spans="1:16" x14ac:dyDescent="0.25">
      <c r="A10" t="s">
        <v>20</v>
      </c>
      <c r="B10">
        <v>1396</v>
      </c>
      <c r="D10" t="s">
        <v>14</v>
      </c>
      <c r="E10">
        <v>452</v>
      </c>
    </row>
    <row r="11" spans="1:16" x14ac:dyDescent="0.25">
      <c r="A11" t="s">
        <v>20</v>
      </c>
      <c r="B11">
        <v>890</v>
      </c>
      <c r="D11" t="s">
        <v>14</v>
      </c>
      <c r="E11">
        <v>674</v>
      </c>
    </row>
    <row r="12" spans="1:16" x14ac:dyDescent="0.25">
      <c r="A12" t="s">
        <v>20</v>
      </c>
      <c r="B12">
        <v>142</v>
      </c>
      <c r="D12" t="s">
        <v>14</v>
      </c>
      <c r="E12">
        <v>558</v>
      </c>
    </row>
    <row r="13" spans="1:16" x14ac:dyDescent="0.25">
      <c r="A13" t="s">
        <v>20</v>
      </c>
      <c r="B13">
        <v>2673</v>
      </c>
      <c r="D13" t="s">
        <v>14</v>
      </c>
      <c r="E13">
        <v>15</v>
      </c>
    </row>
    <row r="14" spans="1:16" x14ac:dyDescent="0.25">
      <c r="A14" t="s">
        <v>20</v>
      </c>
      <c r="B14">
        <v>163</v>
      </c>
      <c r="D14" t="s">
        <v>14</v>
      </c>
      <c r="E14">
        <v>2307</v>
      </c>
    </row>
    <row r="15" spans="1:16" x14ac:dyDescent="0.25">
      <c r="A15" t="s">
        <v>20</v>
      </c>
      <c r="B15">
        <v>2220</v>
      </c>
      <c r="D15" t="s">
        <v>14</v>
      </c>
      <c r="E15">
        <v>88</v>
      </c>
    </row>
    <row r="16" spans="1:16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ntainsText" dxfId="15" priority="22" operator="containsText" text="live">
      <formula>NOT(ISERROR(SEARCH("live",A1)))</formula>
    </cfRule>
    <cfRule type="containsText" dxfId="14" priority="23" operator="containsText" text="canceled">
      <formula>NOT(ISERROR(SEARCH("canceled",A1)))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13" priority="17" operator="containsText" text="successful">
      <formula>NOT(ISERROR(SEARCH("successful",A2)))</formula>
    </cfRule>
    <cfRule type="containsText" dxfId="12" priority="18" operator="containsText" text="failed">
      <formula>NOT(ISERROR(SEARCH("failed",A2)))</formula>
    </cfRule>
    <cfRule type="colorScale" priority="19">
      <colorScale>
        <cfvo type="min"/>
        <cfvo type="max"/>
        <color rgb="FFFF7128"/>
        <color rgb="FFFFEF9C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D1:D365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 Category</vt:lpstr>
      <vt:lpstr>Campaigns Subcategory</vt:lpstr>
      <vt:lpstr>Category by Years</vt:lpstr>
      <vt:lpstr>Outcomes Based on Goal</vt:lpstr>
      <vt:lpstr>Outcome by 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</cp:lastModifiedBy>
  <dcterms:created xsi:type="dcterms:W3CDTF">2021-09-29T18:52:28Z</dcterms:created>
  <dcterms:modified xsi:type="dcterms:W3CDTF">2023-06-11T01:57:58Z</dcterms:modified>
</cp:coreProperties>
</file>