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4800" windowHeight="15800" tabRatio="840"/>
  </bookViews>
  <sheets>
    <sheet name="Sheep Prod-Ewe-KF" sheetId="8" r:id="rId1"/>
    <sheet name="Beef-50 Hd NC" sheetId="170" r:id="rId2"/>
    <sheet name="Beef-50 Hd HPlains" sheetId="171" r:id="rId3"/>
    <sheet name="Beef-100 Hd HPlains" sheetId="172" r:id="rId4"/>
    <sheet name="Beef-350 Hd HPlains" sheetId="173" r:id="rId5"/>
    <sheet name="Beef-350 Hd KBasin" sheetId="174" r:id="rId6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4" i="172"/>
  <c r="D57"/>
  <c r="D56"/>
  <c r="D50"/>
  <c r="E50"/>
  <c r="D47"/>
  <c r="D45"/>
  <c r="E45"/>
  <c r="E40"/>
  <c r="E41"/>
  <c r="E65"/>
  <c r="E42"/>
  <c r="E43"/>
  <c r="E44"/>
  <c r="E46"/>
  <c r="E47"/>
  <c r="E48"/>
  <c r="E49"/>
  <c r="E51"/>
  <c r="E52"/>
  <c r="E53"/>
  <c r="E54"/>
  <c r="E55"/>
  <c r="E56"/>
  <c r="E57"/>
  <c r="E58"/>
  <c r="E59"/>
  <c r="E60"/>
  <c r="E61"/>
  <c r="E62"/>
  <c r="E63"/>
  <c r="E64"/>
  <c r="G30"/>
  <c r="G31"/>
  <c r="G32"/>
  <c r="G33"/>
  <c r="G34"/>
  <c r="G35"/>
  <c r="G36"/>
  <c r="D64" i="173"/>
  <c r="E64"/>
  <c r="D57"/>
  <c r="D56"/>
  <c r="D50"/>
  <c r="D47"/>
  <c r="D45"/>
  <c r="E45"/>
  <c r="E40"/>
  <c r="E41"/>
  <c r="E42"/>
  <c r="E65"/>
  <c r="E43"/>
  <c r="E44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G30"/>
  <c r="G36"/>
  <c r="G31"/>
  <c r="G32"/>
  <c r="G33"/>
  <c r="G34"/>
  <c r="G35"/>
  <c r="D64" i="174"/>
  <c r="D63"/>
  <c r="E63"/>
  <c r="D62"/>
  <c r="D60"/>
  <c r="D57"/>
  <c r="E57"/>
  <c r="D56"/>
  <c r="D50"/>
  <c r="E50"/>
  <c r="D47"/>
  <c r="D45"/>
  <c r="E45"/>
  <c r="E40"/>
  <c r="E41"/>
  <c r="E42"/>
  <c r="E43"/>
  <c r="E44"/>
  <c r="E46"/>
  <c r="E47"/>
  <c r="E48"/>
  <c r="E49"/>
  <c r="E51"/>
  <c r="E52"/>
  <c r="E53"/>
  <c r="E54"/>
  <c r="E55"/>
  <c r="E56"/>
  <c r="E58"/>
  <c r="E59"/>
  <c r="E60"/>
  <c r="E61"/>
  <c r="E62"/>
  <c r="E64"/>
  <c r="G30"/>
  <c r="G31"/>
  <c r="G32"/>
  <c r="G33"/>
  <c r="G34"/>
  <c r="G35"/>
  <c r="G36"/>
  <c r="E65"/>
  <c r="D64" i="171"/>
  <c r="D57"/>
  <c r="D50"/>
  <c r="D47"/>
  <c r="D45"/>
  <c r="E45"/>
  <c r="E40"/>
  <c r="E41"/>
  <c r="E42"/>
  <c r="E65"/>
  <c r="E43"/>
  <c r="E44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G30"/>
  <c r="G36"/>
  <c r="G31"/>
  <c r="G32"/>
  <c r="G33"/>
  <c r="G34"/>
  <c r="G35"/>
  <c r="D64" i="170"/>
  <c r="E64"/>
  <c r="D57"/>
  <c r="E57"/>
  <c r="D50"/>
  <c r="D47"/>
  <c r="D45"/>
  <c r="E45"/>
  <c r="E40"/>
  <c r="E41"/>
  <c r="E42"/>
  <c r="E65"/>
  <c r="E43"/>
  <c r="E44"/>
  <c r="E46"/>
  <c r="E47"/>
  <c r="E48"/>
  <c r="E49"/>
  <c r="E50"/>
  <c r="E51"/>
  <c r="E52"/>
  <c r="E53"/>
  <c r="E54"/>
  <c r="E55"/>
  <c r="E56"/>
  <c r="E58"/>
  <c r="E59"/>
  <c r="E60"/>
  <c r="E61"/>
  <c r="E62"/>
  <c r="E63"/>
  <c r="G30"/>
  <c r="G36"/>
  <c r="G31"/>
  <c r="G32"/>
  <c r="G33"/>
  <c r="G34"/>
  <c r="G35"/>
  <c r="D64" i="8"/>
  <c r="E64"/>
  <c r="D63"/>
  <c r="E63"/>
  <c r="D57"/>
  <c r="E57"/>
  <c r="D51"/>
  <c r="E51"/>
  <c r="D50"/>
  <c r="D47"/>
  <c r="D45"/>
  <c r="G31"/>
  <c r="G32"/>
  <c r="G36"/>
  <c r="G33"/>
  <c r="G34"/>
  <c r="G35"/>
  <c r="G30"/>
  <c r="E61"/>
  <c r="E45"/>
  <c r="E40"/>
  <c r="E65"/>
  <c r="E41"/>
  <c r="E42"/>
  <c r="E43"/>
  <c r="E44"/>
  <c r="E46"/>
  <c r="E47"/>
  <c r="E48"/>
  <c r="E49"/>
  <c r="E50"/>
  <c r="E52"/>
  <c r="E53"/>
  <c r="E54"/>
  <c r="E55"/>
  <c r="E56"/>
  <c r="E58"/>
  <c r="E59"/>
  <c r="E60"/>
  <c r="E62"/>
</calcChain>
</file>

<file path=xl/sharedStrings.xml><?xml version="1.0" encoding="utf-8"?>
<sst xmlns="http://schemas.openxmlformats.org/spreadsheetml/2006/main" count="696" uniqueCount="107">
  <si>
    <r>
      <t>Cow/Calf Production, 100 Head</t>
    </r>
    <r>
      <rPr>
        <b/>
        <sz val="14"/>
        <color indexed="17"/>
        <rFont val="Calibri"/>
        <family val="2"/>
      </rPr>
      <t>, Southeast Oregon</t>
    </r>
    <phoneticPr fontId="14" type="noConversion"/>
  </si>
  <si>
    <r>
      <t xml:space="preserve">This enterprise budget estimates the typical per-acre costs associated with producing calves in the High Desert area of </t>
    </r>
    <r>
      <rPr>
        <b/>
        <sz val="14"/>
        <color indexed="17"/>
        <rFont val="Calibri"/>
        <family val="2"/>
      </rPr>
      <t>S</t>
    </r>
    <r>
      <rPr>
        <b/>
        <sz val="14"/>
        <color rgb="FF008000"/>
        <rFont val="Calibri"/>
        <family val="2"/>
        <scheme val="minor"/>
      </rPr>
      <t>outheast Oregon. It should be used as a guide to estimate your actual costs and does not represent any specific farm.    Source:http://arec.oregonstate.edu/oaeb/files/pdf/EM8653.pdf  EM 8654 1997</t>
    </r>
    <phoneticPr fontId="14" type="noConversion"/>
  </si>
  <si>
    <t>Weaning steer calves</t>
  </si>
  <si>
    <t>Stocker/yearling heifers</t>
  </si>
  <si>
    <t>Budget Unit for Income:</t>
  </si>
  <si>
    <t>Budget Unit for Expenses:</t>
  </si>
  <si>
    <t>herd</t>
  </si>
  <si>
    <t>Feeder Lamb Production, 100 Ewe Farm Flock, North Central Oregon</t>
    <phoneticPr fontId="14" type="noConversion"/>
  </si>
  <si>
    <t>Category</t>
  </si>
  <si>
    <t>Unit</t>
  </si>
  <si>
    <t>Total Variable &amp; Fixed Cash Costs:</t>
  </si>
  <si>
    <t>Conventional</t>
  </si>
  <si>
    <t>Cost of goods sold</t>
  </si>
  <si>
    <t>Car and truck expenses</t>
  </si>
  <si>
    <t>Chemicals</t>
  </si>
  <si>
    <t>Conservation expenses</t>
  </si>
  <si>
    <t>Custom hire (machine work)</t>
  </si>
  <si>
    <t>Employee benefits programs</t>
  </si>
  <si>
    <t>Feed</t>
  </si>
  <si>
    <t>Fertilizers and lime</t>
  </si>
  <si>
    <t>Freight and trucking</t>
  </si>
  <si>
    <t>Insurance (other than health)</t>
  </si>
  <si>
    <t>Interest on loans and mortgages</t>
  </si>
  <si>
    <t>Labor hired (less employment credits)</t>
  </si>
  <si>
    <t>Pension and profit-sharing plans</t>
  </si>
  <si>
    <t>Machinery, equipment or vehicle rent or lease</t>
  </si>
  <si>
    <t>Land and animal rent or lease</t>
  </si>
  <si>
    <t>Seeds and plants</t>
  </si>
  <si>
    <t>Storage and warehousing</t>
  </si>
  <si>
    <t>Supplies</t>
  </si>
  <si>
    <t>Property taxes</t>
  </si>
  <si>
    <t>Utilities</t>
  </si>
  <si>
    <t>Veterinary, breeding, and medicine</t>
  </si>
  <si>
    <t>Other expenses</t>
  </si>
  <si>
    <t>Long-term asset replacement and section 179 expense</t>
  </si>
  <si>
    <t/>
  </si>
  <si>
    <r>
      <t>Gasoline, fuel, and oil</t>
    </r>
    <r>
      <rPr>
        <vertAlign val="superscript"/>
        <sz val="14"/>
        <color theme="1"/>
        <rFont val="Calibri"/>
        <family val="2"/>
        <scheme val="minor"/>
      </rPr>
      <t xml:space="preserve"> (1)</t>
    </r>
  </si>
  <si>
    <r>
      <t xml:space="preserve">This enterprise budget estimates the typical per-acre costs associated with producing calves in the High Desert area of </t>
    </r>
    <r>
      <rPr>
        <b/>
        <sz val="14"/>
        <color indexed="17"/>
        <rFont val="Calibri"/>
        <family val="2"/>
      </rPr>
      <t>S</t>
    </r>
    <r>
      <rPr>
        <b/>
        <sz val="14"/>
        <color rgb="FF008000"/>
        <rFont val="Calibri"/>
        <family val="2"/>
        <scheme val="minor"/>
      </rPr>
      <t>outheast Oregon. It should be used as a guide to estimate your actual costs and does not represent any specific farm.    Source:http://arec.oregonstate.edu/oaeb/files/pdf/EM8470.pdf  EM 8470 1997</t>
    </r>
    <phoneticPr fontId="14" type="noConversion"/>
  </si>
  <si>
    <r>
      <t>Cow/Calf Production, 350 Head</t>
    </r>
    <r>
      <rPr>
        <b/>
        <sz val="14"/>
        <color indexed="17"/>
        <rFont val="Calibri"/>
        <family val="2"/>
      </rPr>
      <t>, Southeast Oregon</t>
    </r>
    <phoneticPr fontId="14" type="noConversion"/>
  </si>
  <si>
    <r>
      <t xml:space="preserve">This enterprise budget estimates the typical costs and returns of producing calves on irrigated pasture in Klamath and Lake Counties of </t>
    </r>
    <r>
      <rPr>
        <b/>
        <sz val="14"/>
        <color indexed="17"/>
        <rFont val="Calibri"/>
        <family val="2"/>
      </rPr>
      <t>S</t>
    </r>
    <r>
      <rPr>
        <b/>
        <sz val="14"/>
        <color rgb="FF008000"/>
        <rFont val="Calibri"/>
        <family val="2"/>
        <scheme val="minor"/>
      </rPr>
      <t xml:space="preserve">outh </t>
    </r>
    <r>
      <rPr>
        <b/>
        <sz val="14"/>
        <color indexed="17"/>
        <rFont val="Calibri"/>
        <family val="2"/>
      </rPr>
      <t>C</t>
    </r>
    <r>
      <rPr>
        <b/>
        <sz val="14"/>
        <color rgb="FF008000"/>
        <rFont val="Calibri"/>
        <family val="2"/>
        <scheme val="minor"/>
      </rPr>
      <t>entral Oregon, utilizing leased winter range in northern California.  Source: http://arec.oregonstate.edu/oaeb/files/pdf/AEB0053.pdf  AEB 0053  2014</t>
    </r>
    <phoneticPr fontId="14" type="noConversion"/>
  </si>
  <si>
    <r>
      <t>Cow/Calf Production, 50 Head</t>
    </r>
    <r>
      <rPr>
        <b/>
        <sz val="14"/>
        <color indexed="17"/>
        <rFont val="Calibri"/>
        <family val="2"/>
      </rPr>
      <t>, North Central Oregon</t>
    </r>
    <phoneticPr fontId="14" type="noConversion"/>
  </si>
  <si>
    <r>
      <t xml:space="preserve">This enterprise budget estimates the typical per-acre costs associated with producing calves in the High Desert area of </t>
    </r>
    <r>
      <rPr>
        <b/>
        <sz val="14"/>
        <color indexed="17"/>
        <rFont val="Calibri"/>
        <family val="2"/>
      </rPr>
      <t>S</t>
    </r>
    <r>
      <rPr>
        <b/>
        <sz val="14"/>
        <color rgb="FF008000"/>
        <rFont val="Calibri"/>
        <family val="2"/>
        <scheme val="minor"/>
      </rPr>
      <t>outheast Oregon. It should be used as a guide to estimate your actual costs and does not represent any specific farm.    Source:http://arec.oregonstate.edu/oaeb/files/pdf/EM8653.pdf  EM 8653 1997</t>
    </r>
    <phoneticPr fontId="14" type="noConversion"/>
  </si>
  <si>
    <r>
      <t>Cow/Calf Production, 50 Head</t>
    </r>
    <r>
      <rPr>
        <b/>
        <sz val="14"/>
        <color indexed="17"/>
        <rFont val="Calibri"/>
        <family val="2"/>
      </rPr>
      <t>, Southeast Oregon</t>
    </r>
    <phoneticPr fontId="14" type="noConversion"/>
  </si>
  <si>
    <r>
      <t>This enterprise budget estimates the typical costs</t>
    </r>
    <r>
      <rPr>
        <b/>
        <sz val="14"/>
        <color indexed="17"/>
        <rFont val="Calibri"/>
        <family val="2"/>
      </rPr>
      <t xml:space="preserve"> and returns</t>
    </r>
    <r>
      <rPr>
        <b/>
        <sz val="14"/>
        <color rgb="FF008000"/>
        <rFont val="Calibri"/>
        <family val="2"/>
        <scheme val="minor"/>
      </rPr>
      <t xml:space="preserve"> associated with producing </t>
    </r>
    <r>
      <rPr>
        <b/>
        <sz val="14"/>
        <color indexed="17"/>
        <rFont val="Calibri"/>
        <family val="2"/>
      </rPr>
      <t>lambs</t>
    </r>
    <r>
      <rPr>
        <b/>
        <sz val="14"/>
        <color rgb="FF008000"/>
        <rFont val="Calibri"/>
        <family val="2"/>
        <scheme val="minor"/>
      </rPr>
      <t xml:space="preserve"> in the </t>
    </r>
    <r>
      <rPr>
        <b/>
        <sz val="14"/>
        <color indexed="17"/>
        <rFont val="Calibri"/>
        <family val="2"/>
      </rPr>
      <t>Klamath Falls area</t>
    </r>
    <r>
      <rPr>
        <b/>
        <sz val="14"/>
        <color rgb="FF008000"/>
        <rFont val="Calibri"/>
        <family val="2"/>
        <scheme val="minor"/>
      </rPr>
      <t xml:space="preserve"> of </t>
    </r>
    <r>
      <rPr>
        <b/>
        <sz val="14"/>
        <color indexed="17"/>
        <rFont val="Calibri"/>
        <family val="2"/>
      </rPr>
      <t>South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C</t>
    </r>
    <r>
      <rPr>
        <b/>
        <sz val="14"/>
        <color rgb="FF008000"/>
        <rFont val="Calibri"/>
        <family val="2"/>
        <scheme val="minor"/>
      </rPr>
      <t>entral Oregon. It should be used as a guide to estimate your actual costs and does not represent any specific farm.    Source:</t>
    </r>
    <r>
      <rPr>
        <b/>
        <sz val="14"/>
        <color indexed="17"/>
        <rFont val="Calibri"/>
        <family val="2"/>
      </rPr>
      <t xml:space="preserve"> http://arec.oregonstate.edu/oaeb/files/pdf/EM8369.pdf</t>
    </r>
    <r>
      <rPr>
        <b/>
        <sz val="14"/>
        <color rgb="FF008000"/>
        <rFont val="Calibri"/>
        <family val="2"/>
        <scheme val="minor"/>
      </rPr>
      <t xml:space="preserve">  EM 8369 1988</t>
    </r>
    <phoneticPr fontId="14" type="noConversion"/>
  </si>
  <si>
    <r>
      <t>Repairs and maintenance</t>
    </r>
    <r>
      <rPr>
        <vertAlign val="superscript"/>
        <sz val="14"/>
        <color theme="1"/>
        <rFont val="Calibri"/>
        <family val="2"/>
        <scheme val="minor"/>
      </rPr>
      <t xml:space="preserve"> (2)</t>
    </r>
  </si>
  <si>
    <t>Enterprise:</t>
  </si>
  <si>
    <t>Type:</t>
  </si>
  <si>
    <t>State:</t>
  </si>
  <si>
    <t>Oregon</t>
  </si>
  <si>
    <t>Region:</t>
  </si>
  <si>
    <t>South Central</t>
  </si>
  <si>
    <t>Production Units Sold as/by:</t>
  </si>
  <si>
    <t>This Budget is Based on a Time Period of:</t>
  </si>
  <si>
    <t>Year</t>
  </si>
  <si>
    <t>Budget Name:</t>
  </si>
  <si>
    <t>Notes:</t>
  </si>
  <si>
    <t>Pound</t>
  </si>
  <si>
    <t>Number of Time Period(s) for this Budget:</t>
  </si>
  <si>
    <t>Livestock</t>
  </si>
  <si>
    <t>Sheep</t>
  </si>
  <si>
    <t>Type of Production:</t>
  </si>
  <si>
    <t>Breed:</t>
  </si>
  <si>
    <t>Cross</t>
  </si>
  <si>
    <t>Class:</t>
  </si>
  <si>
    <t>N/A</t>
  </si>
  <si>
    <t>Commercial</t>
  </si>
  <si>
    <t>Meat</t>
  </si>
  <si>
    <t>Wool</t>
  </si>
  <si>
    <t>Head</t>
  </si>
  <si>
    <t>hd</t>
  </si>
  <si>
    <t xml:space="preserve">Cull Ewes </t>
  </si>
  <si>
    <t>Cull Ram</t>
  </si>
  <si>
    <t>Lamb incentive Pmt.</t>
  </si>
  <si>
    <t>Lambs</t>
  </si>
  <si>
    <t xml:space="preserve">Wool </t>
  </si>
  <si>
    <t>Wool incentive Pmt.</t>
  </si>
  <si>
    <t>Herd</t>
  </si>
  <si>
    <t>Market Use 1:</t>
  </si>
  <si>
    <t>Market Use 2:</t>
  </si>
  <si>
    <t>Market Type:</t>
  </si>
  <si>
    <t>Beef Cattle</t>
  </si>
  <si>
    <t>Weaning - Owned Grazing</t>
  </si>
  <si>
    <t>North Central Plateau Region</t>
  </si>
  <si>
    <r>
      <t>Cow/Calf Production, 350 Head</t>
    </r>
    <r>
      <rPr>
        <b/>
        <sz val="12"/>
        <color indexed="17"/>
        <rFont val="Calibri"/>
      </rPr>
      <t>, CA Winter Range, South Central Oregon,</t>
    </r>
    <phoneticPr fontId="14" type="noConversion"/>
  </si>
  <si>
    <r>
      <t xml:space="preserve">This enterprise budget estimates the typical per-acre costs associated with producing calves in the plateau area of </t>
    </r>
    <r>
      <rPr>
        <b/>
        <sz val="14"/>
        <color indexed="17"/>
        <rFont val="Calibri"/>
        <family val="2"/>
      </rPr>
      <t>N</t>
    </r>
    <r>
      <rPr>
        <b/>
        <sz val="14"/>
        <color rgb="FF008000"/>
        <rFont val="Calibri"/>
        <family val="2"/>
        <scheme val="minor"/>
      </rPr>
      <t xml:space="preserve">orth </t>
    </r>
    <r>
      <rPr>
        <b/>
        <sz val="14"/>
        <color indexed="17"/>
        <rFont val="Calibri"/>
        <family val="2"/>
      </rPr>
      <t>C</t>
    </r>
    <r>
      <rPr>
        <b/>
        <sz val="14"/>
        <color rgb="FF008000"/>
        <rFont val="Calibri"/>
        <family val="2"/>
        <scheme val="minor"/>
      </rPr>
      <t>entral Oregon. It should be used as a guide to estimate your actual costs and does not represent any specific farm.    Source:http://arec.oregonstate.edu/oaeb/files/pdf/EM8681.pdf  EM 8681 1998</t>
    </r>
    <phoneticPr fontId="14" type="noConversion"/>
  </si>
  <si>
    <t>Weight</t>
  </si>
  <si>
    <t>cwt</t>
  </si>
  <si>
    <t>Cull bulls</t>
  </si>
  <si>
    <t>Cull Cows</t>
  </si>
  <si>
    <t>Cull Horses</t>
  </si>
  <si>
    <t xml:space="preserve">Heifer Calves </t>
  </si>
  <si>
    <t xml:space="preserve">Open Heifers </t>
  </si>
  <si>
    <t>Steer Calves</t>
  </si>
  <si>
    <t>Feeder Lamb Production</t>
  </si>
  <si>
    <t>High Desert Area</t>
  </si>
  <si>
    <t>Cull Bulls</t>
  </si>
  <si>
    <t xml:space="preserve">Cull Horse </t>
  </si>
  <si>
    <t>Heifer Calves</t>
  </si>
  <si>
    <t xml:space="preserve">Yearling Heifers </t>
  </si>
  <si>
    <t>Gross Income</t>
  </si>
  <si>
    <t>Crop</t>
  </si>
  <si>
    <t>Quantity</t>
  </si>
  <si>
    <t>Unit Sold by/as</t>
  </si>
  <si>
    <t>Price per Unit</t>
  </si>
  <si>
    <t>Total</t>
  </si>
  <si>
    <t>Total Gross Income:</t>
  </si>
  <si>
    <t>Total Variable and Fixed Cash Costs</t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</si>
</sst>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_);[Red]\(&quot;$&quot;#,##0.00\)"/>
    <numFmt numFmtId="168" formatCode="_(&quot;$&quot;* #,##0.00_);_(&quot;$&quot;* \(#,##0.00\);_(&quot;$&quot;* &quot;-&quot;??_);_(@_)"/>
    <numFmt numFmtId="169" formatCode="_(* #,##0.00_);_(* \(#,##0.00\);_(* &quot;-&quot;??_);_(@_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4495E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2"/>
      <color rgb="FF008000"/>
      <name val="Calibri"/>
      <scheme val="minor"/>
    </font>
    <font>
      <sz val="8"/>
      <name val="Verdana"/>
    </font>
    <font>
      <b/>
      <sz val="14"/>
      <color indexed="17"/>
      <name val="Calibri"/>
      <family val="2"/>
    </font>
    <font>
      <b/>
      <sz val="12"/>
      <color indexed="17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8" fontId="4" fillId="0" borderId="0" xfId="2" applyFont="1"/>
    <xf numFmtId="165" fontId="9" fillId="0" borderId="0" xfId="0" applyNumberFormat="1" applyFont="1" applyAlignment="1">
      <alignment horizontal="right"/>
    </xf>
    <xf numFmtId="169" fontId="4" fillId="0" borderId="0" xfId="1" applyFont="1"/>
    <xf numFmtId="168" fontId="10" fillId="0" borderId="0" xfId="2" applyFont="1"/>
    <xf numFmtId="168" fontId="6" fillId="0" borderId="0" xfId="0" applyNumberFormat="1" applyFont="1"/>
    <xf numFmtId="168" fontId="12" fillId="0" borderId="0" xfId="2" applyFont="1" applyAlignment="1" applyProtection="1">
      <alignment horizontal="right"/>
      <protection locked="0"/>
    </xf>
    <xf numFmtId="0" fontId="12" fillId="0" borderId="0" xfId="0" applyFont="1" applyProtection="1">
      <protection locked="0"/>
    </xf>
    <xf numFmtId="168" fontId="12" fillId="0" borderId="0" xfId="2" applyFont="1" applyProtection="1">
      <protection locked="0"/>
    </xf>
    <xf numFmtId="168" fontId="0" fillId="0" borderId="0" xfId="0" applyNumberFormat="1"/>
    <xf numFmtId="0" fontId="12" fillId="0" borderId="0" xfId="0" quotePrefix="1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169" fontId="12" fillId="0" borderId="0" xfId="6" applyFont="1" applyAlignment="1" applyProtection="1">
      <alignment horizontal="right"/>
      <protection locked="0"/>
    </xf>
    <xf numFmtId="169" fontId="12" fillId="0" borderId="0" xfId="6" applyFont="1" applyProtection="1">
      <protection locked="0"/>
    </xf>
    <xf numFmtId="168" fontId="12" fillId="0" borderId="0" xfId="5" applyFont="1" applyAlignment="1" applyProtection="1">
      <alignment horizontal="right"/>
      <protection locked="0"/>
    </xf>
    <xf numFmtId="168" fontId="12" fillId="0" borderId="0" xfId="5" applyFont="1" applyProtection="1">
      <protection locked="0"/>
    </xf>
    <xf numFmtId="169" fontId="12" fillId="0" borderId="0" xfId="6" quotePrefix="1" applyFont="1" applyAlignment="1" applyProtection="1">
      <alignment horizontal="right"/>
      <protection locked="0"/>
    </xf>
    <xf numFmtId="169" fontId="12" fillId="0" borderId="0" xfId="6" quotePrefix="1" applyFont="1" applyProtection="1">
      <protection locked="0"/>
    </xf>
    <xf numFmtId="168" fontId="12" fillId="0" borderId="0" xfId="5" quotePrefix="1" applyFont="1" applyAlignment="1" applyProtection="1">
      <alignment horizontal="right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quotePrefix="1" applyFont="1" applyAlignment="1" applyProtection="1">
      <alignment horizontal="center" wrapText="1"/>
      <protection locked="0"/>
    </xf>
    <xf numFmtId="0" fontId="12" fillId="0" borderId="0" xfId="0" applyFont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</cellXfs>
  <cellStyles count="7">
    <cellStyle name="Comma" xfId="1" builtinId="3"/>
    <cellStyle name="Comma 2" xfId="6"/>
    <cellStyle name="Currency" xfId="2" builtinId="4"/>
    <cellStyle name="Currency 2" xfId="5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tabSelected="1" workbookViewId="0"/>
  </sheetViews>
  <sheetFormatPr baseColWidth="10" defaultColWidth="11" defaultRowHeight="18"/>
  <cols>
    <col min="1" max="1" width="57.5" style="1" customWidth="1"/>
    <col min="2" max="2" width="9.83203125" style="1" bestFit="1" customWidth="1"/>
    <col min="3" max="3" width="16" style="1" bestFit="1" customWidth="1"/>
    <col min="4" max="4" width="14.5" style="1" bestFit="1" customWidth="1"/>
    <col min="5" max="5" width="16" style="1" bestFit="1" customWidth="1"/>
    <col min="6" max="6" width="14.5" style="1" bestFit="1" customWidth="1"/>
    <col min="7" max="7" width="12" bestFit="1" customWidth="1"/>
  </cols>
  <sheetData>
    <row r="1" spans="1:4" ht="18" customHeight="1">
      <c r="A1" s="2" t="s">
        <v>45</v>
      </c>
      <c r="B1" s="28" t="s">
        <v>58</v>
      </c>
      <c r="C1" s="28"/>
      <c r="D1" s="28"/>
    </row>
    <row r="2" spans="1:4" ht="18" customHeight="1">
      <c r="A2" s="2" t="s">
        <v>63</v>
      </c>
      <c r="B2" s="28" t="s">
        <v>59</v>
      </c>
      <c r="C2" s="28"/>
      <c r="D2" s="28"/>
    </row>
    <row r="3" spans="1:4" ht="18" customHeight="1">
      <c r="A3" s="2" t="s">
        <v>46</v>
      </c>
      <c r="B3" s="28" t="s">
        <v>65</v>
      </c>
      <c r="C3" s="28"/>
      <c r="D3" s="28"/>
    </row>
    <row r="4" spans="1:4" ht="18" customHeight="1">
      <c r="A4" s="2" t="s">
        <v>60</v>
      </c>
      <c r="B4" s="28" t="s">
        <v>93</v>
      </c>
      <c r="C4" s="28"/>
      <c r="D4" s="28"/>
    </row>
    <row r="5" spans="1:4" ht="18" customHeight="1">
      <c r="A5" s="2" t="s">
        <v>77</v>
      </c>
      <c r="B5" s="28" t="s">
        <v>66</v>
      </c>
      <c r="C5" s="28"/>
      <c r="D5" s="28"/>
    </row>
    <row r="6" spans="1:4" ht="18" customHeight="1">
      <c r="A6" s="2" t="s">
        <v>78</v>
      </c>
      <c r="B6" s="28" t="s">
        <v>67</v>
      </c>
      <c r="C6" s="28"/>
      <c r="D6" s="28"/>
    </row>
    <row r="7" spans="1:4" ht="18" customHeight="1">
      <c r="A7" s="2" t="s">
        <v>61</v>
      </c>
      <c r="B7" s="30" t="s">
        <v>62</v>
      </c>
      <c r="C7" s="28"/>
      <c r="D7" s="28"/>
    </row>
    <row r="8" spans="1:4" ht="18" customHeight="1">
      <c r="A8" s="2" t="s">
        <v>79</v>
      </c>
      <c r="B8" s="28" t="s">
        <v>11</v>
      </c>
      <c r="C8" s="28"/>
      <c r="D8" s="28"/>
    </row>
    <row r="9" spans="1:4" ht="18" customHeight="1">
      <c r="A9" s="2" t="s">
        <v>47</v>
      </c>
      <c r="B9" s="28" t="s">
        <v>48</v>
      </c>
      <c r="C9" s="28"/>
      <c r="D9" s="28"/>
    </row>
    <row r="10" spans="1:4" ht="18" customHeight="1">
      <c r="A10" s="2" t="s">
        <v>49</v>
      </c>
      <c r="B10" s="28" t="s">
        <v>50</v>
      </c>
      <c r="C10" s="28"/>
      <c r="D10" s="28"/>
    </row>
    <row r="11" spans="1:4">
      <c r="A11" s="2" t="s">
        <v>54</v>
      </c>
      <c r="B11" s="35" t="s">
        <v>7</v>
      </c>
      <c r="C11" s="31"/>
      <c r="D11" s="31"/>
    </row>
    <row r="12" spans="1:4">
      <c r="A12" s="2" t="s">
        <v>4</v>
      </c>
      <c r="B12" s="32" t="s">
        <v>68</v>
      </c>
      <c r="C12" s="32"/>
      <c r="D12" s="32"/>
    </row>
    <row r="13" spans="1:4">
      <c r="A13" s="2" t="s">
        <v>5</v>
      </c>
      <c r="B13" s="32" t="s">
        <v>76</v>
      </c>
      <c r="C13" s="32"/>
      <c r="D13" s="32"/>
    </row>
    <row r="14" spans="1:4">
      <c r="A14" s="2" t="s">
        <v>51</v>
      </c>
      <c r="B14" s="32" t="s">
        <v>56</v>
      </c>
      <c r="C14" s="32"/>
      <c r="D14" s="32"/>
    </row>
    <row r="15" spans="1:4">
      <c r="A15" s="2" t="s">
        <v>52</v>
      </c>
      <c r="B15" s="32" t="s">
        <v>53</v>
      </c>
      <c r="C15" s="32"/>
      <c r="D15" s="32"/>
    </row>
    <row r="16" spans="1:4">
      <c r="A16" s="2" t="s">
        <v>57</v>
      </c>
      <c r="B16" s="32">
        <v>1</v>
      </c>
      <c r="C16" s="32"/>
      <c r="D16" s="32"/>
    </row>
    <row r="17" spans="1:7">
      <c r="A17" s="2" t="s">
        <v>55</v>
      </c>
    </row>
    <row r="18" spans="1:7" ht="18" customHeight="1">
      <c r="A18" s="29" t="s">
        <v>43</v>
      </c>
      <c r="B18" s="29"/>
      <c r="C18" s="29"/>
      <c r="D18" s="29"/>
      <c r="E18" s="29"/>
    </row>
    <row r="19" spans="1:7">
      <c r="A19" s="29"/>
      <c r="B19" s="29"/>
      <c r="C19" s="29"/>
      <c r="D19" s="29"/>
      <c r="E19" s="29"/>
    </row>
    <row r="20" spans="1:7">
      <c r="A20" s="29"/>
      <c r="B20" s="29"/>
      <c r="C20" s="29"/>
      <c r="D20" s="29"/>
      <c r="E20" s="29"/>
    </row>
    <row r="21" spans="1:7">
      <c r="A21" s="29"/>
      <c r="B21" s="29"/>
      <c r="C21" s="29"/>
      <c r="D21" s="29"/>
      <c r="E21" s="29"/>
    </row>
    <row r="22" spans="1:7">
      <c r="A22" s="29"/>
      <c r="B22" s="29"/>
      <c r="C22" s="29"/>
      <c r="D22" s="29"/>
      <c r="E22" s="29"/>
    </row>
    <row r="23" spans="1:7">
      <c r="A23" s="29"/>
      <c r="B23" s="29"/>
      <c r="C23" s="29"/>
      <c r="D23" s="29"/>
      <c r="E23" s="29"/>
    </row>
    <row r="24" spans="1:7">
      <c r="A24" s="29"/>
      <c r="B24" s="29"/>
      <c r="C24" s="29"/>
      <c r="D24" s="29"/>
      <c r="E24" s="29"/>
    </row>
    <row r="25" spans="1:7">
      <c r="A25" s="29"/>
      <c r="B25" s="29"/>
      <c r="C25" s="29"/>
      <c r="D25" s="29"/>
      <c r="E25" s="29"/>
    </row>
    <row r="26" spans="1:7">
      <c r="A26" s="29"/>
      <c r="B26" s="29"/>
      <c r="C26" s="29"/>
      <c r="D26" s="29"/>
      <c r="E26" s="29"/>
    </row>
    <row r="27" spans="1:7">
      <c r="A27" s="2"/>
    </row>
    <row r="28" spans="1:7">
      <c r="A28" s="2" t="s">
        <v>99</v>
      </c>
    </row>
    <row r="29" spans="1:7">
      <c r="A29" s="3" t="s">
        <v>100</v>
      </c>
      <c r="B29" s="33" t="s">
        <v>101</v>
      </c>
      <c r="C29" s="33"/>
      <c r="D29" s="18" t="s">
        <v>85</v>
      </c>
      <c r="E29" s="5" t="s">
        <v>102</v>
      </c>
      <c r="F29" s="5" t="s">
        <v>103</v>
      </c>
      <c r="G29" s="5" t="s">
        <v>104</v>
      </c>
    </row>
    <row r="30" spans="1:7">
      <c r="A30" s="13" t="s">
        <v>70</v>
      </c>
      <c r="B30" s="19">
        <v>15</v>
      </c>
      <c r="C30" s="17" t="s">
        <v>68</v>
      </c>
      <c r="D30" s="20">
        <v>0</v>
      </c>
      <c r="E30" s="17" t="s">
        <v>56</v>
      </c>
      <c r="F30" s="21">
        <v>25</v>
      </c>
      <c r="G30" s="6">
        <f>B30*D30*F30</f>
        <v>0</v>
      </c>
    </row>
    <row r="31" spans="1:7">
      <c r="A31" s="16" t="s">
        <v>71</v>
      </c>
      <c r="B31" s="19">
        <v>1</v>
      </c>
      <c r="C31" s="17" t="s">
        <v>68</v>
      </c>
      <c r="D31" s="20">
        <v>0</v>
      </c>
      <c r="E31" s="17" t="s">
        <v>56</v>
      </c>
      <c r="F31" s="21">
        <v>50</v>
      </c>
      <c r="G31" s="6">
        <f t="shared" ref="G31:G35" si="0">B31*D31*F31</f>
        <v>0</v>
      </c>
    </row>
    <row r="32" spans="1:7">
      <c r="A32" s="16" t="s">
        <v>72</v>
      </c>
      <c r="B32" s="19">
        <v>97</v>
      </c>
      <c r="C32" s="17" t="s">
        <v>68</v>
      </c>
      <c r="D32" s="20">
        <v>105</v>
      </c>
      <c r="E32" s="17" t="s">
        <v>56</v>
      </c>
      <c r="F32" s="21">
        <v>4.4999999999999998E-2</v>
      </c>
      <c r="G32" s="6">
        <f t="shared" si="0"/>
        <v>458.32499999999999</v>
      </c>
    </row>
    <row r="33" spans="1:7">
      <c r="A33" s="16" t="s">
        <v>73</v>
      </c>
      <c r="B33" s="19">
        <v>97</v>
      </c>
      <c r="C33" s="17" t="s">
        <v>68</v>
      </c>
      <c r="D33" s="20">
        <v>105</v>
      </c>
      <c r="E33" s="17" t="s">
        <v>56</v>
      </c>
      <c r="F33" s="21">
        <v>0.75</v>
      </c>
      <c r="G33" s="6">
        <f t="shared" si="0"/>
        <v>7638.75</v>
      </c>
    </row>
    <row r="34" spans="1:7">
      <c r="A34" s="16" t="s">
        <v>74</v>
      </c>
      <c r="B34" s="19">
        <v>100</v>
      </c>
      <c r="C34" s="17" t="s">
        <v>68</v>
      </c>
      <c r="D34" s="20">
        <v>8</v>
      </c>
      <c r="E34" s="17" t="s">
        <v>56</v>
      </c>
      <c r="F34" s="21">
        <v>0.8</v>
      </c>
      <c r="G34" s="6">
        <f t="shared" si="0"/>
        <v>640</v>
      </c>
    </row>
    <row r="35" spans="1:7">
      <c r="A35" s="16" t="s">
        <v>75</v>
      </c>
      <c r="B35" s="19">
        <v>100</v>
      </c>
      <c r="C35" s="17" t="s">
        <v>68</v>
      </c>
      <c r="D35" s="20">
        <v>8</v>
      </c>
      <c r="E35" s="17" t="s">
        <v>56</v>
      </c>
      <c r="F35" s="21">
        <v>1.08</v>
      </c>
      <c r="G35" s="8">
        <f t="shared" si="0"/>
        <v>864</v>
      </c>
    </row>
    <row r="36" spans="1:7">
      <c r="A36" s="3" t="s">
        <v>105</v>
      </c>
      <c r="G36" s="7">
        <f>SUM(G30:G35)</f>
        <v>9601.0750000000007</v>
      </c>
    </row>
    <row r="37" spans="1:7">
      <c r="A37" s="3"/>
    </row>
    <row r="38" spans="1:7">
      <c r="A38" s="2" t="s">
        <v>106</v>
      </c>
    </row>
    <row r="39" spans="1:7">
      <c r="A39" s="3" t="s">
        <v>8</v>
      </c>
      <c r="B39" s="5" t="s">
        <v>101</v>
      </c>
      <c r="C39" s="5" t="s">
        <v>9</v>
      </c>
      <c r="D39" s="5" t="s">
        <v>103</v>
      </c>
      <c r="E39" s="5" t="s">
        <v>104</v>
      </c>
    </row>
    <row r="40" spans="1:7">
      <c r="A40" s="1" t="s">
        <v>12</v>
      </c>
      <c r="B40" s="9">
        <v>1</v>
      </c>
      <c r="C40" s="4" t="s">
        <v>6</v>
      </c>
      <c r="D40" s="22">
        <v>0</v>
      </c>
      <c r="E40" s="7">
        <f>B40*D40</f>
        <v>0</v>
      </c>
    </row>
    <row r="41" spans="1:7">
      <c r="A41" s="1" t="s">
        <v>13</v>
      </c>
      <c r="B41" s="9">
        <v>1</v>
      </c>
      <c r="C41" s="4" t="s">
        <v>6</v>
      </c>
      <c r="D41" s="22">
        <v>0</v>
      </c>
      <c r="E41" s="7">
        <f t="shared" ref="E41:E64" si="1">B41*D41</f>
        <v>0</v>
      </c>
    </row>
    <row r="42" spans="1:7">
      <c r="A42" s="1" t="s">
        <v>14</v>
      </c>
      <c r="B42" s="9">
        <v>1</v>
      </c>
      <c r="C42" s="4" t="s">
        <v>6</v>
      </c>
      <c r="D42" s="22">
        <v>0</v>
      </c>
      <c r="E42" s="7">
        <f t="shared" si="1"/>
        <v>0</v>
      </c>
    </row>
    <row r="43" spans="1:7">
      <c r="A43" s="1" t="s">
        <v>15</v>
      </c>
      <c r="B43" s="9">
        <v>1</v>
      </c>
      <c r="C43" s="4" t="s">
        <v>6</v>
      </c>
      <c r="D43" s="22">
        <v>0</v>
      </c>
      <c r="E43" s="7">
        <f t="shared" si="1"/>
        <v>0</v>
      </c>
    </row>
    <row r="44" spans="1:7">
      <c r="A44" s="1" t="s">
        <v>16</v>
      </c>
      <c r="B44" s="9">
        <v>1</v>
      </c>
      <c r="C44" s="4" t="s">
        <v>6</v>
      </c>
      <c r="D44" s="22">
        <v>235</v>
      </c>
      <c r="E44" s="7">
        <f t="shared" si="1"/>
        <v>235</v>
      </c>
    </row>
    <row r="45" spans="1:7">
      <c r="A45" s="1" t="s">
        <v>34</v>
      </c>
      <c r="B45" s="9">
        <v>1</v>
      </c>
      <c r="C45" s="4" t="s">
        <v>6</v>
      </c>
      <c r="D45" s="22">
        <f>250+2999</f>
        <v>3249</v>
      </c>
      <c r="E45" s="7">
        <f t="shared" si="1"/>
        <v>3249</v>
      </c>
    </row>
    <row r="46" spans="1:7">
      <c r="A46" s="1" t="s">
        <v>17</v>
      </c>
      <c r="B46" s="9">
        <v>1</v>
      </c>
      <c r="C46" s="4" t="s">
        <v>6</v>
      </c>
      <c r="D46" s="22">
        <v>0</v>
      </c>
      <c r="E46" s="7">
        <f t="shared" si="1"/>
        <v>0</v>
      </c>
    </row>
    <row r="47" spans="1:7">
      <c r="A47" s="1" t="s">
        <v>18</v>
      </c>
      <c r="B47" s="9">
        <v>1</v>
      </c>
      <c r="C47" s="4" t="s">
        <v>6</v>
      </c>
      <c r="D47" s="22">
        <f>180+2700+100</f>
        <v>2980</v>
      </c>
      <c r="E47" s="7">
        <f t="shared" si="1"/>
        <v>2980</v>
      </c>
    </row>
    <row r="48" spans="1:7">
      <c r="A48" s="1" t="s">
        <v>19</v>
      </c>
      <c r="B48" s="9">
        <v>1</v>
      </c>
      <c r="C48" s="4" t="s">
        <v>6</v>
      </c>
      <c r="D48" s="22">
        <v>0</v>
      </c>
      <c r="E48" s="7">
        <f t="shared" si="1"/>
        <v>0</v>
      </c>
    </row>
    <row r="49" spans="1:7">
      <c r="A49" s="1" t="s">
        <v>20</v>
      </c>
      <c r="B49" s="9">
        <v>1</v>
      </c>
      <c r="C49" s="4" t="s">
        <v>6</v>
      </c>
      <c r="D49" s="22">
        <v>0</v>
      </c>
      <c r="E49" s="7">
        <f t="shared" si="1"/>
        <v>0</v>
      </c>
    </row>
    <row r="50" spans="1:7" ht="20">
      <c r="A50" s="1" t="s">
        <v>36</v>
      </c>
      <c r="B50" s="9">
        <v>1</v>
      </c>
      <c r="C50" s="4" t="s">
        <v>6</v>
      </c>
      <c r="D50" s="22">
        <f>660*0.55</f>
        <v>363.00000000000006</v>
      </c>
      <c r="E50" s="7">
        <f t="shared" si="1"/>
        <v>363.00000000000006</v>
      </c>
    </row>
    <row r="51" spans="1:7">
      <c r="A51" s="1" t="s">
        <v>21</v>
      </c>
      <c r="B51" s="9">
        <v>1</v>
      </c>
      <c r="C51" s="4" t="s">
        <v>6</v>
      </c>
      <c r="D51" s="22">
        <f>97+186</f>
        <v>283</v>
      </c>
      <c r="E51" s="7">
        <f t="shared" si="1"/>
        <v>283</v>
      </c>
    </row>
    <row r="52" spans="1:7">
      <c r="A52" s="1" t="s">
        <v>22</v>
      </c>
      <c r="B52" s="9">
        <v>1</v>
      </c>
      <c r="C52" s="4" t="s">
        <v>6</v>
      </c>
      <c r="D52" s="22">
        <v>0</v>
      </c>
      <c r="E52" s="7">
        <f t="shared" si="1"/>
        <v>0</v>
      </c>
    </row>
    <row r="53" spans="1:7">
      <c r="A53" s="1" t="s">
        <v>23</v>
      </c>
      <c r="B53" s="9">
        <v>1</v>
      </c>
      <c r="C53" s="4" t="s">
        <v>6</v>
      </c>
      <c r="D53" s="22">
        <v>0</v>
      </c>
      <c r="E53" s="7">
        <f t="shared" si="1"/>
        <v>0</v>
      </c>
    </row>
    <row r="54" spans="1:7">
      <c r="A54" s="1" t="s">
        <v>24</v>
      </c>
      <c r="B54" s="9">
        <v>1</v>
      </c>
      <c r="C54" s="4" t="s">
        <v>6</v>
      </c>
      <c r="D54" s="22">
        <v>0</v>
      </c>
      <c r="E54" s="7">
        <f t="shared" si="1"/>
        <v>0</v>
      </c>
    </row>
    <row r="55" spans="1:7">
      <c r="A55" s="1" t="s">
        <v>25</v>
      </c>
      <c r="B55" s="9">
        <v>1</v>
      </c>
      <c r="C55" s="4" t="s">
        <v>6</v>
      </c>
      <c r="D55" s="22">
        <v>0</v>
      </c>
      <c r="E55" s="7">
        <f t="shared" si="1"/>
        <v>0</v>
      </c>
    </row>
    <row r="56" spans="1:7">
      <c r="A56" s="1" t="s">
        <v>26</v>
      </c>
      <c r="B56" s="9">
        <v>1</v>
      </c>
      <c r="C56" s="4" t="s">
        <v>6</v>
      </c>
      <c r="D56" s="22">
        <v>720</v>
      </c>
      <c r="E56" s="7">
        <f t="shared" si="1"/>
        <v>720</v>
      </c>
    </row>
    <row r="57" spans="1:7" ht="20">
      <c r="A57" s="1" t="s">
        <v>44</v>
      </c>
      <c r="B57" s="9">
        <v>1</v>
      </c>
      <c r="C57" s="4" t="s">
        <v>6</v>
      </c>
      <c r="D57" s="22">
        <f>660*0.45</f>
        <v>297</v>
      </c>
      <c r="E57" s="7">
        <f t="shared" si="1"/>
        <v>297</v>
      </c>
      <c r="G57" s="15"/>
    </row>
    <row r="58" spans="1:7">
      <c r="A58" s="1" t="s">
        <v>27</v>
      </c>
      <c r="B58" s="9">
        <v>1</v>
      </c>
      <c r="C58" s="4" t="s">
        <v>6</v>
      </c>
      <c r="D58" s="22">
        <v>0</v>
      </c>
      <c r="E58" s="7">
        <f t="shared" si="1"/>
        <v>0</v>
      </c>
    </row>
    <row r="59" spans="1:7">
      <c r="A59" s="1" t="s">
        <v>28</v>
      </c>
      <c r="B59" s="9">
        <v>1</v>
      </c>
      <c r="C59" s="4" t="s">
        <v>6</v>
      </c>
      <c r="D59" s="22">
        <v>0</v>
      </c>
      <c r="E59" s="7">
        <f t="shared" si="1"/>
        <v>0</v>
      </c>
    </row>
    <row r="60" spans="1:7">
      <c r="A60" s="1" t="s">
        <v>29</v>
      </c>
      <c r="B60" s="9">
        <v>1</v>
      </c>
      <c r="C60" s="4" t="s">
        <v>6</v>
      </c>
      <c r="D60" s="22">
        <v>0</v>
      </c>
      <c r="E60" s="7">
        <f t="shared" si="1"/>
        <v>0</v>
      </c>
    </row>
    <row r="61" spans="1:7">
      <c r="A61" s="1" t="s">
        <v>30</v>
      </c>
      <c r="B61" s="9">
        <v>1</v>
      </c>
      <c r="C61" s="4" t="s">
        <v>6</v>
      </c>
      <c r="D61" s="22">
        <v>75</v>
      </c>
      <c r="E61" s="7">
        <f t="shared" si="1"/>
        <v>75</v>
      </c>
    </row>
    <row r="62" spans="1:7">
      <c r="A62" s="1" t="s">
        <v>31</v>
      </c>
      <c r="B62" s="9">
        <v>1</v>
      </c>
      <c r="C62" s="4" t="s">
        <v>6</v>
      </c>
      <c r="D62" s="22">
        <v>0</v>
      </c>
      <c r="E62" s="7">
        <f t="shared" si="1"/>
        <v>0</v>
      </c>
    </row>
    <row r="63" spans="1:7">
      <c r="A63" s="1" t="s">
        <v>32</v>
      </c>
      <c r="B63" s="9">
        <v>1</v>
      </c>
      <c r="C63" s="4" t="s">
        <v>6</v>
      </c>
      <c r="D63" s="22">
        <f>500+250</f>
        <v>750</v>
      </c>
      <c r="E63" s="7">
        <f t="shared" si="1"/>
        <v>750</v>
      </c>
    </row>
    <row r="64" spans="1:7" ht="21">
      <c r="A64" s="1" t="s">
        <v>33</v>
      </c>
      <c r="B64" s="9">
        <v>1</v>
      </c>
      <c r="C64" s="4" t="s">
        <v>6</v>
      </c>
      <c r="D64" s="22">
        <f>50+100</f>
        <v>150</v>
      </c>
      <c r="E64" s="10">
        <f t="shared" si="1"/>
        <v>150</v>
      </c>
    </row>
    <row r="65" spans="1:9">
      <c r="A65" s="3" t="s">
        <v>10</v>
      </c>
      <c r="E65" s="11">
        <f>SUM(E40:E64)</f>
        <v>9102</v>
      </c>
      <c r="I65" s="15"/>
    </row>
  </sheetData>
  <mergeCells count="18">
    <mergeCell ref="B14:D14"/>
    <mergeCell ref="B29:C29"/>
    <mergeCell ref="B1:D1"/>
    <mergeCell ref="A18:E26"/>
    <mergeCell ref="B2:D2"/>
    <mergeCell ref="B3:D3"/>
    <mergeCell ref="B5:D5"/>
    <mergeCell ref="B8:D8"/>
    <mergeCell ref="B7:D7"/>
    <mergeCell ref="B4:D4"/>
    <mergeCell ref="B9:D9"/>
    <mergeCell ref="B10:D10"/>
    <mergeCell ref="B11:D11"/>
    <mergeCell ref="B12:D12"/>
    <mergeCell ref="B13:D13"/>
    <mergeCell ref="B15:D15"/>
    <mergeCell ref="B16:D16"/>
    <mergeCell ref="B6:D6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workbookViewId="0">
      <selection activeCell="B13" sqref="B13:D13"/>
    </sheetView>
  </sheetViews>
  <sheetFormatPr baseColWidth="10" defaultColWidth="11" defaultRowHeight="18"/>
  <cols>
    <col min="1" max="1" width="57.5" style="1" customWidth="1"/>
    <col min="2" max="2" width="9.83203125" style="1" bestFit="1" customWidth="1"/>
    <col min="3" max="3" width="16" style="1" bestFit="1" customWidth="1"/>
    <col min="4" max="4" width="14.5" style="1" bestFit="1" customWidth="1"/>
    <col min="5" max="5" width="16" style="1" bestFit="1" customWidth="1"/>
    <col min="6" max="6" width="14.5" style="1" bestFit="1" customWidth="1"/>
    <col min="7" max="7" width="13.1640625" bestFit="1" customWidth="1"/>
  </cols>
  <sheetData>
    <row r="1" spans="1:4" ht="18" customHeight="1">
      <c r="A1" s="2" t="s">
        <v>45</v>
      </c>
      <c r="B1" s="28" t="s">
        <v>58</v>
      </c>
      <c r="C1" s="28"/>
      <c r="D1" s="28"/>
    </row>
    <row r="2" spans="1:4" ht="18" customHeight="1">
      <c r="A2" s="2" t="s">
        <v>63</v>
      </c>
      <c r="B2" s="28" t="s">
        <v>80</v>
      </c>
      <c r="C2" s="28"/>
      <c r="D2" s="28"/>
    </row>
    <row r="3" spans="1:4" ht="18" customHeight="1">
      <c r="A3" s="2" t="s">
        <v>46</v>
      </c>
      <c r="B3" s="28" t="s">
        <v>65</v>
      </c>
      <c r="C3" s="28"/>
      <c r="D3" s="28"/>
    </row>
    <row r="4" spans="1:4" ht="18" customHeight="1">
      <c r="A4" s="2" t="s">
        <v>60</v>
      </c>
      <c r="B4" s="28" t="s">
        <v>81</v>
      </c>
      <c r="C4" s="28"/>
      <c r="D4" s="28"/>
    </row>
    <row r="5" spans="1:4" ht="18" customHeight="1">
      <c r="A5" s="2" t="s">
        <v>77</v>
      </c>
      <c r="B5" s="28" t="s">
        <v>66</v>
      </c>
      <c r="C5" s="28"/>
      <c r="D5" s="28"/>
    </row>
    <row r="6" spans="1:4" ht="18" customHeight="1">
      <c r="A6" s="2" t="s">
        <v>78</v>
      </c>
      <c r="B6" s="28" t="s">
        <v>64</v>
      </c>
      <c r="C6" s="28"/>
      <c r="D6" s="28"/>
    </row>
    <row r="7" spans="1:4" ht="18" customHeight="1">
      <c r="A7" s="2" t="s">
        <v>61</v>
      </c>
      <c r="B7" s="30" t="s">
        <v>62</v>
      </c>
      <c r="C7" s="28"/>
      <c r="D7" s="28"/>
    </row>
    <row r="8" spans="1:4" ht="18" customHeight="1">
      <c r="A8" s="2" t="s">
        <v>79</v>
      </c>
      <c r="B8" s="28" t="s">
        <v>11</v>
      </c>
      <c r="C8" s="28"/>
      <c r="D8" s="28"/>
    </row>
    <row r="9" spans="1:4" ht="18" customHeight="1">
      <c r="A9" s="2" t="s">
        <v>47</v>
      </c>
      <c r="B9" s="28" t="s">
        <v>48</v>
      </c>
      <c r="C9" s="28"/>
      <c r="D9" s="28"/>
    </row>
    <row r="10" spans="1:4" ht="18" customHeight="1">
      <c r="A10" s="2" t="s">
        <v>49</v>
      </c>
      <c r="B10" s="28" t="s">
        <v>82</v>
      </c>
      <c r="C10" s="28"/>
      <c r="D10" s="28"/>
    </row>
    <row r="11" spans="1:4">
      <c r="A11" s="2" t="s">
        <v>54</v>
      </c>
      <c r="B11" s="31" t="s">
        <v>40</v>
      </c>
      <c r="C11" s="31"/>
      <c r="D11" s="31"/>
    </row>
    <row r="12" spans="1:4">
      <c r="A12" s="2" t="s">
        <v>4</v>
      </c>
      <c r="B12" s="32" t="s">
        <v>68</v>
      </c>
      <c r="C12" s="32"/>
      <c r="D12" s="32"/>
    </row>
    <row r="13" spans="1:4">
      <c r="A13" s="2" t="s">
        <v>5</v>
      </c>
      <c r="B13" s="32" t="s">
        <v>76</v>
      </c>
      <c r="C13" s="32"/>
      <c r="D13" s="32"/>
    </row>
    <row r="14" spans="1:4">
      <c r="A14" s="2" t="s">
        <v>51</v>
      </c>
      <c r="B14" s="32" t="s">
        <v>86</v>
      </c>
      <c r="C14" s="32"/>
      <c r="D14" s="32"/>
    </row>
    <row r="15" spans="1:4">
      <c r="A15" s="2" t="s">
        <v>52</v>
      </c>
      <c r="B15" s="32" t="s">
        <v>53</v>
      </c>
      <c r="C15" s="32"/>
      <c r="D15" s="32"/>
    </row>
    <row r="16" spans="1:4">
      <c r="A16" s="2" t="s">
        <v>57</v>
      </c>
      <c r="B16" s="32">
        <v>1</v>
      </c>
      <c r="C16" s="32"/>
      <c r="D16" s="32"/>
    </row>
    <row r="17" spans="1:7">
      <c r="A17" s="2" t="s">
        <v>55</v>
      </c>
    </row>
    <row r="18" spans="1:7" ht="18" customHeight="1">
      <c r="A18" s="29" t="s">
        <v>84</v>
      </c>
      <c r="B18" s="29"/>
      <c r="C18" s="29"/>
      <c r="D18" s="29"/>
      <c r="E18" s="29"/>
    </row>
    <row r="19" spans="1:7">
      <c r="A19" s="29"/>
      <c r="B19" s="29"/>
      <c r="C19" s="29"/>
      <c r="D19" s="29"/>
      <c r="E19" s="29"/>
    </row>
    <row r="20" spans="1:7">
      <c r="A20" s="29"/>
      <c r="B20" s="29"/>
      <c r="C20" s="29"/>
      <c r="D20" s="29"/>
      <c r="E20" s="29"/>
    </row>
    <row r="21" spans="1:7">
      <c r="A21" s="29"/>
      <c r="B21" s="29"/>
      <c r="C21" s="29"/>
      <c r="D21" s="29"/>
      <c r="E21" s="29"/>
    </row>
    <row r="22" spans="1:7">
      <c r="A22" s="29"/>
      <c r="B22" s="29"/>
      <c r="C22" s="29"/>
      <c r="D22" s="29"/>
      <c r="E22" s="29"/>
    </row>
    <row r="23" spans="1:7">
      <c r="A23" s="29"/>
      <c r="B23" s="29"/>
      <c r="C23" s="29"/>
      <c r="D23" s="29"/>
      <c r="E23" s="29"/>
    </row>
    <row r="24" spans="1:7">
      <c r="A24" s="29"/>
      <c r="B24" s="29"/>
      <c r="C24" s="29"/>
      <c r="D24" s="29"/>
      <c r="E24" s="29"/>
    </row>
    <row r="25" spans="1:7">
      <c r="A25" s="29"/>
      <c r="B25" s="29"/>
      <c r="C25" s="29"/>
      <c r="D25" s="29"/>
      <c r="E25" s="29"/>
    </row>
    <row r="26" spans="1:7">
      <c r="A26" s="29"/>
      <c r="B26" s="29"/>
      <c r="C26" s="29"/>
      <c r="D26" s="29"/>
      <c r="E26" s="29"/>
    </row>
    <row r="27" spans="1:7">
      <c r="A27" s="2"/>
    </row>
    <row r="28" spans="1:7">
      <c r="A28" s="2" t="s">
        <v>99</v>
      </c>
    </row>
    <row r="29" spans="1:7">
      <c r="A29" s="3" t="s">
        <v>100</v>
      </c>
      <c r="B29" s="33" t="s">
        <v>101</v>
      </c>
      <c r="C29" s="33"/>
      <c r="D29" s="18" t="s">
        <v>85</v>
      </c>
      <c r="E29" s="5" t="s">
        <v>102</v>
      </c>
      <c r="F29" s="5" t="s">
        <v>103</v>
      </c>
      <c r="G29" s="5" t="s">
        <v>104</v>
      </c>
    </row>
    <row r="30" spans="1:7">
      <c r="A30" s="13" t="s">
        <v>87</v>
      </c>
      <c r="B30" s="19">
        <v>0.4</v>
      </c>
      <c r="C30" s="17" t="s">
        <v>68</v>
      </c>
      <c r="D30" s="20">
        <v>16.25</v>
      </c>
      <c r="E30" s="17" t="s">
        <v>86</v>
      </c>
      <c r="F30" s="21">
        <v>50</v>
      </c>
      <c r="G30" s="6">
        <f>B30*D30*F30</f>
        <v>325</v>
      </c>
    </row>
    <row r="31" spans="1:7">
      <c r="A31" s="16" t="s">
        <v>88</v>
      </c>
      <c r="B31" s="19">
        <v>7</v>
      </c>
      <c r="C31" s="17" t="s">
        <v>68</v>
      </c>
      <c r="D31" s="20">
        <v>10.75</v>
      </c>
      <c r="E31" s="17" t="s">
        <v>86</v>
      </c>
      <c r="F31" s="21">
        <v>41</v>
      </c>
      <c r="G31" s="6">
        <f t="shared" ref="G31:G35" si="0">B31*D31*F31</f>
        <v>3085.25</v>
      </c>
    </row>
    <row r="32" spans="1:7">
      <c r="A32" s="16" t="s">
        <v>89</v>
      </c>
      <c r="B32" s="19">
        <v>0.5</v>
      </c>
      <c r="C32" s="17" t="s">
        <v>68</v>
      </c>
      <c r="D32" s="20">
        <v>1</v>
      </c>
      <c r="E32" s="17" t="s">
        <v>69</v>
      </c>
      <c r="F32" s="21">
        <v>300</v>
      </c>
      <c r="G32" s="6">
        <f t="shared" si="0"/>
        <v>150</v>
      </c>
    </row>
    <row r="33" spans="1:7">
      <c r="A33" s="16" t="s">
        <v>90</v>
      </c>
      <c r="B33" s="19">
        <v>10</v>
      </c>
      <c r="C33" s="17" t="s">
        <v>68</v>
      </c>
      <c r="D33" s="20">
        <v>5</v>
      </c>
      <c r="E33" s="17" t="s">
        <v>86</v>
      </c>
      <c r="F33" s="21">
        <v>72</v>
      </c>
      <c r="G33" s="6">
        <f t="shared" si="0"/>
        <v>3600</v>
      </c>
    </row>
    <row r="34" spans="1:7">
      <c r="A34" s="16" t="s">
        <v>91</v>
      </c>
      <c r="B34" s="19">
        <v>3</v>
      </c>
      <c r="C34" s="17" t="s">
        <v>68</v>
      </c>
      <c r="D34" s="20">
        <v>7.25</v>
      </c>
      <c r="E34" s="17" t="s">
        <v>86</v>
      </c>
      <c r="F34" s="21">
        <v>67</v>
      </c>
      <c r="G34" s="6">
        <f t="shared" si="0"/>
        <v>1457.25</v>
      </c>
    </row>
    <row r="35" spans="1:7">
      <c r="A35" s="16" t="s">
        <v>92</v>
      </c>
      <c r="B35" s="19">
        <v>21</v>
      </c>
      <c r="C35" s="17" t="s">
        <v>68</v>
      </c>
      <c r="D35" s="20">
        <v>5.45</v>
      </c>
      <c r="E35" s="17" t="s">
        <v>86</v>
      </c>
      <c r="F35" s="21">
        <v>79</v>
      </c>
      <c r="G35" s="8">
        <f t="shared" si="0"/>
        <v>9041.5500000000011</v>
      </c>
    </row>
    <row r="36" spans="1:7">
      <c r="A36" s="3" t="s">
        <v>105</v>
      </c>
      <c r="G36" s="7">
        <f>SUM(G30:G35)</f>
        <v>17659.050000000003</v>
      </c>
    </row>
    <row r="37" spans="1:7">
      <c r="A37" s="3"/>
    </row>
    <row r="38" spans="1:7">
      <c r="A38" s="2" t="s">
        <v>106</v>
      </c>
    </row>
    <row r="39" spans="1:7">
      <c r="A39" s="3" t="s">
        <v>8</v>
      </c>
      <c r="B39" s="5" t="s">
        <v>101</v>
      </c>
      <c r="C39" s="5" t="s">
        <v>9</v>
      </c>
      <c r="D39" s="5" t="s">
        <v>103</v>
      </c>
      <c r="E39" s="5" t="s">
        <v>104</v>
      </c>
    </row>
    <row r="40" spans="1:7">
      <c r="A40" s="1" t="s">
        <v>12</v>
      </c>
      <c r="B40" s="9">
        <v>1</v>
      </c>
      <c r="C40" s="4" t="s">
        <v>6</v>
      </c>
      <c r="D40" s="22">
        <v>0</v>
      </c>
      <c r="E40" s="7">
        <f>B40*D40</f>
        <v>0</v>
      </c>
    </row>
    <row r="41" spans="1:7">
      <c r="A41" s="1" t="s">
        <v>13</v>
      </c>
      <c r="B41" s="9">
        <v>1</v>
      </c>
      <c r="C41" s="4" t="s">
        <v>6</v>
      </c>
      <c r="D41" s="22">
        <v>0</v>
      </c>
      <c r="E41" s="7">
        <f t="shared" ref="E41:E64" si="1">B41*D41</f>
        <v>0</v>
      </c>
    </row>
    <row r="42" spans="1:7">
      <c r="A42" s="1" t="s">
        <v>14</v>
      </c>
      <c r="B42" s="9">
        <v>1</v>
      </c>
      <c r="C42" s="4" t="s">
        <v>6</v>
      </c>
      <c r="D42" s="22">
        <v>0</v>
      </c>
      <c r="E42" s="7">
        <f t="shared" si="1"/>
        <v>0</v>
      </c>
    </row>
    <row r="43" spans="1:7">
      <c r="A43" s="1" t="s">
        <v>15</v>
      </c>
      <c r="B43" s="9">
        <v>1</v>
      </c>
      <c r="C43" s="4" t="s">
        <v>6</v>
      </c>
      <c r="D43" s="22">
        <v>0</v>
      </c>
      <c r="E43" s="7">
        <f t="shared" si="1"/>
        <v>0</v>
      </c>
    </row>
    <row r="44" spans="1:7">
      <c r="A44" s="1" t="s">
        <v>16</v>
      </c>
      <c r="B44" s="9">
        <v>1</v>
      </c>
      <c r="C44" s="4" t="s">
        <v>6</v>
      </c>
      <c r="D44" s="22">
        <v>0</v>
      </c>
      <c r="E44" s="7">
        <f t="shared" si="1"/>
        <v>0</v>
      </c>
    </row>
    <row r="45" spans="1:7">
      <c r="A45" s="1" t="s">
        <v>34</v>
      </c>
      <c r="B45" s="9">
        <v>1</v>
      </c>
      <c r="C45" s="4" t="s">
        <v>6</v>
      </c>
      <c r="D45" s="22">
        <f>1038.28+750+720</f>
        <v>2508.2799999999997</v>
      </c>
      <c r="E45" s="7">
        <f t="shared" si="1"/>
        <v>2508.2799999999997</v>
      </c>
    </row>
    <row r="46" spans="1:7">
      <c r="A46" s="1" t="s">
        <v>17</v>
      </c>
      <c r="B46" s="9">
        <v>1</v>
      </c>
      <c r="C46" s="4" t="s">
        <v>6</v>
      </c>
      <c r="D46" s="22">
        <v>0</v>
      </c>
      <c r="E46" s="7">
        <f t="shared" si="1"/>
        <v>0</v>
      </c>
    </row>
    <row r="47" spans="1:7">
      <c r="A47" s="1" t="s">
        <v>18</v>
      </c>
      <c r="B47" s="9">
        <v>1</v>
      </c>
      <c r="C47" s="4" t="s">
        <v>6</v>
      </c>
      <c r="D47" s="22">
        <f>6375+160+120</f>
        <v>6655</v>
      </c>
      <c r="E47" s="7">
        <f t="shared" si="1"/>
        <v>6655</v>
      </c>
    </row>
    <row r="48" spans="1:7">
      <c r="A48" s="1" t="s">
        <v>19</v>
      </c>
      <c r="B48" s="9">
        <v>1</v>
      </c>
      <c r="C48" s="4" t="s">
        <v>6</v>
      </c>
      <c r="D48" s="22">
        <v>0</v>
      </c>
      <c r="E48" s="7">
        <f t="shared" si="1"/>
        <v>0</v>
      </c>
    </row>
    <row r="49" spans="1:7">
      <c r="A49" s="1" t="s">
        <v>20</v>
      </c>
      <c r="B49" s="9">
        <v>1</v>
      </c>
      <c r="C49" s="4" t="s">
        <v>6</v>
      </c>
      <c r="D49" s="22">
        <v>0</v>
      </c>
      <c r="E49" s="7">
        <f t="shared" si="1"/>
        <v>0</v>
      </c>
    </row>
    <row r="50" spans="1:7" ht="20">
      <c r="A50" s="1" t="s">
        <v>36</v>
      </c>
      <c r="B50" s="9">
        <v>1</v>
      </c>
      <c r="C50" s="4" t="s">
        <v>6</v>
      </c>
      <c r="D50" s="22">
        <f>4161.5*0.55</f>
        <v>2288.8250000000003</v>
      </c>
      <c r="E50" s="7">
        <f t="shared" si="1"/>
        <v>2288.8250000000003</v>
      </c>
    </row>
    <row r="51" spans="1:7">
      <c r="A51" s="1" t="s">
        <v>21</v>
      </c>
      <c r="B51" s="9">
        <v>1</v>
      </c>
      <c r="C51" s="4" t="s">
        <v>6</v>
      </c>
      <c r="D51" s="22">
        <v>1587.25</v>
      </c>
      <c r="E51" s="7">
        <f t="shared" si="1"/>
        <v>1587.25</v>
      </c>
    </row>
    <row r="52" spans="1:7">
      <c r="A52" s="1" t="s">
        <v>22</v>
      </c>
      <c r="B52" s="9">
        <v>1</v>
      </c>
      <c r="C52" s="4" t="s">
        <v>6</v>
      </c>
      <c r="D52" s="22">
        <v>0</v>
      </c>
      <c r="E52" s="7">
        <f t="shared" si="1"/>
        <v>0</v>
      </c>
    </row>
    <row r="53" spans="1:7">
      <c r="A53" s="1" t="s">
        <v>23</v>
      </c>
      <c r="B53" s="9">
        <v>1</v>
      </c>
      <c r="C53" s="4" t="s">
        <v>6</v>
      </c>
      <c r="D53" s="22">
        <v>0</v>
      </c>
      <c r="E53" s="7">
        <f t="shared" si="1"/>
        <v>0</v>
      </c>
    </row>
    <row r="54" spans="1:7">
      <c r="A54" s="1" t="s">
        <v>24</v>
      </c>
      <c r="B54" s="9">
        <v>1</v>
      </c>
      <c r="C54" s="4" t="s">
        <v>6</v>
      </c>
      <c r="D54" s="22">
        <v>0</v>
      </c>
      <c r="E54" s="7">
        <f t="shared" si="1"/>
        <v>0</v>
      </c>
    </row>
    <row r="55" spans="1:7">
      <c r="A55" s="1" t="s">
        <v>25</v>
      </c>
      <c r="B55" s="9">
        <v>1</v>
      </c>
      <c r="C55" s="4" t="s">
        <v>6</v>
      </c>
      <c r="D55" s="22">
        <v>0</v>
      </c>
      <c r="E55" s="7">
        <f t="shared" si="1"/>
        <v>0</v>
      </c>
    </row>
    <row r="56" spans="1:7">
      <c r="A56" s="1" t="s">
        <v>26</v>
      </c>
      <c r="B56" s="9">
        <v>1</v>
      </c>
      <c r="C56" s="4" t="s">
        <v>6</v>
      </c>
      <c r="D56" s="22">
        <v>0</v>
      </c>
      <c r="E56" s="7">
        <f t="shared" si="1"/>
        <v>0</v>
      </c>
    </row>
    <row r="57" spans="1:7" ht="20">
      <c r="A57" s="1" t="s">
        <v>44</v>
      </c>
      <c r="B57" s="9">
        <v>1</v>
      </c>
      <c r="C57" s="4" t="s">
        <v>6</v>
      </c>
      <c r="D57" s="22">
        <f>4161.5*0.45+100</f>
        <v>1972.675</v>
      </c>
      <c r="E57" s="7">
        <f t="shared" si="1"/>
        <v>1972.675</v>
      </c>
      <c r="G57" s="15"/>
    </row>
    <row r="58" spans="1:7">
      <c r="A58" s="1" t="s">
        <v>27</v>
      </c>
      <c r="B58" s="9">
        <v>1</v>
      </c>
      <c r="C58" s="4" t="s">
        <v>6</v>
      </c>
      <c r="D58" s="22">
        <v>0</v>
      </c>
      <c r="E58" s="7">
        <f t="shared" si="1"/>
        <v>0</v>
      </c>
    </row>
    <row r="59" spans="1:7">
      <c r="A59" s="1" t="s">
        <v>28</v>
      </c>
      <c r="B59" s="9">
        <v>1</v>
      </c>
      <c r="C59" s="4" t="s">
        <v>6</v>
      </c>
      <c r="D59" s="22">
        <v>0</v>
      </c>
      <c r="E59" s="7">
        <f t="shared" si="1"/>
        <v>0</v>
      </c>
    </row>
    <row r="60" spans="1:7">
      <c r="A60" s="1" t="s">
        <v>29</v>
      </c>
      <c r="B60" s="9">
        <v>1</v>
      </c>
      <c r="C60" s="4" t="s">
        <v>6</v>
      </c>
      <c r="D60" s="22">
        <v>600</v>
      </c>
      <c r="E60" s="7">
        <f t="shared" si="1"/>
        <v>600</v>
      </c>
    </row>
    <row r="61" spans="1:7">
      <c r="A61" s="1" t="s">
        <v>30</v>
      </c>
      <c r="B61" s="9">
        <v>1</v>
      </c>
      <c r="C61" s="4" t="s">
        <v>6</v>
      </c>
      <c r="D61" s="22">
        <v>215</v>
      </c>
      <c r="E61" s="7">
        <f t="shared" si="1"/>
        <v>215</v>
      </c>
    </row>
    <row r="62" spans="1:7">
      <c r="A62" s="1" t="s">
        <v>31</v>
      </c>
      <c r="B62" s="9">
        <v>1</v>
      </c>
      <c r="C62" s="4" t="s">
        <v>6</v>
      </c>
      <c r="D62" s="22">
        <v>2200</v>
      </c>
      <c r="E62" s="7">
        <f t="shared" si="1"/>
        <v>2200</v>
      </c>
    </row>
    <row r="63" spans="1:7">
      <c r="A63" s="1" t="s">
        <v>32</v>
      </c>
      <c r="B63" s="9">
        <v>1</v>
      </c>
      <c r="C63" s="4" t="s">
        <v>6</v>
      </c>
      <c r="D63" s="22">
        <v>1000</v>
      </c>
      <c r="E63" s="7">
        <f t="shared" si="1"/>
        <v>1000</v>
      </c>
    </row>
    <row r="64" spans="1:7" ht="21">
      <c r="A64" s="1" t="s">
        <v>33</v>
      </c>
      <c r="B64" s="9">
        <v>1</v>
      </c>
      <c r="C64" s="4" t="s">
        <v>6</v>
      </c>
      <c r="D64" s="22">
        <f>102.45+529.77+400+200+1000+1250</f>
        <v>3482.2200000000003</v>
      </c>
      <c r="E64" s="10">
        <f t="shared" si="1"/>
        <v>3482.2200000000003</v>
      </c>
    </row>
    <row r="65" spans="1:9">
      <c r="A65" s="3" t="s">
        <v>10</v>
      </c>
      <c r="E65" s="11">
        <f>SUM(E40:E64)</f>
        <v>22509.25</v>
      </c>
      <c r="I65" s="15"/>
    </row>
  </sheetData>
  <mergeCells count="18">
    <mergeCell ref="B6:D6"/>
    <mergeCell ref="B1:D1"/>
    <mergeCell ref="B2:D2"/>
    <mergeCell ref="B3:D3"/>
    <mergeCell ref="B4:D4"/>
    <mergeCell ref="B5:D5"/>
    <mergeCell ref="B29:C2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workbookViewId="0">
      <selection activeCell="C40" sqref="C40:C64"/>
    </sheetView>
  </sheetViews>
  <sheetFormatPr baseColWidth="10" defaultColWidth="11" defaultRowHeight="18"/>
  <cols>
    <col min="1" max="1" width="57.5" style="1" customWidth="1"/>
    <col min="2" max="2" width="9.83203125" style="1" bestFit="1" customWidth="1"/>
    <col min="3" max="3" width="16" style="1" bestFit="1" customWidth="1"/>
    <col min="4" max="4" width="14.5" style="1" bestFit="1" customWidth="1"/>
    <col min="5" max="5" width="16" style="1" bestFit="1" customWidth="1"/>
    <col min="6" max="6" width="14.5" style="1" bestFit="1" customWidth="1"/>
    <col min="7" max="7" width="13.1640625" bestFit="1" customWidth="1"/>
  </cols>
  <sheetData>
    <row r="1" spans="1:4" ht="18" customHeight="1">
      <c r="A1" s="2" t="s">
        <v>45</v>
      </c>
      <c r="B1" s="28" t="s">
        <v>58</v>
      </c>
      <c r="C1" s="28"/>
      <c r="D1" s="28"/>
    </row>
    <row r="2" spans="1:4" ht="18" customHeight="1">
      <c r="A2" s="2" t="s">
        <v>63</v>
      </c>
      <c r="B2" s="28" t="s">
        <v>80</v>
      </c>
      <c r="C2" s="28"/>
      <c r="D2" s="28"/>
    </row>
    <row r="3" spans="1:4" ht="18" customHeight="1">
      <c r="A3" s="2" t="s">
        <v>46</v>
      </c>
      <c r="B3" s="28" t="s">
        <v>65</v>
      </c>
      <c r="C3" s="28"/>
      <c r="D3" s="28"/>
    </row>
    <row r="4" spans="1:4" ht="18" customHeight="1">
      <c r="A4" s="2" t="s">
        <v>60</v>
      </c>
      <c r="B4" s="28" t="s">
        <v>81</v>
      </c>
      <c r="C4" s="28"/>
      <c r="D4" s="28"/>
    </row>
    <row r="5" spans="1:4" ht="18" customHeight="1">
      <c r="A5" s="2" t="s">
        <v>77</v>
      </c>
      <c r="B5" s="28" t="s">
        <v>66</v>
      </c>
      <c r="C5" s="28"/>
      <c r="D5" s="28"/>
    </row>
    <row r="6" spans="1:4" ht="18" customHeight="1">
      <c r="A6" s="2" t="s">
        <v>78</v>
      </c>
      <c r="B6" s="28" t="s">
        <v>64</v>
      </c>
      <c r="C6" s="28"/>
      <c r="D6" s="28"/>
    </row>
    <row r="7" spans="1:4" ht="18" customHeight="1">
      <c r="A7" s="2" t="s">
        <v>61</v>
      </c>
      <c r="B7" s="30" t="s">
        <v>62</v>
      </c>
      <c r="C7" s="28"/>
      <c r="D7" s="28"/>
    </row>
    <row r="8" spans="1:4" ht="18" customHeight="1">
      <c r="A8" s="2" t="s">
        <v>79</v>
      </c>
      <c r="B8" s="28" t="s">
        <v>11</v>
      </c>
      <c r="C8" s="28"/>
      <c r="D8" s="28"/>
    </row>
    <row r="9" spans="1:4" ht="18" customHeight="1">
      <c r="A9" s="2" t="s">
        <v>47</v>
      </c>
      <c r="B9" s="28" t="s">
        <v>48</v>
      </c>
      <c r="C9" s="28"/>
      <c r="D9" s="28"/>
    </row>
    <row r="10" spans="1:4" ht="18" customHeight="1">
      <c r="A10" s="2" t="s">
        <v>49</v>
      </c>
      <c r="B10" s="28" t="s">
        <v>94</v>
      </c>
      <c r="C10" s="28"/>
      <c r="D10" s="28"/>
    </row>
    <row r="11" spans="1:4">
      <c r="A11" s="2" t="s">
        <v>54</v>
      </c>
      <c r="B11" s="31" t="s">
        <v>42</v>
      </c>
      <c r="C11" s="31"/>
      <c r="D11" s="31"/>
    </row>
    <row r="12" spans="1:4">
      <c r="A12" s="2" t="s">
        <v>4</v>
      </c>
      <c r="B12" s="32" t="s">
        <v>68</v>
      </c>
      <c r="C12" s="32"/>
      <c r="D12" s="32"/>
    </row>
    <row r="13" spans="1:4">
      <c r="A13" s="2" t="s">
        <v>5</v>
      </c>
      <c r="B13" s="32" t="s">
        <v>76</v>
      </c>
      <c r="C13" s="32"/>
      <c r="D13" s="32"/>
    </row>
    <row r="14" spans="1:4">
      <c r="A14" s="2" t="s">
        <v>51</v>
      </c>
      <c r="B14" s="32" t="s">
        <v>86</v>
      </c>
      <c r="C14" s="32"/>
      <c r="D14" s="32"/>
    </row>
    <row r="15" spans="1:4">
      <c r="A15" s="2" t="s">
        <v>52</v>
      </c>
      <c r="B15" s="32" t="s">
        <v>53</v>
      </c>
      <c r="C15" s="32"/>
      <c r="D15" s="32"/>
    </row>
    <row r="16" spans="1:4">
      <c r="A16" s="2" t="s">
        <v>57</v>
      </c>
      <c r="B16" s="32">
        <v>1</v>
      </c>
      <c r="C16" s="32"/>
      <c r="D16" s="32"/>
    </row>
    <row r="17" spans="1:7">
      <c r="A17" s="2" t="s">
        <v>55</v>
      </c>
    </row>
    <row r="18" spans="1:7" ht="18" customHeight="1">
      <c r="A18" s="29" t="s">
        <v>41</v>
      </c>
      <c r="B18" s="29"/>
      <c r="C18" s="29"/>
      <c r="D18" s="29"/>
      <c r="E18" s="29"/>
    </row>
    <row r="19" spans="1:7">
      <c r="A19" s="29"/>
      <c r="B19" s="29"/>
      <c r="C19" s="29"/>
      <c r="D19" s="29"/>
      <c r="E19" s="29"/>
    </row>
    <row r="20" spans="1:7">
      <c r="A20" s="29"/>
      <c r="B20" s="29"/>
      <c r="C20" s="29"/>
      <c r="D20" s="29"/>
      <c r="E20" s="29"/>
    </row>
    <row r="21" spans="1:7">
      <c r="A21" s="29"/>
      <c r="B21" s="29"/>
      <c r="C21" s="29"/>
      <c r="D21" s="29"/>
      <c r="E21" s="29"/>
    </row>
    <row r="22" spans="1:7">
      <c r="A22" s="29"/>
      <c r="B22" s="29"/>
      <c r="C22" s="29"/>
      <c r="D22" s="29"/>
      <c r="E22" s="29"/>
    </row>
    <row r="23" spans="1:7">
      <c r="A23" s="29"/>
      <c r="B23" s="29"/>
      <c r="C23" s="29"/>
      <c r="D23" s="29"/>
      <c r="E23" s="29"/>
    </row>
    <row r="24" spans="1:7">
      <c r="A24" s="29"/>
      <c r="B24" s="29"/>
      <c r="C24" s="29"/>
      <c r="D24" s="29"/>
      <c r="E24" s="29"/>
    </row>
    <row r="25" spans="1:7">
      <c r="A25" s="29"/>
      <c r="B25" s="29"/>
      <c r="C25" s="29"/>
      <c r="D25" s="29"/>
      <c r="E25" s="29"/>
    </row>
    <row r="26" spans="1:7">
      <c r="A26" s="29"/>
      <c r="B26" s="29"/>
      <c r="C26" s="29"/>
      <c r="D26" s="29"/>
      <c r="E26" s="29"/>
    </row>
    <row r="27" spans="1:7">
      <c r="A27" s="2"/>
    </row>
    <row r="28" spans="1:7">
      <c r="A28" s="2" t="s">
        <v>99</v>
      </c>
    </row>
    <row r="29" spans="1:7">
      <c r="A29" s="3" t="s">
        <v>100</v>
      </c>
      <c r="B29" s="33" t="s">
        <v>101</v>
      </c>
      <c r="C29" s="33"/>
      <c r="D29" s="18" t="s">
        <v>85</v>
      </c>
      <c r="E29" s="5" t="s">
        <v>102</v>
      </c>
      <c r="F29" s="5" t="s">
        <v>103</v>
      </c>
      <c r="G29" s="5" t="s">
        <v>104</v>
      </c>
    </row>
    <row r="30" spans="1:7">
      <c r="A30" s="13" t="s">
        <v>95</v>
      </c>
      <c r="B30" s="19">
        <v>0.3</v>
      </c>
      <c r="C30" s="17" t="s">
        <v>68</v>
      </c>
      <c r="D30" s="20">
        <v>15</v>
      </c>
      <c r="E30" s="17" t="s">
        <v>86</v>
      </c>
      <c r="F30" s="21">
        <v>51</v>
      </c>
      <c r="G30" s="6">
        <f>B30*D30*F30</f>
        <v>229.5</v>
      </c>
    </row>
    <row r="31" spans="1:7">
      <c r="A31" s="16" t="s">
        <v>88</v>
      </c>
      <c r="B31" s="19">
        <v>6</v>
      </c>
      <c r="C31" s="17" t="s">
        <v>68</v>
      </c>
      <c r="D31" s="20">
        <v>9.5</v>
      </c>
      <c r="E31" s="17" t="s">
        <v>86</v>
      </c>
      <c r="F31" s="21">
        <v>42</v>
      </c>
      <c r="G31" s="6">
        <f t="shared" ref="G31:G35" si="0">B31*D31*F31</f>
        <v>2394</v>
      </c>
    </row>
    <row r="32" spans="1:7">
      <c r="A32" s="16" t="s">
        <v>96</v>
      </c>
      <c r="B32" s="19">
        <v>0.25</v>
      </c>
      <c r="C32" s="17" t="s">
        <v>68</v>
      </c>
      <c r="D32" s="20">
        <v>1</v>
      </c>
      <c r="E32" s="17" t="s">
        <v>86</v>
      </c>
      <c r="F32" s="21">
        <v>600</v>
      </c>
      <c r="G32" s="6">
        <f t="shared" si="0"/>
        <v>150</v>
      </c>
    </row>
    <row r="33" spans="1:7">
      <c r="A33" s="16" t="s">
        <v>97</v>
      </c>
      <c r="B33" s="19">
        <v>5</v>
      </c>
      <c r="C33" s="17" t="s">
        <v>68</v>
      </c>
      <c r="D33" s="20">
        <v>4.75</v>
      </c>
      <c r="E33" s="17" t="s">
        <v>86</v>
      </c>
      <c r="F33" s="21">
        <v>74</v>
      </c>
      <c r="G33" s="6">
        <f t="shared" si="0"/>
        <v>1757.5</v>
      </c>
    </row>
    <row r="34" spans="1:7">
      <c r="A34" s="16" t="s">
        <v>98</v>
      </c>
      <c r="B34" s="19">
        <v>9</v>
      </c>
      <c r="C34" s="17" t="s">
        <v>68</v>
      </c>
      <c r="D34" s="20">
        <v>8.5</v>
      </c>
      <c r="E34" s="17" t="s">
        <v>69</v>
      </c>
      <c r="F34" s="21">
        <v>67</v>
      </c>
      <c r="G34" s="6">
        <f t="shared" si="0"/>
        <v>5125.5</v>
      </c>
    </row>
    <row r="35" spans="1:7">
      <c r="A35" s="16" t="s">
        <v>92</v>
      </c>
      <c r="B35" s="19">
        <v>20</v>
      </c>
      <c r="C35" s="17" t="s">
        <v>68</v>
      </c>
      <c r="D35" s="20">
        <v>5.25</v>
      </c>
      <c r="E35" s="17" t="s">
        <v>86</v>
      </c>
      <c r="F35" s="21">
        <v>81</v>
      </c>
      <c r="G35" s="8">
        <f t="shared" si="0"/>
        <v>8505</v>
      </c>
    </row>
    <row r="36" spans="1:7">
      <c r="A36" s="3" t="s">
        <v>105</v>
      </c>
      <c r="G36" s="7">
        <f>SUM(G30:G35)</f>
        <v>18161.5</v>
      </c>
    </row>
    <row r="37" spans="1:7">
      <c r="A37" s="3"/>
    </row>
    <row r="38" spans="1:7">
      <c r="A38" s="2" t="s">
        <v>106</v>
      </c>
    </row>
    <row r="39" spans="1:7">
      <c r="A39" s="3" t="s">
        <v>8</v>
      </c>
      <c r="B39" s="5" t="s">
        <v>101</v>
      </c>
      <c r="C39" s="5" t="s">
        <v>9</v>
      </c>
      <c r="D39" s="5" t="s">
        <v>103</v>
      </c>
      <c r="E39" s="5" t="s">
        <v>104</v>
      </c>
    </row>
    <row r="40" spans="1:7">
      <c r="A40" s="1" t="s">
        <v>12</v>
      </c>
      <c r="B40" s="9">
        <v>1</v>
      </c>
      <c r="C40" s="4" t="s">
        <v>6</v>
      </c>
      <c r="D40" s="22">
        <v>0</v>
      </c>
      <c r="E40" s="7">
        <f>B40*D40</f>
        <v>0</v>
      </c>
    </row>
    <row r="41" spans="1:7">
      <c r="A41" s="1" t="s">
        <v>13</v>
      </c>
      <c r="B41" s="9">
        <v>1</v>
      </c>
      <c r="C41" s="4" t="s">
        <v>6</v>
      </c>
      <c r="D41" s="22">
        <v>0</v>
      </c>
      <c r="E41" s="7">
        <f t="shared" ref="E41:E64" si="1">B41*D41</f>
        <v>0</v>
      </c>
    </row>
    <row r="42" spans="1:7">
      <c r="A42" s="1" t="s">
        <v>14</v>
      </c>
      <c r="B42" s="9">
        <v>1</v>
      </c>
      <c r="C42" s="4" t="s">
        <v>6</v>
      </c>
      <c r="D42" s="22">
        <v>0</v>
      </c>
      <c r="E42" s="7">
        <f t="shared" si="1"/>
        <v>0</v>
      </c>
    </row>
    <row r="43" spans="1:7">
      <c r="A43" s="1" t="s">
        <v>15</v>
      </c>
      <c r="B43" s="9">
        <v>1</v>
      </c>
      <c r="C43" s="4" t="s">
        <v>6</v>
      </c>
      <c r="D43" s="22">
        <v>0</v>
      </c>
      <c r="E43" s="7">
        <f t="shared" si="1"/>
        <v>0</v>
      </c>
    </row>
    <row r="44" spans="1:7">
      <c r="A44" s="1" t="s">
        <v>16</v>
      </c>
      <c r="B44" s="9">
        <v>1</v>
      </c>
      <c r="C44" s="4" t="s">
        <v>6</v>
      </c>
      <c r="D44" s="22">
        <v>0</v>
      </c>
      <c r="E44" s="7">
        <f t="shared" si="1"/>
        <v>0</v>
      </c>
    </row>
    <row r="45" spans="1:7">
      <c r="A45" s="1" t="s">
        <v>34</v>
      </c>
      <c r="B45" s="9">
        <v>1</v>
      </c>
      <c r="C45" s="4" t="s">
        <v>6</v>
      </c>
      <c r="D45" s="22">
        <f>333+500+600</f>
        <v>1433</v>
      </c>
      <c r="E45" s="7">
        <f t="shared" si="1"/>
        <v>1433</v>
      </c>
    </row>
    <row r="46" spans="1:7">
      <c r="A46" s="1" t="s">
        <v>17</v>
      </c>
      <c r="B46" s="9">
        <v>1</v>
      </c>
      <c r="C46" s="4" t="s">
        <v>6</v>
      </c>
      <c r="D46" s="22">
        <v>0</v>
      </c>
      <c r="E46" s="7">
        <f t="shared" si="1"/>
        <v>0</v>
      </c>
    </row>
    <row r="47" spans="1:7">
      <c r="A47" s="1" t="s">
        <v>18</v>
      </c>
      <c r="B47" s="9">
        <v>1</v>
      </c>
      <c r="C47" s="4" t="s">
        <v>6</v>
      </c>
      <c r="D47" s="22">
        <f>5220+1360+160+120</f>
        <v>6860</v>
      </c>
      <c r="E47" s="7">
        <f t="shared" si="1"/>
        <v>6860</v>
      </c>
    </row>
    <row r="48" spans="1:7">
      <c r="A48" s="1" t="s">
        <v>19</v>
      </c>
      <c r="B48" s="9">
        <v>1</v>
      </c>
      <c r="C48" s="4" t="s">
        <v>6</v>
      </c>
      <c r="D48" s="22">
        <v>0</v>
      </c>
      <c r="E48" s="7">
        <f t="shared" si="1"/>
        <v>0</v>
      </c>
    </row>
    <row r="49" spans="1:7">
      <c r="A49" s="1" t="s">
        <v>20</v>
      </c>
      <c r="B49" s="9">
        <v>1</v>
      </c>
      <c r="C49" s="4" t="s">
        <v>6</v>
      </c>
      <c r="D49" s="22">
        <v>0</v>
      </c>
      <c r="E49" s="7">
        <f t="shared" si="1"/>
        <v>0</v>
      </c>
    </row>
    <row r="50" spans="1:7" ht="20">
      <c r="A50" s="1" t="s">
        <v>36</v>
      </c>
      <c r="B50" s="9">
        <v>1</v>
      </c>
      <c r="C50" s="4" t="s">
        <v>6</v>
      </c>
      <c r="D50" s="22">
        <f>3631.51*0.55</f>
        <v>1997.3305000000003</v>
      </c>
      <c r="E50" s="7">
        <f t="shared" si="1"/>
        <v>1997.3305000000003</v>
      </c>
    </row>
    <row r="51" spans="1:7">
      <c r="A51" s="1" t="s">
        <v>21</v>
      </c>
      <c r="B51" s="9">
        <v>1</v>
      </c>
      <c r="C51" s="4" t="s">
        <v>6</v>
      </c>
      <c r="D51" s="22">
        <v>1016.86</v>
      </c>
      <c r="E51" s="7">
        <f t="shared" si="1"/>
        <v>1016.86</v>
      </c>
    </row>
    <row r="52" spans="1:7">
      <c r="A52" s="1" t="s">
        <v>22</v>
      </c>
      <c r="B52" s="9">
        <v>1</v>
      </c>
      <c r="C52" s="4" t="s">
        <v>6</v>
      </c>
      <c r="D52" s="22">
        <v>0</v>
      </c>
      <c r="E52" s="7">
        <f t="shared" si="1"/>
        <v>0</v>
      </c>
    </row>
    <row r="53" spans="1:7">
      <c r="A53" s="1" t="s">
        <v>23</v>
      </c>
      <c r="B53" s="9">
        <v>1</v>
      </c>
      <c r="C53" s="4" t="s">
        <v>6</v>
      </c>
      <c r="D53" s="22">
        <v>0</v>
      </c>
      <c r="E53" s="7">
        <f t="shared" si="1"/>
        <v>0</v>
      </c>
    </row>
    <row r="54" spans="1:7">
      <c r="A54" s="1" t="s">
        <v>24</v>
      </c>
      <c r="B54" s="9">
        <v>1</v>
      </c>
      <c r="C54" s="4" t="s">
        <v>6</v>
      </c>
      <c r="D54" s="22">
        <v>0</v>
      </c>
      <c r="E54" s="7">
        <f t="shared" si="1"/>
        <v>0</v>
      </c>
    </row>
    <row r="55" spans="1:7">
      <c r="A55" s="1" t="s">
        <v>25</v>
      </c>
      <c r="B55" s="9">
        <v>1</v>
      </c>
      <c r="C55" s="4" t="s">
        <v>6</v>
      </c>
      <c r="D55" s="22">
        <v>0</v>
      </c>
      <c r="E55" s="7">
        <f t="shared" si="1"/>
        <v>0</v>
      </c>
    </row>
    <row r="56" spans="1:7">
      <c r="A56" s="1" t="s">
        <v>26</v>
      </c>
      <c r="B56" s="9">
        <v>1</v>
      </c>
      <c r="C56" s="4" t="s">
        <v>6</v>
      </c>
      <c r="D56" s="22">
        <v>4354</v>
      </c>
      <c r="E56" s="7">
        <f t="shared" si="1"/>
        <v>4354</v>
      </c>
    </row>
    <row r="57" spans="1:7" ht="20">
      <c r="A57" s="1" t="s">
        <v>44</v>
      </c>
      <c r="B57" s="9">
        <v>1</v>
      </c>
      <c r="C57" s="4" t="s">
        <v>6</v>
      </c>
      <c r="D57" s="22">
        <f>3631.51*0.45+450</f>
        <v>2084.1795000000002</v>
      </c>
      <c r="E57" s="7">
        <f t="shared" si="1"/>
        <v>2084.1795000000002</v>
      </c>
      <c r="G57" s="15"/>
    </row>
    <row r="58" spans="1:7">
      <c r="A58" s="1" t="s">
        <v>27</v>
      </c>
      <c r="B58" s="9">
        <v>1</v>
      </c>
      <c r="C58" s="4" t="s">
        <v>6</v>
      </c>
      <c r="D58" s="22">
        <v>0</v>
      </c>
      <c r="E58" s="7">
        <f t="shared" si="1"/>
        <v>0</v>
      </c>
    </row>
    <row r="59" spans="1:7">
      <c r="A59" s="1" t="s">
        <v>28</v>
      </c>
      <c r="B59" s="9">
        <v>1</v>
      </c>
      <c r="C59" s="4" t="s">
        <v>6</v>
      </c>
      <c r="D59" s="22">
        <v>0</v>
      </c>
      <c r="E59" s="7">
        <f t="shared" si="1"/>
        <v>0</v>
      </c>
    </row>
    <row r="60" spans="1:7">
      <c r="A60" s="1" t="s">
        <v>29</v>
      </c>
      <c r="B60" s="9">
        <v>1</v>
      </c>
      <c r="C60" s="4" t="s">
        <v>6</v>
      </c>
      <c r="D60" s="22">
        <v>700</v>
      </c>
      <c r="E60" s="7">
        <f t="shared" si="1"/>
        <v>700</v>
      </c>
    </row>
    <row r="61" spans="1:7">
      <c r="A61" s="1" t="s">
        <v>30</v>
      </c>
      <c r="B61" s="9">
        <v>1</v>
      </c>
      <c r="C61" s="4" t="s">
        <v>6</v>
      </c>
      <c r="D61" s="22">
        <v>320</v>
      </c>
      <c r="E61" s="7">
        <f t="shared" si="1"/>
        <v>320</v>
      </c>
    </row>
    <row r="62" spans="1:7">
      <c r="A62" s="1" t="s">
        <v>31</v>
      </c>
      <c r="B62" s="9">
        <v>1</v>
      </c>
      <c r="C62" s="4" t="s">
        <v>6</v>
      </c>
      <c r="D62" s="22">
        <v>900</v>
      </c>
      <c r="E62" s="7">
        <f t="shared" si="1"/>
        <v>900</v>
      </c>
    </row>
    <row r="63" spans="1:7">
      <c r="A63" s="1" t="s">
        <v>32</v>
      </c>
      <c r="B63" s="9">
        <v>1</v>
      </c>
      <c r="C63" s="4" t="s">
        <v>6</v>
      </c>
      <c r="D63" s="22">
        <v>1550</v>
      </c>
      <c r="E63" s="7">
        <f t="shared" si="1"/>
        <v>1550</v>
      </c>
    </row>
    <row r="64" spans="1:7" ht="21">
      <c r="A64" s="1" t="s">
        <v>33</v>
      </c>
      <c r="B64" s="9">
        <v>1</v>
      </c>
      <c r="C64" s="4" t="s">
        <v>6</v>
      </c>
      <c r="D64" s="22">
        <f>100.53+544.85+400+200+1000</f>
        <v>2245.38</v>
      </c>
      <c r="E64" s="10">
        <f t="shared" si="1"/>
        <v>2245.38</v>
      </c>
    </row>
    <row r="65" spans="1:9">
      <c r="A65" s="3" t="s">
        <v>10</v>
      </c>
      <c r="E65" s="11">
        <f>SUM(E40:E64)</f>
        <v>23460.750000000004</v>
      </c>
      <c r="I65" s="15"/>
    </row>
  </sheetData>
  <mergeCells count="18">
    <mergeCell ref="B6:D6"/>
    <mergeCell ref="B1:D1"/>
    <mergeCell ref="B2:D2"/>
    <mergeCell ref="B3:D3"/>
    <mergeCell ref="B4:D4"/>
    <mergeCell ref="B5:D5"/>
    <mergeCell ref="B29:C2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workbookViewId="0">
      <selection activeCell="C40" sqref="C40:C64"/>
    </sheetView>
  </sheetViews>
  <sheetFormatPr baseColWidth="10" defaultColWidth="11" defaultRowHeight="18"/>
  <cols>
    <col min="1" max="1" width="57.5" style="1" customWidth="1"/>
    <col min="2" max="2" width="9.83203125" style="1" bestFit="1" customWidth="1"/>
    <col min="3" max="3" width="16" style="1" bestFit="1" customWidth="1"/>
    <col min="4" max="4" width="14.5" style="1" bestFit="1" customWidth="1"/>
    <col min="5" max="5" width="16" style="1" bestFit="1" customWidth="1"/>
    <col min="6" max="6" width="14.5" style="1" bestFit="1" customWidth="1"/>
    <col min="7" max="7" width="13.1640625" bestFit="1" customWidth="1"/>
  </cols>
  <sheetData>
    <row r="1" spans="1:4" ht="18" customHeight="1">
      <c r="A1" s="2" t="s">
        <v>45</v>
      </c>
      <c r="B1" s="28" t="s">
        <v>58</v>
      </c>
      <c r="C1" s="28"/>
      <c r="D1" s="28"/>
    </row>
    <row r="2" spans="1:4" ht="18" customHeight="1">
      <c r="A2" s="2" t="s">
        <v>63</v>
      </c>
      <c r="B2" s="28" t="s">
        <v>80</v>
      </c>
      <c r="C2" s="28"/>
      <c r="D2" s="28"/>
    </row>
    <row r="3" spans="1:4" ht="18" customHeight="1">
      <c r="A3" s="2" t="s">
        <v>46</v>
      </c>
      <c r="B3" s="28" t="s">
        <v>65</v>
      </c>
      <c r="C3" s="28"/>
      <c r="D3" s="28"/>
    </row>
    <row r="4" spans="1:4" ht="18" customHeight="1">
      <c r="A4" s="2" t="s">
        <v>60</v>
      </c>
      <c r="B4" s="28" t="s">
        <v>81</v>
      </c>
      <c r="C4" s="28"/>
      <c r="D4" s="28"/>
    </row>
    <row r="5" spans="1:4" ht="18" customHeight="1">
      <c r="A5" s="2" t="s">
        <v>77</v>
      </c>
      <c r="B5" s="28" t="s">
        <v>66</v>
      </c>
      <c r="C5" s="28"/>
      <c r="D5" s="28"/>
    </row>
    <row r="6" spans="1:4" ht="18" customHeight="1">
      <c r="A6" s="2" t="s">
        <v>78</v>
      </c>
      <c r="B6" s="28" t="s">
        <v>64</v>
      </c>
      <c r="C6" s="28"/>
      <c r="D6" s="28"/>
    </row>
    <row r="7" spans="1:4" ht="18" customHeight="1">
      <c r="A7" s="2" t="s">
        <v>61</v>
      </c>
      <c r="B7" s="30" t="s">
        <v>62</v>
      </c>
      <c r="C7" s="28"/>
      <c r="D7" s="28"/>
    </row>
    <row r="8" spans="1:4" ht="18" customHeight="1">
      <c r="A8" s="2" t="s">
        <v>79</v>
      </c>
      <c r="B8" s="28" t="s">
        <v>11</v>
      </c>
      <c r="C8" s="28"/>
      <c r="D8" s="28"/>
    </row>
    <row r="9" spans="1:4" ht="18" customHeight="1">
      <c r="A9" s="2" t="s">
        <v>47</v>
      </c>
      <c r="B9" s="28" t="s">
        <v>48</v>
      </c>
      <c r="C9" s="28"/>
      <c r="D9" s="28"/>
    </row>
    <row r="10" spans="1:4" ht="18" customHeight="1">
      <c r="A10" s="2" t="s">
        <v>49</v>
      </c>
      <c r="B10" s="28" t="s">
        <v>94</v>
      </c>
      <c r="C10" s="28"/>
      <c r="D10" s="28"/>
    </row>
    <row r="11" spans="1:4">
      <c r="A11" s="2" t="s">
        <v>54</v>
      </c>
      <c r="B11" s="31" t="s">
        <v>0</v>
      </c>
      <c r="C11" s="31"/>
      <c r="D11" s="31"/>
    </row>
    <row r="12" spans="1:4">
      <c r="A12" s="2" t="s">
        <v>4</v>
      </c>
      <c r="B12" s="32" t="s">
        <v>68</v>
      </c>
      <c r="C12" s="32"/>
      <c r="D12" s="32"/>
    </row>
    <row r="13" spans="1:4">
      <c r="A13" s="2" t="s">
        <v>5</v>
      </c>
      <c r="B13" s="32" t="s">
        <v>76</v>
      </c>
      <c r="C13" s="32"/>
      <c r="D13" s="32"/>
    </row>
    <row r="14" spans="1:4">
      <c r="A14" s="2" t="s">
        <v>51</v>
      </c>
      <c r="B14" s="32" t="s">
        <v>86</v>
      </c>
      <c r="C14" s="32"/>
      <c r="D14" s="32"/>
    </row>
    <row r="15" spans="1:4">
      <c r="A15" s="2" t="s">
        <v>52</v>
      </c>
      <c r="B15" s="32" t="s">
        <v>53</v>
      </c>
      <c r="C15" s="32"/>
      <c r="D15" s="32"/>
    </row>
    <row r="16" spans="1:4">
      <c r="A16" s="2" t="s">
        <v>57</v>
      </c>
      <c r="B16" s="32">
        <v>1</v>
      </c>
      <c r="C16" s="32"/>
      <c r="D16" s="32"/>
    </row>
    <row r="17" spans="1:7">
      <c r="A17" s="2" t="s">
        <v>55</v>
      </c>
    </row>
    <row r="18" spans="1:7" ht="18" customHeight="1">
      <c r="A18" s="29" t="s">
        <v>1</v>
      </c>
      <c r="B18" s="29"/>
      <c r="C18" s="29"/>
      <c r="D18" s="29"/>
      <c r="E18" s="29"/>
    </row>
    <row r="19" spans="1:7">
      <c r="A19" s="29"/>
      <c r="B19" s="29"/>
      <c r="C19" s="29"/>
      <c r="D19" s="29"/>
      <c r="E19" s="29"/>
    </row>
    <row r="20" spans="1:7">
      <c r="A20" s="29"/>
      <c r="B20" s="29"/>
      <c r="C20" s="29"/>
      <c r="D20" s="29"/>
      <c r="E20" s="29"/>
    </row>
    <row r="21" spans="1:7">
      <c r="A21" s="29"/>
      <c r="B21" s="29"/>
      <c r="C21" s="29"/>
      <c r="D21" s="29"/>
      <c r="E21" s="29"/>
    </row>
    <row r="22" spans="1:7">
      <c r="A22" s="29"/>
      <c r="B22" s="29"/>
      <c r="C22" s="29"/>
      <c r="D22" s="29"/>
      <c r="E22" s="29"/>
    </row>
    <row r="23" spans="1:7">
      <c r="A23" s="29"/>
      <c r="B23" s="29"/>
      <c r="C23" s="29"/>
      <c r="D23" s="29"/>
      <c r="E23" s="29"/>
    </row>
    <row r="24" spans="1:7">
      <c r="A24" s="29"/>
      <c r="B24" s="29"/>
      <c r="C24" s="29"/>
      <c r="D24" s="29"/>
      <c r="E24" s="29"/>
    </row>
    <row r="25" spans="1:7">
      <c r="A25" s="29"/>
      <c r="B25" s="29"/>
      <c r="C25" s="29"/>
      <c r="D25" s="29"/>
      <c r="E25" s="29"/>
    </row>
    <row r="26" spans="1:7">
      <c r="A26" s="29"/>
      <c r="B26" s="29"/>
      <c r="C26" s="29"/>
      <c r="D26" s="29"/>
      <c r="E26" s="29"/>
    </row>
    <row r="27" spans="1:7">
      <c r="A27" s="2"/>
    </row>
    <row r="28" spans="1:7">
      <c r="A28" s="2" t="s">
        <v>99</v>
      </c>
    </row>
    <row r="29" spans="1:7">
      <c r="A29" s="3" t="s">
        <v>100</v>
      </c>
      <c r="B29" s="33" t="s">
        <v>101</v>
      </c>
      <c r="C29" s="33"/>
      <c r="D29" s="18" t="s">
        <v>85</v>
      </c>
      <c r="E29" s="5" t="s">
        <v>102</v>
      </c>
      <c r="F29" s="5" t="s">
        <v>103</v>
      </c>
      <c r="G29" s="5" t="s">
        <v>104</v>
      </c>
    </row>
    <row r="30" spans="1:7">
      <c r="A30" s="13" t="s">
        <v>95</v>
      </c>
      <c r="B30" s="19">
        <v>0.8</v>
      </c>
      <c r="C30" s="17" t="s">
        <v>68</v>
      </c>
      <c r="D30" s="20">
        <v>15</v>
      </c>
      <c r="E30" s="17" t="s">
        <v>86</v>
      </c>
      <c r="F30" s="21">
        <v>51</v>
      </c>
      <c r="G30" s="6">
        <f>B30*D30*F30</f>
        <v>612</v>
      </c>
    </row>
    <row r="31" spans="1:7">
      <c r="A31" s="16" t="s">
        <v>88</v>
      </c>
      <c r="B31" s="19">
        <v>13</v>
      </c>
      <c r="C31" s="17" t="s">
        <v>68</v>
      </c>
      <c r="D31" s="20">
        <v>9.5</v>
      </c>
      <c r="E31" s="17" t="s">
        <v>86</v>
      </c>
      <c r="F31" s="21">
        <v>42</v>
      </c>
      <c r="G31" s="6">
        <f t="shared" ref="G31:G35" si="0">B31*D31*F31</f>
        <v>5187</v>
      </c>
    </row>
    <row r="32" spans="1:7">
      <c r="A32" s="16" t="s">
        <v>96</v>
      </c>
      <c r="B32" s="19">
        <v>0.25</v>
      </c>
      <c r="C32" s="17" t="s">
        <v>68</v>
      </c>
      <c r="D32" s="20">
        <v>1</v>
      </c>
      <c r="E32" s="17" t="s">
        <v>86</v>
      </c>
      <c r="F32" s="21">
        <v>600</v>
      </c>
      <c r="G32" s="6">
        <f t="shared" si="0"/>
        <v>150</v>
      </c>
    </row>
    <row r="33" spans="1:7">
      <c r="A33" s="16" t="s">
        <v>97</v>
      </c>
      <c r="B33" s="19">
        <v>10</v>
      </c>
      <c r="C33" s="17" t="s">
        <v>68</v>
      </c>
      <c r="D33" s="20">
        <v>4.75</v>
      </c>
      <c r="E33" s="17" t="s">
        <v>86</v>
      </c>
      <c r="F33" s="21">
        <v>74</v>
      </c>
      <c r="G33" s="6">
        <f t="shared" si="0"/>
        <v>3515</v>
      </c>
    </row>
    <row r="34" spans="1:7">
      <c r="A34" s="16" t="s">
        <v>98</v>
      </c>
      <c r="B34" s="19">
        <v>16</v>
      </c>
      <c r="C34" s="17" t="s">
        <v>68</v>
      </c>
      <c r="D34" s="20">
        <v>8.5</v>
      </c>
      <c r="E34" s="17" t="s">
        <v>69</v>
      </c>
      <c r="F34" s="21">
        <v>67</v>
      </c>
      <c r="G34" s="6">
        <f t="shared" si="0"/>
        <v>9112</v>
      </c>
    </row>
    <row r="35" spans="1:7">
      <c r="A35" s="16" t="s">
        <v>92</v>
      </c>
      <c r="B35" s="19">
        <v>41</v>
      </c>
      <c r="C35" s="17" t="s">
        <v>68</v>
      </c>
      <c r="D35" s="20">
        <v>5.25</v>
      </c>
      <c r="E35" s="17" t="s">
        <v>86</v>
      </c>
      <c r="F35" s="21">
        <v>81</v>
      </c>
      <c r="G35" s="8">
        <f t="shared" si="0"/>
        <v>17435.25</v>
      </c>
    </row>
    <row r="36" spans="1:7">
      <c r="A36" s="3" t="s">
        <v>105</v>
      </c>
      <c r="G36" s="7">
        <f>SUM(G30:G35)</f>
        <v>36011.25</v>
      </c>
    </row>
    <row r="37" spans="1:7">
      <c r="A37" s="3"/>
    </row>
    <row r="38" spans="1:7">
      <c r="A38" s="2" t="s">
        <v>106</v>
      </c>
    </row>
    <row r="39" spans="1:7">
      <c r="A39" s="3" t="s">
        <v>8</v>
      </c>
      <c r="B39" s="5" t="s">
        <v>101</v>
      </c>
      <c r="C39" s="5" t="s">
        <v>9</v>
      </c>
      <c r="D39" s="5" t="s">
        <v>103</v>
      </c>
      <c r="E39" s="5" t="s">
        <v>104</v>
      </c>
    </row>
    <row r="40" spans="1:7">
      <c r="A40" s="1" t="s">
        <v>12</v>
      </c>
      <c r="B40" s="9">
        <v>1</v>
      </c>
      <c r="C40" s="4" t="s">
        <v>6</v>
      </c>
      <c r="D40" s="22">
        <v>0</v>
      </c>
      <c r="E40" s="7">
        <f>B40*D40</f>
        <v>0</v>
      </c>
    </row>
    <row r="41" spans="1:7">
      <c r="A41" s="1" t="s">
        <v>13</v>
      </c>
      <c r="B41" s="9">
        <v>1</v>
      </c>
      <c r="C41" s="4" t="s">
        <v>6</v>
      </c>
      <c r="D41" s="22">
        <v>0</v>
      </c>
      <c r="E41" s="7">
        <f t="shared" ref="E41:E64" si="1">B41*D41</f>
        <v>0</v>
      </c>
    </row>
    <row r="42" spans="1:7">
      <c r="A42" s="1" t="s">
        <v>14</v>
      </c>
      <c r="B42" s="9">
        <v>1</v>
      </c>
      <c r="C42" s="4" t="s">
        <v>6</v>
      </c>
      <c r="D42" s="22">
        <v>0</v>
      </c>
      <c r="E42" s="7">
        <f t="shared" si="1"/>
        <v>0</v>
      </c>
    </row>
    <row r="43" spans="1:7">
      <c r="A43" s="1" t="s">
        <v>15</v>
      </c>
      <c r="B43" s="9">
        <v>1</v>
      </c>
      <c r="C43" s="4" t="s">
        <v>6</v>
      </c>
      <c r="D43" s="22">
        <v>0</v>
      </c>
      <c r="E43" s="7">
        <f t="shared" si="1"/>
        <v>0</v>
      </c>
    </row>
    <row r="44" spans="1:7">
      <c r="A44" s="1" t="s">
        <v>16</v>
      </c>
      <c r="B44" s="9">
        <v>1</v>
      </c>
      <c r="C44" s="4" t="s">
        <v>6</v>
      </c>
      <c r="D44" s="22">
        <v>0</v>
      </c>
      <c r="E44" s="7">
        <f t="shared" si="1"/>
        <v>0</v>
      </c>
    </row>
    <row r="45" spans="1:7">
      <c r="A45" s="1" t="s">
        <v>34</v>
      </c>
      <c r="B45" s="9">
        <v>1</v>
      </c>
      <c r="C45" s="4" t="s">
        <v>6</v>
      </c>
      <c r="D45" s="22">
        <f>333.33+1600+500</f>
        <v>2433.33</v>
      </c>
      <c r="E45" s="7">
        <f t="shared" si="1"/>
        <v>2433.33</v>
      </c>
    </row>
    <row r="46" spans="1:7">
      <c r="A46" s="1" t="s">
        <v>17</v>
      </c>
      <c r="B46" s="9">
        <v>1</v>
      </c>
      <c r="C46" s="4" t="s">
        <v>6</v>
      </c>
      <c r="D46" s="22">
        <v>0</v>
      </c>
      <c r="E46" s="7">
        <f t="shared" si="1"/>
        <v>0</v>
      </c>
    </row>
    <row r="47" spans="1:7">
      <c r="A47" s="1" t="s">
        <v>18</v>
      </c>
      <c r="B47" s="9">
        <v>1</v>
      </c>
      <c r="C47" s="4" t="s">
        <v>6</v>
      </c>
      <c r="D47" s="22">
        <f>10980+2295+320+240</f>
        <v>13835</v>
      </c>
      <c r="E47" s="7">
        <f t="shared" si="1"/>
        <v>13835</v>
      </c>
    </row>
    <row r="48" spans="1:7">
      <c r="A48" s="1" t="s">
        <v>19</v>
      </c>
      <c r="B48" s="9">
        <v>1</v>
      </c>
      <c r="C48" s="4" t="s">
        <v>6</v>
      </c>
      <c r="D48" s="22">
        <v>0</v>
      </c>
      <c r="E48" s="7">
        <f t="shared" si="1"/>
        <v>0</v>
      </c>
    </row>
    <row r="49" spans="1:7">
      <c r="A49" s="1" t="s">
        <v>20</v>
      </c>
      <c r="B49" s="9">
        <v>1</v>
      </c>
      <c r="C49" s="4" t="s">
        <v>6</v>
      </c>
      <c r="D49" s="22">
        <v>0</v>
      </c>
      <c r="E49" s="7">
        <f t="shared" si="1"/>
        <v>0</v>
      </c>
    </row>
    <row r="50" spans="1:7" ht="20">
      <c r="A50" s="1" t="s">
        <v>36</v>
      </c>
      <c r="B50" s="9">
        <v>1</v>
      </c>
      <c r="C50" s="4" t="s">
        <v>6</v>
      </c>
      <c r="D50" s="22">
        <f>4833.85*0.55</f>
        <v>2658.6175000000003</v>
      </c>
      <c r="E50" s="7">
        <f t="shared" si="1"/>
        <v>2658.6175000000003</v>
      </c>
    </row>
    <row r="51" spans="1:7">
      <c r="A51" s="1" t="s">
        <v>21</v>
      </c>
      <c r="B51" s="9">
        <v>1</v>
      </c>
      <c r="C51" s="4" t="s">
        <v>6</v>
      </c>
      <c r="D51" s="22">
        <v>1296.51</v>
      </c>
      <c r="E51" s="7">
        <f t="shared" si="1"/>
        <v>1296.51</v>
      </c>
    </row>
    <row r="52" spans="1:7">
      <c r="A52" s="1" t="s">
        <v>22</v>
      </c>
      <c r="B52" s="9">
        <v>1</v>
      </c>
      <c r="C52" s="4" t="s">
        <v>6</v>
      </c>
      <c r="D52" s="22">
        <v>0</v>
      </c>
      <c r="E52" s="7">
        <f t="shared" si="1"/>
        <v>0</v>
      </c>
    </row>
    <row r="53" spans="1:7">
      <c r="A53" s="1" t="s">
        <v>23</v>
      </c>
      <c r="B53" s="9">
        <v>1</v>
      </c>
      <c r="C53" s="4" t="s">
        <v>6</v>
      </c>
      <c r="D53" s="22">
        <v>0</v>
      </c>
      <c r="E53" s="7">
        <f t="shared" si="1"/>
        <v>0</v>
      </c>
    </row>
    <row r="54" spans="1:7">
      <c r="A54" s="1" t="s">
        <v>24</v>
      </c>
      <c r="B54" s="9">
        <v>1</v>
      </c>
      <c r="C54" s="4" t="s">
        <v>6</v>
      </c>
      <c r="D54" s="22">
        <v>0</v>
      </c>
      <c r="E54" s="7">
        <f t="shared" si="1"/>
        <v>0</v>
      </c>
    </row>
    <row r="55" spans="1:7">
      <c r="A55" s="1" t="s">
        <v>25</v>
      </c>
      <c r="B55" s="9">
        <v>1</v>
      </c>
      <c r="C55" s="4" t="s">
        <v>6</v>
      </c>
      <c r="D55" s="22">
        <v>0</v>
      </c>
      <c r="E55" s="7">
        <f t="shared" si="1"/>
        <v>0</v>
      </c>
    </row>
    <row r="56" spans="1:7">
      <c r="A56" s="1" t="s">
        <v>26</v>
      </c>
      <c r="B56" s="9">
        <v>1</v>
      </c>
      <c r="C56" s="4" t="s">
        <v>6</v>
      </c>
      <c r="D56" s="22">
        <f>777.75</f>
        <v>777.75</v>
      </c>
      <c r="E56" s="7">
        <f t="shared" si="1"/>
        <v>777.75</v>
      </c>
    </row>
    <row r="57" spans="1:7" ht="20">
      <c r="A57" s="1" t="s">
        <v>44</v>
      </c>
      <c r="B57" s="9">
        <v>1</v>
      </c>
      <c r="C57" s="4" t="s">
        <v>6</v>
      </c>
      <c r="D57" s="22">
        <f>4833.85*0.45+670</f>
        <v>2845.2325000000001</v>
      </c>
      <c r="E57" s="7">
        <f t="shared" si="1"/>
        <v>2845.2325000000001</v>
      </c>
      <c r="G57" s="15"/>
    </row>
    <row r="58" spans="1:7">
      <c r="A58" s="1" t="s">
        <v>27</v>
      </c>
      <c r="B58" s="9">
        <v>1</v>
      </c>
      <c r="C58" s="4" t="s">
        <v>6</v>
      </c>
      <c r="D58" s="22">
        <v>0</v>
      </c>
      <c r="E58" s="7">
        <f t="shared" si="1"/>
        <v>0</v>
      </c>
    </row>
    <row r="59" spans="1:7">
      <c r="A59" s="1" t="s">
        <v>28</v>
      </c>
      <c r="B59" s="9">
        <v>1</v>
      </c>
      <c r="C59" s="4" t="s">
        <v>6</v>
      </c>
      <c r="D59" s="22">
        <v>0</v>
      </c>
      <c r="E59" s="7">
        <f t="shared" si="1"/>
        <v>0</v>
      </c>
    </row>
    <row r="60" spans="1:7">
      <c r="A60" s="1" t="s">
        <v>29</v>
      </c>
      <c r="B60" s="9">
        <v>1</v>
      </c>
      <c r="C60" s="4" t="s">
        <v>6</v>
      </c>
      <c r="D60" s="22">
        <v>700</v>
      </c>
      <c r="E60" s="7">
        <f t="shared" si="1"/>
        <v>700</v>
      </c>
    </row>
    <row r="61" spans="1:7">
      <c r="A61" s="1" t="s">
        <v>30</v>
      </c>
      <c r="B61" s="9">
        <v>1</v>
      </c>
      <c r="C61" s="4" t="s">
        <v>6</v>
      </c>
      <c r="D61" s="22">
        <v>730</v>
      </c>
      <c r="E61" s="7">
        <f t="shared" si="1"/>
        <v>730</v>
      </c>
    </row>
    <row r="62" spans="1:7">
      <c r="A62" s="1" t="s">
        <v>31</v>
      </c>
      <c r="B62" s="9">
        <v>1</v>
      </c>
      <c r="C62" s="4" t="s">
        <v>6</v>
      </c>
      <c r="D62" s="22">
        <v>900</v>
      </c>
      <c r="E62" s="7">
        <f t="shared" si="1"/>
        <v>900</v>
      </c>
    </row>
    <row r="63" spans="1:7">
      <c r="A63" s="1" t="s">
        <v>32</v>
      </c>
      <c r="B63" s="9">
        <v>1</v>
      </c>
      <c r="C63" s="4" t="s">
        <v>6</v>
      </c>
      <c r="D63" s="22">
        <v>2350</v>
      </c>
      <c r="E63" s="7">
        <f t="shared" si="1"/>
        <v>2350</v>
      </c>
    </row>
    <row r="64" spans="1:7" ht="21">
      <c r="A64" s="1" t="s">
        <v>33</v>
      </c>
      <c r="B64" s="9">
        <v>1</v>
      </c>
      <c r="C64" s="4" t="s">
        <v>6</v>
      </c>
      <c r="D64" s="22">
        <f>1652+171.4+1080.34+400+200+1000</f>
        <v>4503.74</v>
      </c>
      <c r="E64" s="10">
        <f t="shared" si="1"/>
        <v>4503.74</v>
      </c>
    </row>
    <row r="65" spans="1:9">
      <c r="A65" s="3" t="s">
        <v>10</v>
      </c>
      <c r="E65" s="11">
        <f>SUM(E40:E64)</f>
        <v>33030.18</v>
      </c>
      <c r="I65" s="15"/>
    </row>
  </sheetData>
  <mergeCells count="18">
    <mergeCell ref="B6:D6"/>
    <mergeCell ref="B1:D1"/>
    <mergeCell ref="B2:D2"/>
    <mergeCell ref="B3:D3"/>
    <mergeCell ref="B4:D4"/>
    <mergeCell ref="B5:D5"/>
    <mergeCell ref="B29:C2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120" zoomScaleNormal="120" zoomScalePageLayoutView="120" workbookViewId="0">
      <selection activeCell="C40" sqref="C40:C64"/>
    </sheetView>
  </sheetViews>
  <sheetFormatPr baseColWidth="10" defaultColWidth="11" defaultRowHeight="18"/>
  <cols>
    <col min="1" max="1" width="57.5" style="1" customWidth="1"/>
    <col min="2" max="2" width="9.83203125" style="1" bestFit="1" customWidth="1"/>
    <col min="3" max="3" width="16" style="1" bestFit="1" customWidth="1"/>
    <col min="4" max="4" width="14.5" style="1" bestFit="1" customWidth="1"/>
    <col min="5" max="5" width="16" style="1" bestFit="1" customWidth="1"/>
    <col min="6" max="6" width="14.5" style="1" bestFit="1" customWidth="1"/>
    <col min="7" max="7" width="14.33203125" bestFit="1" customWidth="1"/>
  </cols>
  <sheetData>
    <row r="1" spans="1:4" ht="18" customHeight="1">
      <c r="A1" s="2" t="s">
        <v>45</v>
      </c>
      <c r="B1" s="28" t="s">
        <v>58</v>
      </c>
      <c r="C1" s="28"/>
      <c r="D1" s="28"/>
    </row>
    <row r="2" spans="1:4" ht="18" customHeight="1">
      <c r="A2" s="2" t="s">
        <v>63</v>
      </c>
      <c r="B2" s="28" t="s">
        <v>80</v>
      </c>
      <c r="C2" s="28"/>
      <c r="D2" s="28"/>
    </row>
    <row r="3" spans="1:4" ht="18" customHeight="1">
      <c r="A3" s="2" t="s">
        <v>46</v>
      </c>
      <c r="B3" s="28" t="s">
        <v>65</v>
      </c>
      <c r="C3" s="28"/>
      <c r="D3" s="28"/>
    </row>
    <row r="4" spans="1:4" ht="18" customHeight="1">
      <c r="A4" s="2" t="s">
        <v>60</v>
      </c>
      <c r="B4" s="28" t="s">
        <v>81</v>
      </c>
      <c r="C4" s="28"/>
      <c r="D4" s="28"/>
    </row>
    <row r="5" spans="1:4" ht="18" customHeight="1">
      <c r="A5" s="2" t="s">
        <v>77</v>
      </c>
      <c r="B5" s="28" t="s">
        <v>66</v>
      </c>
      <c r="C5" s="28"/>
      <c r="D5" s="28"/>
    </row>
    <row r="6" spans="1:4" ht="18" customHeight="1">
      <c r="A6" s="2" t="s">
        <v>78</v>
      </c>
      <c r="B6" s="28" t="s">
        <v>64</v>
      </c>
      <c r="C6" s="28"/>
      <c r="D6" s="28"/>
    </row>
    <row r="7" spans="1:4" ht="18" customHeight="1">
      <c r="A7" s="2" t="s">
        <v>61</v>
      </c>
      <c r="B7" s="30" t="s">
        <v>62</v>
      </c>
      <c r="C7" s="28"/>
      <c r="D7" s="28"/>
    </row>
    <row r="8" spans="1:4" ht="18" customHeight="1">
      <c r="A8" s="2" t="s">
        <v>79</v>
      </c>
      <c r="B8" s="28" t="s">
        <v>11</v>
      </c>
      <c r="C8" s="28"/>
      <c r="D8" s="28"/>
    </row>
    <row r="9" spans="1:4" ht="18" customHeight="1">
      <c r="A9" s="2" t="s">
        <v>47</v>
      </c>
      <c r="B9" s="28" t="s">
        <v>48</v>
      </c>
      <c r="C9" s="28"/>
      <c r="D9" s="28"/>
    </row>
    <row r="10" spans="1:4" ht="18" customHeight="1">
      <c r="A10" s="2" t="s">
        <v>49</v>
      </c>
      <c r="B10" s="28" t="s">
        <v>94</v>
      </c>
      <c r="C10" s="28"/>
      <c r="D10" s="28"/>
    </row>
    <row r="11" spans="1:4">
      <c r="A11" s="2" t="s">
        <v>54</v>
      </c>
      <c r="B11" s="31" t="s">
        <v>38</v>
      </c>
      <c r="C11" s="31"/>
      <c r="D11" s="31"/>
    </row>
    <row r="12" spans="1:4">
      <c r="A12" s="2" t="s">
        <v>4</v>
      </c>
      <c r="B12" s="32" t="s">
        <v>68</v>
      </c>
      <c r="C12" s="32"/>
      <c r="D12" s="32"/>
    </row>
    <row r="13" spans="1:4">
      <c r="A13" s="2" t="s">
        <v>5</v>
      </c>
      <c r="B13" s="32" t="s">
        <v>76</v>
      </c>
      <c r="C13" s="32"/>
      <c r="D13" s="32"/>
    </row>
    <row r="14" spans="1:4">
      <c r="A14" s="2" t="s">
        <v>51</v>
      </c>
      <c r="B14" s="32" t="s">
        <v>86</v>
      </c>
      <c r="C14" s="32"/>
      <c r="D14" s="32"/>
    </row>
    <row r="15" spans="1:4">
      <c r="A15" s="2" t="s">
        <v>52</v>
      </c>
      <c r="B15" s="32" t="s">
        <v>53</v>
      </c>
      <c r="C15" s="32"/>
      <c r="D15" s="32"/>
    </row>
    <row r="16" spans="1:4">
      <c r="A16" s="2" t="s">
        <v>57</v>
      </c>
      <c r="B16" s="32">
        <v>1</v>
      </c>
      <c r="C16" s="32"/>
      <c r="D16" s="32"/>
    </row>
    <row r="17" spans="1:7">
      <c r="A17" s="2" t="s">
        <v>55</v>
      </c>
    </row>
    <row r="18" spans="1:7" ht="18" customHeight="1">
      <c r="A18" s="29" t="s">
        <v>37</v>
      </c>
      <c r="B18" s="29"/>
      <c r="C18" s="29"/>
      <c r="D18" s="29"/>
      <c r="E18" s="29"/>
    </row>
    <row r="19" spans="1:7">
      <c r="A19" s="29"/>
      <c r="B19" s="29"/>
      <c r="C19" s="29"/>
      <c r="D19" s="29"/>
      <c r="E19" s="29"/>
    </row>
    <row r="20" spans="1:7">
      <c r="A20" s="29"/>
      <c r="B20" s="29"/>
      <c r="C20" s="29"/>
      <c r="D20" s="29"/>
      <c r="E20" s="29"/>
    </row>
    <row r="21" spans="1:7">
      <c r="A21" s="29"/>
      <c r="B21" s="29"/>
      <c r="C21" s="29"/>
      <c r="D21" s="29"/>
      <c r="E21" s="29"/>
    </row>
    <row r="22" spans="1:7">
      <c r="A22" s="29"/>
      <c r="B22" s="29"/>
      <c r="C22" s="29"/>
      <c r="D22" s="29"/>
      <c r="E22" s="29"/>
    </row>
    <row r="23" spans="1:7">
      <c r="A23" s="29"/>
      <c r="B23" s="29"/>
      <c r="C23" s="29"/>
      <c r="D23" s="29"/>
      <c r="E23" s="29"/>
    </row>
    <row r="24" spans="1:7">
      <c r="A24" s="29"/>
      <c r="B24" s="29"/>
      <c r="C24" s="29"/>
      <c r="D24" s="29"/>
      <c r="E24" s="29"/>
    </row>
    <row r="25" spans="1:7">
      <c r="A25" s="29"/>
      <c r="B25" s="29"/>
      <c r="C25" s="29"/>
      <c r="D25" s="29"/>
      <c r="E25" s="29"/>
    </row>
    <row r="26" spans="1:7">
      <c r="A26" s="29"/>
      <c r="B26" s="29"/>
      <c r="C26" s="29"/>
      <c r="D26" s="29"/>
      <c r="E26" s="29"/>
    </row>
    <row r="27" spans="1:7">
      <c r="A27" s="2"/>
    </row>
    <row r="28" spans="1:7">
      <c r="A28" s="2" t="s">
        <v>99</v>
      </c>
    </row>
    <row r="29" spans="1:7">
      <c r="A29" s="3" t="s">
        <v>100</v>
      </c>
      <c r="B29" s="33" t="s">
        <v>101</v>
      </c>
      <c r="C29" s="33"/>
      <c r="D29" s="18" t="s">
        <v>85</v>
      </c>
      <c r="E29" s="5" t="s">
        <v>102</v>
      </c>
      <c r="F29" s="5" t="s">
        <v>103</v>
      </c>
      <c r="G29" s="5" t="s">
        <v>104</v>
      </c>
    </row>
    <row r="30" spans="1:7">
      <c r="A30" s="13" t="s">
        <v>95</v>
      </c>
      <c r="B30" s="19">
        <v>2.8</v>
      </c>
      <c r="C30" s="17" t="s">
        <v>68</v>
      </c>
      <c r="D30" s="20">
        <v>15</v>
      </c>
      <c r="E30" s="17" t="s">
        <v>86</v>
      </c>
      <c r="F30" s="21">
        <v>51</v>
      </c>
      <c r="G30" s="6">
        <f>B30*D30*F30</f>
        <v>2142</v>
      </c>
    </row>
    <row r="31" spans="1:7">
      <c r="A31" s="16" t="s">
        <v>88</v>
      </c>
      <c r="B31" s="19">
        <v>45</v>
      </c>
      <c r="C31" s="17" t="s">
        <v>68</v>
      </c>
      <c r="D31" s="20">
        <v>9.5</v>
      </c>
      <c r="E31" s="17" t="s">
        <v>86</v>
      </c>
      <c r="F31" s="21">
        <v>42</v>
      </c>
      <c r="G31" s="6">
        <f t="shared" ref="G31:G35" si="0">B31*D31*F31</f>
        <v>17955</v>
      </c>
    </row>
    <row r="32" spans="1:7">
      <c r="A32" s="16" t="s">
        <v>96</v>
      </c>
      <c r="B32" s="19">
        <v>0.5</v>
      </c>
      <c r="C32" s="17" t="s">
        <v>68</v>
      </c>
      <c r="D32" s="20">
        <v>1</v>
      </c>
      <c r="E32" s="17" t="s">
        <v>86</v>
      </c>
      <c r="F32" s="21">
        <v>600</v>
      </c>
      <c r="G32" s="6">
        <f t="shared" si="0"/>
        <v>300</v>
      </c>
    </row>
    <row r="33" spans="1:7">
      <c r="A33" s="16" t="s">
        <v>97</v>
      </c>
      <c r="B33" s="19">
        <v>33</v>
      </c>
      <c r="C33" s="17" t="s">
        <v>68</v>
      </c>
      <c r="D33" s="20">
        <v>4.75</v>
      </c>
      <c r="E33" s="17" t="s">
        <v>86</v>
      </c>
      <c r="F33" s="21">
        <v>74</v>
      </c>
      <c r="G33" s="6">
        <f t="shared" si="0"/>
        <v>11599.5</v>
      </c>
    </row>
    <row r="34" spans="1:7">
      <c r="A34" s="16" t="s">
        <v>98</v>
      </c>
      <c r="B34" s="19">
        <v>57</v>
      </c>
      <c r="C34" s="17" t="s">
        <v>68</v>
      </c>
      <c r="D34" s="20">
        <v>8.5</v>
      </c>
      <c r="E34" s="17" t="s">
        <v>69</v>
      </c>
      <c r="F34" s="21">
        <v>67</v>
      </c>
      <c r="G34" s="6">
        <f t="shared" si="0"/>
        <v>32461.5</v>
      </c>
    </row>
    <row r="35" spans="1:7">
      <c r="A35" s="16" t="s">
        <v>92</v>
      </c>
      <c r="B35" s="19">
        <v>143</v>
      </c>
      <c r="C35" s="17" t="s">
        <v>68</v>
      </c>
      <c r="D35" s="20">
        <v>5.25</v>
      </c>
      <c r="E35" s="17" t="s">
        <v>86</v>
      </c>
      <c r="F35" s="21">
        <v>81</v>
      </c>
      <c r="G35" s="8">
        <f t="shared" si="0"/>
        <v>60810.75</v>
      </c>
    </row>
    <row r="36" spans="1:7">
      <c r="A36" s="3" t="s">
        <v>105</v>
      </c>
      <c r="G36" s="7">
        <f>SUM(G30:G35)</f>
        <v>125268.75</v>
      </c>
    </row>
    <row r="37" spans="1:7">
      <c r="A37" s="3"/>
    </row>
    <row r="38" spans="1:7">
      <c r="A38" s="2" t="s">
        <v>106</v>
      </c>
    </row>
    <row r="39" spans="1:7">
      <c r="A39" s="3" t="s">
        <v>8</v>
      </c>
      <c r="B39" s="5" t="s">
        <v>101</v>
      </c>
      <c r="C39" s="5" t="s">
        <v>9</v>
      </c>
      <c r="D39" s="5" t="s">
        <v>103</v>
      </c>
      <c r="E39" s="5" t="s">
        <v>104</v>
      </c>
    </row>
    <row r="40" spans="1:7">
      <c r="A40" s="1" t="s">
        <v>12</v>
      </c>
      <c r="B40" s="9">
        <v>1</v>
      </c>
      <c r="C40" s="4" t="s">
        <v>6</v>
      </c>
      <c r="D40" s="22">
        <v>0</v>
      </c>
      <c r="E40" s="7">
        <f>B40*D40</f>
        <v>0</v>
      </c>
    </row>
    <row r="41" spans="1:7">
      <c r="A41" s="1" t="s">
        <v>13</v>
      </c>
      <c r="B41" s="9">
        <v>1</v>
      </c>
      <c r="C41" s="4" t="s">
        <v>6</v>
      </c>
      <c r="D41" s="22">
        <v>0</v>
      </c>
      <c r="E41" s="7">
        <f t="shared" ref="E41:E64" si="1">B41*D41</f>
        <v>0</v>
      </c>
    </row>
    <row r="42" spans="1:7">
      <c r="A42" s="1" t="s">
        <v>14</v>
      </c>
      <c r="B42" s="9">
        <v>1</v>
      </c>
      <c r="C42" s="4" t="s">
        <v>6</v>
      </c>
      <c r="D42" s="22">
        <v>0</v>
      </c>
      <c r="E42" s="7">
        <f t="shared" si="1"/>
        <v>0</v>
      </c>
    </row>
    <row r="43" spans="1:7">
      <c r="A43" s="1" t="s">
        <v>15</v>
      </c>
      <c r="B43" s="9">
        <v>1</v>
      </c>
      <c r="C43" s="4" t="s">
        <v>6</v>
      </c>
      <c r="D43" s="22">
        <v>0</v>
      </c>
      <c r="E43" s="7">
        <f t="shared" si="1"/>
        <v>0</v>
      </c>
    </row>
    <row r="44" spans="1:7">
      <c r="A44" s="1" t="s">
        <v>16</v>
      </c>
      <c r="B44" s="9">
        <v>1</v>
      </c>
      <c r="C44" s="4" t="s">
        <v>6</v>
      </c>
      <c r="D44" s="22">
        <v>0</v>
      </c>
      <c r="E44" s="7">
        <f t="shared" si="1"/>
        <v>0</v>
      </c>
    </row>
    <row r="45" spans="1:7">
      <c r="A45" s="1" t="s">
        <v>34</v>
      </c>
      <c r="B45" s="9">
        <v>1</v>
      </c>
      <c r="C45" s="4" t="s">
        <v>6</v>
      </c>
      <c r="D45" s="22">
        <f>2706+5600+1000</f>
        <v>9306</v>
      </c>
      <c r="E45" s="7">
        <f t="shared" si="1"/>
        <v>9306</v>
      </c>
    </row>
    <row r="46" spans="1:7">
      <c r="A46" s="1" t="s">
        <v>17</v>
      </c>
      <c r="B46" s="9">
        <v>1</v>
      </c>
      <c r="C46" s="4" t="s">
        <v>6</v>
      </c>
      <c r="D46" s="22">
        <v>0</v>
      </c>
      <c r="E46" s="7">
        <f t="shared" si="1"/>
        <v>0</v>
      </c>
    </row>
    <row r="47" spans="1:7">
      <c r="A47" s="1" t="s">
        <v>18</v>
      </c>
      <c r="B47" s="9">
        <v>1</v>
      </c>
      <c r="C47" s="4" t="s">
        <v>6</v>
      </c>
      <c r="D47" s="22">
        <f>35784+9860+1120+840</f>
        <v>47604</v>
      </c>
      <c r="E47" s="7">
        <f t="shared" si="1"/>
        <v>47604</v>
      </c>
    </row>
    <row r="48" spans="1:7">
      <c r="A48" s="1" t="s">
        <v>19</v>
      </c>
      <c r="B48" s="9">
        <v>1</v>
      </c>
      <c r="C48" s="4" t="s">
        <v>6</v>
      </c>
      <c r="D48" s="22">
        <v>0</v>
      </c>
      <c r="E48" s="7">
        <f t="shared" si="1"/>
        <v>0</v>
      </c>
    </row>
    <row r="49" spans="1:7">
      <c r="A49" s="1" t="s">
        <v>20</v>
      </c>
      <c r="B49" s="9">
        <v>1</v>
      </c>
      <c r="C49" s="4" t="s">
        <v>6</v>
      </c>
      <c r="D49" s="22">
        <v>0</v>
      </c>
      <c r="E49" s="7">
        <f t="shared" si="1"/>
        <v>0</v>
      </c>
    </row>
    <row r="50" spans="1:7" ht="20">
      <c r="A50" s="1" t="s">
        <v>36</v>
      </c>
      <c r="B50" s="9">
        <v>1</v>
      </c>
      <c r="C50" s="4" t="s">
        <v>6</v>
      </c>
      <c r="D50" s="22">
        <f>7902*0.55</f>
        <v>4346.1000000000004</v>
      </c>
      <c r="E50" s="7">
        <f t="shared" si="1"/>
        <v>4346.1000000000004</v>
      </c>
    </row>
    <row r="51" spans="1:7">
      <c r="A51" s="1" t="s">
        <v>21</v>
      </c>
      <c r="B51" s="9">
        <v>1</v>
      </c>
      <c r="C51" s="4" t="s">
        <v>6</v>
      </c>
      <c r="D51" s="22">
        <v>2369</v>
      </c>
      <c r="E51" s="7">
        <f t="shared" si="1"/>
        <v>2369</v>
      </c>
    </row>
    <row r="52" spans="1:7">
      <c r="A52" s="1" t="s">
        <v>22</v>
      </c>
      <c r="B52" s="9">
        <v>1</v>
      </c>
      <c r="C52" s="4" t="s">
        <v>6</v>
      </c>
      <c r="D52" s="22">
        <v>0</v>
      </c>
      <c r="E52" s="7">
        <f t="shared" si="1"/>
        <v>0</v>
      </c>
    </row>
    <row r="53" spans="1:7">
      <c r="A53" s="1" t="s">
        <v>23</v>
      </c>
      <c r="B53" s="9">
        <v>1</v>
      </c>
      <c r="C53" s="4" t="s">
        <v>6</v>
      </c>
      <c r="D53" s="22">
        <v>8001</v>
      </c>
      <c r="E53" s="7">
        <f t="shared" si="1"/>
        <v>8001</v>
      </c>
    </row>
    <row r="54" spans="1:7">
      <c r="A54" s="1" t="s">
        <v>24</v>
      </c>
      <c r="B54" s="9">
        <v>1</v>
      </c>
      <c r="C54" s="4" t="s">
        <v>6</v>
      </c>
      <c r="D54" s="22">
        <v>0</v>
      </c>
      <c r="E54" s="7">
        <f t="shared" si="1"/>
        <v>0</v>
      </c>
    </row>
    <row r="55" spans="1:7">
      <c r="A55" s="1" t="s">
        <v>25</v>
      </c>
      <c r="B55" s="9">
        <v>1</v>
      </c>
      <c r="C55" s="4" t="s">
        <v>6</v>
      </c>
      <c r="D55" s="22">
        <v>0</v>
      </c>
      <c r="E55" s="7">
        <f t="shared" si="1"/>
        <v>0</v>
      </c>
    </row>
    <row r="56" spans="1:7">
      <c r="A56" s="1" t="s">
        <v>26</v>
      </c>
      <c r="B56" s="9">
        <v>1</v>
      </c>
      <c r="C56" s="4" t="s">
        <v>6</v>
      </c>
      <c r="D56" s="22">
        <f>2672</f>
        <v>2672</v>
      </c>
      <c r="E56" s="7">
        <f t="shared" si="1"/>
        <v>2672</v>
      </c>
    </row>
    <row r="57" spans="1:7" ht="20">
      <c r="A57" s="1" t="s">
        <v>44</v>
      </c>
      <c r="B57" s="9">
        <v>1</v>
      </c>
      <c r="C57" s="4" t="s">
        <v>6</v>
      </c>
      <c r="D57" s="22">
        <f>7902*0.45+1000</f>
        <v>4555.8999999999996</v>
      </c>
      <c r="E57" s="7">
        <f t="shared" si="1"/>
        <v>4555.8999999999996</v>
      </c>
      <c r="G57" s="15"/>
    </row>
    <row r="58" spans="1:7">
      <c r="A58" s="1" t="s">
        <v>27</v>
      </c>
      <c r="B58" s="9">
        <v>1</v>
      </c>
      <c r="C58" s="4" t="s">
        <v>6</v>
      </c>
      <c r="D58" s="22">
        <v>0</v>
      </c>
      <c r="E58" s="7">
        <f t="shared" si="1"/>
        <v>0</v>
      </c>
    </row>
    <row r="59" spans="1:7">
      <c r="A59" s="1" t="s">
        <v>28</v>
      </c>
      <c r="B59" s="9">
        <v>1</v>
      </c>
      <c r="C59" s="4" t="s">
        <v>6</v>
      </c>
      <c r="D59" s="22">
        <v>0</v>
      </c>
      <c r="E59" s="7">
        <f t="shared" si="1"/>
        <v>0</v>
      </c>
    </row>
    <row r="60" spans="1:7">
      <c r="A60" s="1" t="s">
        <v>29</v>
      </c>
      <c r="B60" s="9">
        <v>1</v>
      </c>
      <c r="C60" s="4" t="s">
        <v>6</v>
      </c>
      <c r="D60" s="22">
        <v>1050</v>
      </c>
      <c r="E60" s="7">
        <f t="shared" si="1"/>
        <v>1050</v>
      </c>
    </row>
    <row r="61" spans="1:7">
      <c r="A61" s="1" t="s">
        <v>30</v>
      </c>
      <c r="B61" s="9">
        <v>1</v>
      </c>
      <c r="C61" s="4" t="s">
        <v>6</v>
      </c>
      <c r="D61" s="22">
        <v>2500</v>
      </c>
      <c r="E61" s="7">
        <f t="shared" si="1"/>
        <v>2500</v>
      </c>
    </row>
    <row r="62" spans="1:7">
      <c r="A62" s="1" t="s">
        <v>31</v>
      </c>
      <c r="B62" s="9">
        <v>1</v>
      </c>
      <c r="C62" s="4" t="s">
        <v>6</v>
      </c>
      <c r="D62" s="22">
        <v>900</v>
      </c>
      <c r="E62" s="7">
        <f t="shared" si="1"/>
        <v>900</v>
      </c>
    </row>
    <row r="63" spans="1:7">
      <c r="A63" s="1" t="s">
        <v>32</v>
      </c>
      <c r="B63" s="9">
        <v>1</v>
      </c>
      <c r="C63" s="4" t="s">
        <v>6</v>
      </c>
      <c r="D63" s="22">
        <v>3500</v>
      </c>
      <c r="E63" s="7">
        <f t="shared" si="1"/>
        <v>3500</v>
      </c>
    </row>
    <row r="64" spans="1:7" ht="21">
      <c r="A64" s="1" t="s">
        <v>33</v>
      </c>
      <c r="B64" s="9">
        <v>1</v>
      </c>
      <c r="C64" s="4" t="s">
        <v>6</v>
      </c>
      <c r="D64" s="22">
        <f>5040+525+3791+1201+1001+1502</f>
        <v>13060</v>
      </c>
      <c r="E64" s="10">
        <f t="shared" si="1"/>
        <v>13060</v>
      </c>
    </row>
    <row r="65" spans="1:9">
      <c r="A65" s="3" t="s">
        <v>10</v>
      </c>
      <c r="E65" s="11">
        <f>SUM(E40:E64)</f>
        <v>99864</v>
      </c>
      <c r="I65" s="15"/>
    </row>
  </sheetData>
  <mergeCells count="18">
    <mergeCell ref="B6:D6"/>
    <mergeCell ref="B1:D1"/>
    <mergeCell ref="B2:D2"/>
    <mergeCell ref="B3:D3"/>
    <mergeCell ref="B4:D4"/>
    <mergeCell ref="B5:D5"/>
    <mergeCell ref="B29:C2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18:E26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5"/>
  <sheetViews>
    <sheetView zoomScale="120" zoomScaleNormal="120" zoomScalePageLayoutView="120" workbookViewId="0"/>
  </sheetViews>
  <sheetFormatPr baseColWidth="10" defaultColWidth="11" defaultRowHeight="18"/>
  <cols>
    <col min="1" max="1" width="57.5" style="1" customWidth="1"/>
    <col min="2" max="2" width="9.83203125" style="1" bestFit="1" customWidth="1"/>
    <col min="3" max="3" width="16" style="1" bestFit="1" customWidth="1"/>
    <col min="4" max="4" width="14.5" style="1" bestFit="1" customWidth="1"/>
    <col min="5" max="5" width="16" style="1" bestFit="1" customWidth="1"/>
    <col min="6" max="6" width="14.5" style="1" bestFit="1" customWidth="1"/>
    <col min="7" max="7" width="14.33203125" bestFit="1" customWidth="1"/>
  </cols>
  <sheetData>
    <row r="1" spans="1:4" ht="18" customHeight="1">
      <c r="A1" s="2" t="s">
        <v>45</v>
      </c>
      <c r="B1" s="28" t="s">
        <v>58</v>
      </c>
      <c r="C1" s="28"/>
      <c r="D1" s="28"/>
    </row>
    <row r="2" spans="1:4" ht="18" customHeight="1">
      <c r="A2" s="2" t="s">
        <v>63</v>
      </c>
      <c r="B2" s="28" t="s">
        <v>80</v>
      </c>
      <c r="C2" s="28"/>
      <c r="D2" s="28"/>
    </row>
    <row r="3" spans="1:4" ht="18" customHeight="1">
      <c r="A3" s="2" t="s">
        <v>46</v>
      </c>
      <c r="B3" s="28" t="s">
        <v>65</v>
      </c>
      <c r="C3" s="28"/>
      <c r="D3" s="28"/>
    </row>
    <row r="4" spans="1:4" ht="18" customHeight="1">
      <c r="A4" s="2" t="s">
        <v>60</v>
      </c>
      <c r="B4" s="28" t="s">
        <v>81</v>
      </c>
      <c r="C4" s="28"/>
      <c r="D4" s="28"/>
    </row>
    <row r="5" spans="1:4" ht="18" customHeight="1">
      <c r="A5" s="2" t="s">
        <v>77</v>
      </c>
      <c r="B5" s="28" t="s">
        <v>66</v>
      </c>
      <c r="C5" s="28"/>
      <c r="D5" s="28"/>
    </row>
    <row r="6" spans="1:4" ht="18" customHeight="1">
      <c r="A6" s="2" t="s">
        <v>78</v>
      </c>
      <c r="B6" s="28" t="s">
        <v>64</v>
      </c>
      <c r="C6" s="28"/>
      <c r="D6" s="28"/>
    </row>
    <row r="7" spans="1:4" ht="18" customHeight="1">
      <c r="A7" s="2" t="s">
        <v>61</v>
      </c>
      <c r="B7" s="30" t="s">
        <v>62</v>
      </c>
      <c r="C7" s="28"/>
      <c r="D7" s="28"/>
    </row>
    <row r="8" spans="1:4" ht="18" customHeight="1">
      <c r="A8" s="2" t="s">
        <v>79</v>
      </c>
      <c r="B8" s="28" t="s">
        <v>11</v>
      </c>
      <c r="C8" s="28"/>
      <c r="D8" s="28"/>
    </row>
    <row r="9" spans="1:4" ht="18" customHeight="1">
      <c r="A9" s="2" t="s">
        <v>47</v>
      </c>
      <c r="B9" s="28" t="s">
        <v>48</v>
      </c>
      <c r="C9" s="28"/>
      <c r="D9" s="28"/>
    </row>
    <row r="10" spans="1:4" ht="18" customHeight="1">
      <c r="A10" s="2" t="s">
        <v>49</v>
      </c>
      <c r="B10" s="28" t="s">
        <v>50</v>
      </c>
      <c r="C10" s="28"/>
      <c r="D10" s="28"/>
    </row>
    <row r="11" spans="1:4">
      <c r="A11" s="2" t="s">
        <v>54</v>
      </c>
      <c r="B11" s="34" t="s">
        <v>83</v>
      </c>
      <c r="C11" s="34"/>
      <c r="D11" s="34"/>
    </row>
    <row r="12" spans="1:4">
      <c r="A12" s="2" t="s">
        <v>4</v>
      </c>
      <c r="B12" s="32" t="s">
        <v>68</v>
      </c>
      <c r="C12" s="32"/>
      <c r="D12" s="32"/>
    </row>
    <row r="13" spans="1:4">
      <c r="A13" s="2" t="s">
        <v>5</v>
      </c>
      <c r="B13" s="32" t="s">
        <v>76</v>
      </c>
      <c r="C13" s="32"/>
      <c r="D13" s="32"/>
    </row>
    <row r="14" spans="1:4">
      <c r="A14" s="2" t="s">
        <v>51</v>
      </c>
      <c r="B14" s="32" t="s">
        <v>86</v>
      </c>
      <c r="C14" s="32"/>
      <c r="D14" s="32"/>
    </row>
    <row r="15" spans="1:4">
      <c r="A15" s="2" t="s">
        <v>52</v>
      </c>
      <c r="B15" s="32" t="s">
        <v>53</v>
      </c>
      <c r="C15" s="32"/>
      <c r="D15" s="32"/>
    </row>
    <row r="16" spans="1:4">
      <c r="A16" s="2" t="s">
        <v>57</v>
      </c>
      <c r="B16" s="32">
        <v>1</v>
      </c>
      <c r="C16" s="32"/>
      <c r="D16" s="32"/>
    </row>
    <row r="17" spans="1:7">
      <c r="A17" s="2" t="s">
        <v>55</v>
      </c>
    </row>
    <row r="18" spans="1:7" ht="18" customHeight="1">
      <c r="A18" s="29" t="s">
        <v>39</v>
      </c>
      <c r="B18" s="29"/>
      <c r="C18" s="29"/>
      <c r="D18" s="29"/>
      <c r="E18" s="29"/>
    </row>
    <row r="19" spans="1:7">
      <c r="A19" s="29"/>
      <c r="B19" s="29"/>
      <c r="C19" s="29"/>
      <c r="D19" s="29"/>
      <c r="E19" s="29"/>
    </row>
    <row r="20" spans="1:7">
      <c r="A20" s="29"/>
      <c r="B20" s="29"/>
      <c r="C20" s="29"/>
      <c r="D20" s="29"/>
      <c r="E20" s="29"/>
    </row>
    <row r="21" spans="1:7">
      <c r="A21" s="29"/>
      <c r="B21" s="29"/>
      <c r="C21" s="29"/>
      <c r="D21" s="29"/>
      <c r="E21" s="29"/>
    </row>
    <row r="22" spans="1:7">
      <c r="A22" s="29"/>
      <c r="B22" s="29"/>
      <c r="C22" s="29"/>
      <c r="D22" s="29"/>
      <c r="E22" s="29"/>
    </row>
    <row r="23" spans="1:7">
      <c r="A23" s="29"/>
      <c r="B23" s="29"/>
      <c r="C23" s="29"/>
      <c r="D23" s="29"/>
      <c r="E23" s="29"/>
    </row>
    <row r="24" spans="1:7">
      <c r="A24" s="29"/>
      <c r="B24" s="29"/>
      <c r="C24" s="29"/>
      <c r="D24" s="29"/>
      <c r="E24" s="29"/>
    </row>
    <row r="25" spans="1:7">
      <c r="A25" s="29"/>
      <c r="B25" s="29"/>
      <c r="C25" s="29"/>
      <c r="D25" s="29"/>
      <c r="E25" s="29"/>
    </row>
    <row r="26" spans="1:7">
      <c r="A26" s="29"/>
      <c r="B26" s="29"/>
      <c r="C26" s="29"/>
      <c r="D26" s="29"/>
      <c r="E26" s="29"/>
    </row>
    <row r="27" spans="1:7">
      <c r="A27" s="2"/>
    </row>
    <row r="28" spans="1:7">
      <c r="A28" s="2" t="s">
        <v>99</v>
      </c>
    </row>
    <row r="29" spans="1:7">
      <c r="A29" s="3" t="s">
        <v>100</v>
      </c>
      <c r="B29" s="33" t="s">
        <v>101</v>
      </c>
      <c r="C29" s="33"/>
      <c r="D29" s="18" t="s">
        <v>85</v>
      </c>
      <c r="E29" s="5" t="s">
        <v>102</v>
      </c>
      <c r="F29" s="5" t="s">
        <v>103</v>
      </c>
      <c r="G29" s="5" t="s">
        <v>104</v>
      </c>
    </row>
    <row r="30" spans="1:7">
      <c r="A30" s="13" t="s">
        <v>2</v>
      </c>
      <c r="B30" s="19">
        <v>146</v>
      </c>
      <c r="C30" s="17" t="s">
        <v>68</v>
      </c>
      <c r="D30" s="20">
        <v>8.5</v>
      </c>
      <c r="E30" s="17" t="s">
        <v>86</v>
      </c>
      <c r="F30" s="12">
        <v>180</v>
      </c>
      <c r="G30" s="6">
        <f>B30*D30*F30</f>
        <v>223380</v>
      </c>
    </row>
    <row r="31" spans="1:7">
      <c r="A31" s="16" t="s">
        <v>3</v>
      </c>
      <c r="B31" s="19">
        <v>106</v>
      </c>
      <c r="C31" s="17" t="s">
        <v>68</v>
      </c>
      <c r="D31" s="20">
        <v>8</v>
      </c>
      <c r="E31" s="17" t="s">
        <v>86</v>
      </c>
      <c r="F31" s="12">
        <v>170</v>
      </c>
      <c r="G31" s="6">
        <f t="shared" ref="G31:G35" si="0">B31*D31*F31</f>
        <v>144160</v>
      </c>
    </row>
    <row r="32" spans="1:7">
      <c r="A32" s="16" t="s">
        <v>88</v>
      </c>
      <c r="B32" s="19">
        <v>34</v>
      </c>
      <c r="C32" s="17" t="s">
        <v>68</v>
      </c>
      <c r="D32" s="20">
        <v>12</v>
      </c>
      <c r="E32" s="17" t="s">
        <v>86</v>
      </c>
      <c r="F32" s="12">
        <v>150</v>
      </c>
      <c r="G32" s="6">
        <f t="shared" si="0"/>
        <v>61200</v>
      </c>
    </row>
    <row r="33" spans="1:7">
      <c r="A33" s="16" t="s">
        <v>95</v>
      </c>
      <c r="B33" s="19">
        <v>2</v>
      </c>
      <c r="C33" s="17" t="s">
        <v>68</v>
      </c>
      <c r="D33" s="20">
        <v>21</v>
      </c>
      <c r="E33" s="17" t="s">
        <v>86</v>
      </c>
      <c r="F33" s="12">
        <v>100</v>
      </c>
      <c r="G33" s="6">
        <f t="shared" si="0"/>
        <v>4200</v>
      </c>
    </row>
    <row r="34" spans="1:7">
      <c r="A34" s="16" t="s">
        <v>89</v>
      </c>
      <c r="B34" s="19">
        <v>0.13</v>
      </c>
      <c r="C34" s="17" t="s">
        <v>68</v>
      </c>
      <c r="D34" s="20">
        <v>1</v>
      </c>
      <c r="E34" s="27" t="s">
        <v>86</v>
      </c>
      <c r="F34" s="21">
        <v>0</v>
      </c>
      <c r="G34" s="6">
        <f t="shared" si="0"/>
        <v>0</v>
      </c>
    </row>
    <row r="35" spans="1:7">
      <c r="A35" s="16" t="s">
        <v>35</v>
      </c>
      <c r="B35" s="23">
        <v>0</v>
      </c>
      <c r="C35" s="26" t="s">
        <v>35</v>
      </c>
      <c r="D35" s="24">
        <v>0</v>
      </c>
      <c r="E35" s="26" t="s">
        <v>35</v>
      </c>
      <c r="F35" s="25">
        <v>0</v>
      </c>
      <c r="G35" s="8">
        <f t="shared" si="0"/>
        <v>0</v>
      </c>
    </row>
    <row r="36" spans="1:7">
      <c r="A36" s="3" t="s">
        <v>105</v>
      </c>
      <c r="G36" s="7">
        <f>SUM(G30:G35)</f>
        <v>432940</v>
      </c>
    </row>
    <row r="37" spans="1:7">
      <c r="A37" s="3"/>
    </row>
    <row r="38" spans="1:7">
      <c r="A38" s="2" t="s">
        <v>106</v>
      </c>
    </row>
    <row r="39" spans="1:7">
      <c r="A39" s="3" t="s">
        <v>8</v>
      </c>
      <c r="B39" s="5" t="s">
        <v>101</v>
      </c>
      <c r="C39" s="5" t="s">
        <v>9</v>
      </c>
      <c r="D39" s="5" t="s">
        <v>103</v>
      </c>
      <c r="E39" s="5" t="s">
        <v>104</v>
      </c>
    </row>
    <row r="40" spans="1:7">
      <c r="A40" s="1" t="s">
        <v>12</v>
      </c>
      <c r="B40" s="9">
        <v>1</v>
      </c>
      <c r="C40" s="4" t="s">
        <v>6</v>
      </c>
      <c r="D40" s="14">
        <v>0</v>
      </c>
      <c r="E40" s="7">
        <f>B40*D40</f>
        <v>0</v>
      </c>
    </row>
    <row r="41" spans="1:7">
      <c r="A41" s="1" t="s">
        <v>13</v>
      </c>
      <c r="B41" s="9">
        <v>1</v>
      </c>
      <c r="C41" s="4" t="s">
        <v>6</v>
      </c>
      <c r="D41" s="14">
        <v>11625</v>
      </c>
      <c r="E41" s="7">
        <f t="shared" ref="E41:E64" si="1">B41*D41</f>
        <v>11625</v>
      </c>
    </row>
    <row r="42" spans="1:7">
      <c r="A42" s="1" t="s">
        <v>14</v>
      </c>
      <c r="B42" s="9">
        <v>1</v>
      </c>
      <c r="C42" s="4" t="s">
        <v>6</v>
      </c>
      <c r="D42" s="14">
        <v>0</v>
      </c>
      <c r="E42" s="7">
        <f t="shared" si="1"/>
        <v>0</v>
      </c>
    </row>
    <row r="43" spans="1:7">
      <c r="A43" s="1" t="s">
        <v>15</v>
      </c>
      <c r="B43" s="9">
        <v>1</v>
      </c>
      <c r="C43" s="4" t="s">
        <v>6</v>
      </c>
      <c r="D43" s="14">
        <v>0</v>
      </c>
      <c r="E43" s="7">
        <f t="shared" si="1"/>
        <v>0</v>
      </c>
    </row>
    <row r="44" spans="1:7">
      <c r="A44" s="1" t="s">
        <v>16</v>
      </c>
      <c r="B44" s="9">
        <v>1</v>
      </c>
      <c r="C44" s="4" t="s">
        <v>6</v>
      </c>
      <c r="D44" s="14">
        <v>0</v>
      </c>
      <c r="E44" s="7">
        <f t="shared" si="1"/>
        <v>0</v>
      </c>
    </row>
    <row r="45" spans="1:7">
      <c r="A45" s="1" t="s">
        <v>34</v>
      </c>
      <c r="B45" s="9">
        <v>1</v>
      </c>
      <c r="C45" s="4" t="s">
        <v>6</v>
      </c>
      <c r="D45" s="14">
        <f>6400+267+10608+5782</f>
        <v>23057</v>
      </c>
      <c r="E45" s="7">
        <f t="shared" si="1"/>
        <v>23057</v>
      </c>
    </row>
    <row r="46" spans="1:7">
      <c r="A46" s="1" t="s">
        <v>17</v>
      </c>
      <c r="B46" s="9">
        <v>1</v>
      </c>
      <c r="C46" s="4" t="s">
        <v>6</v>
      </c>
      <c r="D46" s="14">
        <v>0</v>
      </c>
      <c r="E46" s="7">
        <f t="shared" si="1"/>
        <v>0</v>
      </c>
    </row>
    <row r="47" spans="1:7">
      <c r="A47" s="1" t="s">
        <v>18</v>
      </c>
      <c r="B47" s="9">
        <v>1</v>
      </c>
      <c r="C47" s="4" t="s">
        <v>6</v>
      </c>
      <c r="D47" s="14">
        <f>12960</f>
        <v>12960</v>
      </c>
      <c r="E47" s="7">
        <f t="shared" si="1"/>
        <v>12960</v>
      </c>
    </row>
    <row r="48" spans="1:7">
      <c r="A48" s="1" t="s">
        <v>19</v>
      </c>
      <c r="B48" s="9">
        <v>1</v>
      </c>
      <c r="C48" s="4" t="s">
        <v>6</v>
      </c>
      <c r="D48" s="14">
        <v>0</v>
      </c>
      <c r="E48" s="7">
        <f t="shared" si="1"/>
        <v>0</v>
      </c>
    </row>
    <row r="49" spans="1:7">
      <c r="A49" s="1" t="s">
        <v>20</v>
      </c>
      <c r="B49" s="9">
        <v>1</v>
      </c>
      <c r="C49" s="4" t="s">
        <v>6</v>
      </c>
      <c r="D49" s="14">
        <v>0</v>
      </c>
      <c r="E49" s="7">
        <f t="shared" si="1"/>
        <v>0</v>
      </c>
    </row>
    <row r="50" spans="1:7" ht="20">
      <c r="A50" s="1" t="s">
        <v>36</v>
      </c>
      <c r="B50" s="9">
        <v>1</v>
      </c>
      <c r="C50" s="4" t="s">
        <v>6</v>
      </c>
      <c r="D50" s="14">
        <f>23039*0.55</f>
        <v>12671.45</v>
      </c>
      <c r="E50" s="7">
        <f t="shared" si="1"/>
        <v>12671.45</v>
      </c>
    </row>
    <row r="51" spans="1:7">
      <c r="A51" s="1" t="s">
        <v>21</v>
      </c>
      <c r="B51" s="9">
        <v>1</v>
      </c>
      <c r="C51" s="4" t="s">
        <v>6</v>
      </c>
      <c r="D51" s="14">
        <v>14000</v>
      </c>
      <c r="E51" s="7">
        <f t="shared" si="1"/>
        <v>14000</v>
      </c>
    </row>
    <row r="52" spans="1:7">
      <c r="A52" s="1" t="s">
        <v>22</v>
      </c>
      <c r="B52" s="9">
        <v>1</v>
      </c>
      <c r="C52" s="4" t="s">
        <v>6</v>
      </c>
      <c r="D52" s="14">
        <v>7508</v>
      </c>
      <c r="E52" s="7">
        <f t="shared" si="1"/>
        <v>7508</v>
      </c>
    </row>
    <row r="53" spans="1:7">
      <c r="A53" s="1" t="s">
        <v>23</v>
      </c>
      <c r="B53" s="9">
        <v>1</v>
      </c>
      <c r="C53" s="4" t="s">
        <v>6</v>
      </c>
      <c r="D53" s="14">
        <v>2000</v>
      </c>
      <c r="E53" s="7">
        <f t="shared" si="1"/>
        <v>2000</v>
      </c>
    </row>
    <row r="54" spans="1:7">
      <c r="A54" s="1" t="s">
        <v>24</v>
      </c>
      <c r="B54" s="9">
        <v>1</v>
      </c>
      <c r="C54" s="4" t="s">
        <v>6</v>
      </c>
      <c r="D54" s="14">
        <v>0</v>
      </c>
      <c r="E54" s="7">
        <f t="shared" si="1"/>
        <v>0</v>
      </c>
    </row>
    <row r="55" spans="1:7">
      <c r="A55" s="1" t="s">
        <v>25</v>
      </c>
      <c r="B55" s="9">
        <v>1</v>
      </c>
      <c r="C55" s="4" t="s">
        <v>6</v>
      </c>
      <c r="D55" s="14">
        <v>0</v>
      </c>
      <c r="E55" s="7">
        <f t="shared" si="1"/>
        <v>0</v>
      </c>
    </row>
    <row r="56" spans="1:7">
      <c r="A56" s="1" t="s">
        <v>26</v>
      </c>
      <c r="B56" s="9">
        <v>1</v>
      </c>
      <c r="C56" s="4" t="s">
        <v>6</v>
      </c>
      <c r="D56" s="14">
        <f>7623+72600</f>
        <v>80223</v>
      </c>
      <c r="E56" s="7">
        <f t="shared" si="1"/>
        <v>80223</v>
      </c>
    </row>
    <row r="57" spans="1:7" ht="20">
      <c r="A57" s="1" t="s">
        <v>44</v>
      </c>
      <c r="B57" s="9">
        <v>1</v>
      </c>
      <c r="C57" s="4" t="s">
        <v>6</v>
      </c>
      <c r="D57" s="14">
        <f>(23039*0.45)+1000</f>
        <v>11367.550000000001</v>
      </c>
      <c r="E57" s="7">
        <f t="shared" si="1"/>
        <v>11367.550000000001</v>
      </c>
      <c r="G57" s="15"/>
    </row>
    <row r="58" spans="1:7">
      <c r="A58" s="1" t="s">
        <v>27</v>
      </c>
      <c r="B58" s="9">
        <v>1</v>
      </c>
      <c r="C58" s="4" t="s">
        <v>6</v>
      </c>
      <c r="D58" s="14">
        <v>0</v>
      </c>
      <c r="E58" s="7">
        <f t="shared" si="1"/>
        <v>0</v>
      </c>
    </row>
    <row r="59" spans="1:7">
      <c r="A59" s="1" t="s">
        <v>28</v>
      </c>
      <c r="B59" s="9">
        <v>1</v>
      </c>
      <c r="C59" s="4" t="s">
        <v>6</v>
      </c>
      <c r="D59" s="14">
        <v>0</v>
      </c>
      <c r="E59" s="7">
        <f t="shared" si="1"/>
        <v>0</v>
      </c>
    </row>
    <row r="60" spans="1:7">
      <c r="A60" s="1" t="s">
        <v>29</v>
      </c>
      <c r="B60" s="9">
        <v>1</v>
      </c>
      <c r="C60" s="4" t="s">
        <v>6</v>
      </c>
      <c r="D60" s="14">
        <f>1482+2000+540+10000</f>
        <v>14022</v>
      </c>
      <c r="E60" s="7">
        <f t="shared" si="1"/>
        <v>14022</v>
      </c>
    </row>
    <row r="61" spans="1:7">
      <c r="A61" s="1" t="s">
        <v>30</v>
      </c>
      <c r="B61" s="9">
        <v>1</v>
      </c>
      <c r="C61" s="4" t="s">
        <v>6</v>
      </c>
      <c r="D61" s="14">
        <v>4500</v>
      </c>
      <c r="E61" s="7">
        <f t="shared" si="1"/>
        <v>4500</v>
      </c>
    </row>
    <row r="62" spans="1:7">
      <c r="A62" s="1" t="s">
        <v>31</v>
      </c>
      <c r="B62" s="9">
        <v>1</v>
      </c>
      <c r="C62" s="4" t="s">
        <v>6</v>
      </c>
      <c r="D62" s="14">
        <f>10000+30000</f>
        <v>40000</v>
      </c>
      <c r="E62" s="7">
        <f t="shared" si="1"/>
        <v>40000</v>
      </c>
    </row>
    <row r="63" spans="1:7">
      <c r="A63" s="1" t="s">
        <v>32</v>
      </c>
      <c r="B63" s="9">
        <v>1</v>
      </c>
      <c r="C63" s="4" t="s">
        <v>6</v>
      </c>
      <c r="D63" s="14">
        <f>7500</f>
        <v>7500</v>
      </c>
      <c r="E63" s="7">
        <f t="shared" si="1"/>
        <v>7500</v>
      </c>
    </row>
    <row r="64" spans="1:7" ht="21">
      <c r="A64" s="1" t="s">
        <v>33</v>
      </c>
      <c r="B64" s="9">
        <v>1</v>
      </c>
      <c r="C64" s="4" t="s">
        <v>6</v>
      </c>
      <c r="D64" s="14">
        <f>29992+913+432+17318+4000+10000</f>
        <v>62655</v>
      </c>
      <c r="E64" s="10">
        <f t="shared" si="1"/>
        <v>62655</v>
      </c>
    </row>
    <row r="65" spans="1:9">
      <c r="A65" s="3" t="s">
        <v>10</v>
      </c>
      <c r="E65" s="11">
        <f>SUM(E40:E64)</f>
        <v>304089</v>
      </c>
      <c r="I65" s="15"/>
    </row>
  </sheetData>
  <sheetCalcPr fullCalcOnLoad="1"/>
  <mergeCells count="18">
    <mergeCell ref="B6:D6"/>
    <mergeCell ref="B1:D1"/>
    <mergeCell ref="B2:D2"/>
    <mergeCell ref="B3:D3"/>
    <mergeCell ref="B4:D4"/>
    <mergeCell ref="B5:D5"/>
    <mergeCell ref="B29:C29"/>
    <mergeCell ref="B7:D7"/>
    <mergeCell ref="B8:D8"/>
    <mergeCell ref="B9:D9"/>
    <mergeCell ref="B10:D10"/>
    <mergeCell ref="B11:D11"/>
    <mergeCell ref="B12:D12"/>
    <mergeCell ref="B14:D14"/>
    <mergeCell ref="B15:D15"/>
    <mergeCell ref="B16:D16"/>
    <mergeCell ref="A18:E26"/>
    <mergeCell ref="B13:D13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Sheep Prod-Ewe-KF</vt:lpstr>
      <vt:lpstr>Beef-50 Hd NC</vt:lpstr>
      <vt:lpstr>Beef-50 Hd HPlains</vt:lpstr>
      <vt:lpstr>Beef-100 Hd HPlains</vt:lpstr>
      <vt:lpstr>Beef-350 Hd HPlains</vt:lpstr>
      <vt:lpstr>Beef-350 Hd KBasin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Seavert</dc:creator>
  <cp:lastModifiedBy>Laynee</cp:lastModifiedBy>
  <dcterms:created xsi:type="dcterms:W3CDTF">2016-02-02T20:20:04Z</dcterms:created>
  <dcterms:modified xsi:type="dcterms:W3CDTF">2018-03-04T01:16:06Z</dcterms:modified>
</cp:coreProperties>
</file>