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OpenServer\domains\Group10_WEB\Посещаемость\Октябрь\"/>
    </mc:Choice>
  </mc:AlternateContent>
  <xr:revisionPtr revIDLastSave="0" documentId="8_{780FEDD5-9706-4C2F-BC87-B6E0DD03F0DB}" xr6:coauthVersionLast="47" xr6:coauthVersionMax="47" xr10:uidLastSave="{00000000-0000-0000-0000-000000000000}"/>
  <bookViews>
    <workbookView xWindow="28680" yWindow="-120" windowWidth="29040" windowHeight="16440" tabRatio="686" activeTab="9" xr2:uid="{00000000-000D-0000-FFFF-FFFF00000000}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Январь[[#Headers],[Имя сотрудника]]</definedName>
    <definedName name="Заголовок10">Октябрь[[#Headers],[Имя сотрудника]]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4" l="1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12" i="15"/>
  <c r="B12" i="25"/>
  <c r="B25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12" i="15"/>
  <c r="AE12" i="15"/>
  <c r="AF12" i="15"/>
  <c r="AG12" i="15"/>
  <c r="AE12" i="25"/>
  <c r="AF12" i="25"/>
  <c r="AG12" i="25"/>
  <c r="AE25" i="24"/>
  <c r="AF25" i="24"/>
  <c r="AG25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12" i="25"/>
  <c r="AH12" i="20"/>
  <c r="AH12" i="19"/>
  <c r="AH25" i="24"/>
  <c r="AB5" i="5"/>
  <c r="AH4" i="5" l="1"/>
  <c r="AH4" i="15" l="1"/>
  <c r="AH7" i="15" l="1"/>
  <c r="AH8" i="15"/>
  <c r="AH9" i="15"/>
  <c r="AH10" i="15"/>
  <c r="AH11" i="15"/>
  <c r="AH12" i="15" l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<sst xmlns="http://schemas.openxmlformats.org/spreadsheetml/2006/main" count="685" uniqueCount="89">
  <si>
    <t>График отсутствия сотрудников</t>
  </si>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</sst>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31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 xr:uid="{00000000-0005-0000-0000-000018000000}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 xr:uid="{00000000-0005-0000-0000-000013000000}"/>
    <cellStyle name="Стиль 1" xfId="49" xr:uid="{F09EB5DE-5337-4A02-9908-0E0FCF3266D3}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90"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protection locked="1" hidden="0"/>
    </dxf>
    <dxf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 xr9:uid="{00000000-0011-0000-FFFF-FFFF00000000}">
      <tableStyleElement type="wholeTable" dxfId="889"/>
      <tableStyleElement type="headerRow" dxfId="888"/>
      <tableStyleElement type="totalRow" dxfId="887"/>
      <tableStyleElement type="firstColumn" dxfId="886"/>
      <tableStyleElement type="lastColumn" dxfId="885"/>
      <tableStyleElement type="firstRowStripe" dxfId="884"/>
      <tableStyleElement type="secondRowStripe" dxfId="883"/>
      <tableStyleElement type="firstColumnStripe" dxfId="882"/>
      <tableStyleElement type="secondColumnStripe" dxfId="881"/>
      <tableStyleElement type="firstHeaderCell" dxfId="880"/>
      <tableStyleElement type="lastHeaderCell" dxfId="879"/>
      <tableStyleElement type="firstTotalCell" dxfId="878"/>
      <tableStyleElement type="lastTotalCell" dxfId="8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Январь" displayName="Январь" ref="B6:AH24" totalsRowCount="1" headerRowDxfId="184" dataDxfId="183" totalsRowDxfId="177">
  <autoFilter ref="B6:AH23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00000000-0010-0000-0000-000001000000}" name="Имя сотрудника" totalsRowFunction="custom" dataDxfId="176" totalsRowDxfId="175" dataCellStyle="Сотрудник">
      <totalsRowFormula>ИмяМесяца&amp;" Итог"</totalsRowFormula>
    </tableColumn>
    <tableColumn id="2" xr3:uid="{00000000-0010-0000-0000-000002000000}" name="1" totalsRowFunction="custom" dataDxfId="174" totalsRowDxfId="173">
      <totalsRowFormula>SUBTOTAL(103,Январь!$C$7:$C$23)</totalsRowFormula>
    </tableColumn>
    <tableColumn id="3" xr3:uid="{00000000-0010-0000-0000-000003000000}" name="2" totalsRowFunction="custom" dataDxfId="172" totalsRowDxfId="171">
      <totalsRowFormula>SUBTOTAL(103,Январь!$D$7:$D$23)</totalsRowFormula>
    </tableColumn>
    <tableColumn id="4" xr3:uid="{00000000-0010-0000-0000-000004000000}" name="3" totalsRowFunction="custom" dataDxfId="170" totalsRowDxfId="169">
      <totalsRowFormula>SUBTOTAL(103,Январь!$E$7:$E$23)</totalsRowFormula>
    </tableColumn>
    <tableColumn id="5" xr3:uid="{00000000-0010-0000-0000-000005000000}" name="4" totalsRowFunction="custom" dataDxfId="168" totalsRowDxfId="167">
      <totalsRowFormula>SUBTOTAL(103,Январь!$F$7:$F$23)</totalsRowFormula>
    </tableColumn>
    <tableColumn id="6" xr3:uid="{00000000-0010-0000-0000-000006000000}" name="5" totalsRowFunction="custom" totalsRowDxfId="166">
      <totalsRowFormula>SUBTOTAL(103,Январь!$G$7:$G$23)</totalsRowFormula>
    </tableColumn>
    <tableColumn id="7" xr3:uid="{00000000-0010-0000-0000-000007000000}" name="6" totalsRowFunction="custom" dataDxfId="165" totalsRowDxfId="164">
      <totalsRowFormula>SUBTOTAL(103,Январь!$H$7:$H$23)</totalsRowFormula>
    </tableColumn>
    <tableColumn id="8" xr3:uid="{00000000-0010-0000-0000-000008000000}" name="7" totalsRowFunction="custom" dataDxfId="163" totalsRowDxfId="162">
      <totalsRowFormula>SUBTOTAL(103,Январь!$I$7:$I$23)</totalsRowFormula>
    </tableColumn>
    <tableColumn id="9" xr3:uid="{00000000-0010-0000-0000-000009000000}" name="8" totalsRowFunction="custom" dataDxfId="161" totalsRowDxfId="160">
      <totalsRowFormula>SUBTOTAL(103,Январь!$J$7:$J$23)</totalsRowFormula>
    </tableColumn>
    <tableColumn id="10" xr3:uid="{00000000-0010-0000-0000-00000A000000}" name="9" totalsRowFunction="custom" dataDxfId="159" totalsRowDxfId="158">
      <totalsRowFormula>SUBTOTAL(103,Январь!$K$7:$K$23)</totalsRowFormula>
    </tableColumn>
    <tableColumn id="11" xr3:uid="{00000000-0010-0000-0000-00000B000000}" name="10" totalsRowFunction="custom" dataDxfId="157" totalsRowDxfId="156">
      <totalsRowFormula>SUBTOTAL(103,Январь!$L$7:$L$23)</totalsRowFormula>
    </tableColumn>
    <tableColumn id="12" xr3:uid="{00000000-0010-0000-0000-00000C000000}" name="11" totalsRowFunction="custom" dataDxfId="155" totalsRowDxfId="154">
      <totalsRowFormula>SUBTOTAL(103,Январь!$M$7:$M$23)</totalsRowFormula>
    </tableColumn>
    <tableColumn id="13" xr3:uid="{00000000-0010-0000-0000-00000D000000}" name="12" totalsRowFunction="custom" dataDxfId="153" totalsRowDxfId="152">
      <totalsRowFormula>SUBTOTAL(103,Январь!$N$7:$N$23)</totalsRowFormula>
    </tableColumn>
    <tableColumn id="14" xr3:uid="{00000000-0010-0000-0000-00000E000000}" name="13" totalsRowFunction="custom" dataDxfId="151" totalsRowDxfId="150">
      <totalsRowFormula>SUBTOTAL(103,Январь!$O$7:$O$23)</totalsRowFormula>
    </tableColumn>
    <tableColumn id="15" xr3:uid="{00000000-0010-0000-0000-00000F000000}" name="14" totalsRowFunction="custom" dataDxfId="149" totalsRowDxfId="148">
      <totalsRowFormula>SUBTOTAL(103,Январь!$P$7:$P$23)</totalsRowFormula>
    </tableColumn>
    <tableColumn id="16" xr3:uid="{00000000-0010-0000-0000-000010000000}" name="15" totalsRowFunction="custom" dataDxfId="147" totalsRowDxfId="146">
      <totalsRowFormula>SUBTOTAL(103,Январь!$Q$7:$Q$23)</totalsRowFormula>
    </tableColumn>
    <tableColumn id="17" xr3:uid="{00000000-0010-0000-0000-000011000000}" name="16" totalsRowFunction="custom" dataDxfId="145" totalsRowDxfId="144">
      <totalsRowFormula>SUBTOTAL(103,Январь!$R$7:$R$23)</totalsRowFormula>
    </tableColumn>
    <tableColumn id="18" xr3:uid="{00000000-0010-0000-0000-000012000000}" name="17" totalsRowFunction="custom" dataDxfId="143" totalsRowDxfId="142">
      <totalsRowFormula>SUBTOTAL(103,Январь!$S$7:$S$23)</totalsRowFormula>
    </tableColumn>
    <tableColumn id="19" xr3:uid="{00000000-0010-0000-0000-000013000000}" name="18" totalsRowFunction="custom" dataDxfId="141" totalsRowDxfId="140">
      <totalsRowFormula>SUBTOTAL(103,Январь!$T$7:$T$23)</totalsRowFormula>
    </tableColumn>
    <tableColumn id="20" xr3:uid="{00000000-0010-0000-0000-000014000000}" name="19" totalsRowFunction="custom" dataDxfId="139" totalsRowDxfId="138">
      <totalsRowFormula>SUBTOTAL(103,Январь!$U$7:$U$23)</totalsRowFormula>
    </tableColumn>
    <tableColumn id="21" xr3:uid="{00000000-0010-0000-0000-000015000000}" name="20" totalsRowFunction="custom" dataDxfId="137" totalsRowDxfId="136">
      <totalsRowFormula>SUBTOTAL(103,Январь!$V$7:$V$23)</totalsRowFormula>
    </tableColumn>
    <tableColumn id="22" xr3:uid="{00000000-0010-0000-0000-000016000000}" name="21" totalsRowFunction="custom" dataDxfId="135" totalsRowDxfId="134">
      <totalsRowFormula>SUBTOTAL(103,Январь!$W$7:$W$23)</totalsRowFormula>
    </tableColumn>
    <tableColumn id="23" xr3:uid="{00000000-0010-0000-0000-000017000000}" name="22" totalsRowFunction="custom" dataDxfId="133" totalsRowDxfId="132">
      <totalsRowFormula>SUBTOTAL(103,Январь!$X$7:$X$23)</totalsRowFormula>
    </tableColumn>
    <tableColumn id="24" xr3:uid="{00000000-0010-0000-0000-000018000000}" name="23" totalsRowFunction="custom" dataDxfId="131" totalsRowDxfId="130">
      <totalsRowFormula>SUBTOTAL(103,Январь!$Y$7:$Y$23)</totalsRowFormula>
    </tableColumn>
    <tableColumn id="25" xr3:uid="{00000000-0010-0000-0000-000019000000}" name="24" totalsRowFunction="custom" dataDxfId="129" totalsRowDxfId="128">
      <totalsRowFormula>SUBTOTAL(103,Январь!$Z$7:$Z$23)</totalsRowFormula>
    </tableColumn>
    <tableColumn id="26" xr3:uid="{00000000-0010-0000-0000-00001A000000}" name="25" totalsRowFunction="custom" dataDxfId="127" totalsRowDxfId="126">
      <totalsRowFormula>SUBTOTAL(103,Январь!$AA$7:$AA$23)</totalsRowFormula>
    </tableColumn>
    <tableColumn id="27" xr3:uid="{00000000-0010-0000-0000-00001B000000}" name="26" totalsRowFunction="custom" dataDxfId="125" totalsRowDxfId="124">
      <totalsRowFormula>SUBTOTAL(103,Январь!$AB$7:$AB$23)</totalsRowFormula>
    </tableColumn>
    <tableColumn id="28" xr3:uid="{00000000-0010-0000-0000-00001C000000}" name="27" totalsRowFunction="custom" dataDxfId="123" totalsRowDxfId="122">
      <totalsRowFormula>SUBTOTAL(103,Январь!$AC$7:$AC$23)</totalsRowFormula>
    </tableColumn>
    <tableColumn id="29" xr3:uid="{00000000-0010-0000-0000-00001D000000}" name="28" totalsRowFunction="custom" dataDxfId="121" totalsRowDxfId="120">
      <totalsRowFormula>SUBTOTAL(103,Январь!$AD$7:$AD$23)</totalsRowFormula>
    </tableColumn>
    <tableColumn id="30" xr3:uid="{00000000-0010-0000-0000-00001E000000}" name="29" totalsRowFunction="custom" dataDxfId="119" totalsRowDxfId="118">
      <totalsRowFormula>SUBTOTAL(103,Январь!$AE$7:$AE$23)</totalsRowFormula>
    </tableColumn>
    <tableColumn id="31" xr3:uid="{00000000-0010-0000-0000-00001F000000}" name="30" totalsRowFunction="custom" dataDxfId="117" totalsRowDxfId="116">
      <totalsRowFormula>SUBTOTAL(103,Январь!$AF$7:$AF$23)</totalsRowFormula>
    </tableColumn>
    <tableColumn id="32" xr3:uid="{00000000-0010-0000-0000-000020000000}" name="31" totalsRowFunction="custom" dataDxfId="115" totalsRowDxfId="114">
      <totalsRowFormula>SUBTOTAL(103,Январь!$AG$7:$AG$23)</totalsRowFormula>
    </tableColumn>
    <tableColumn id="33" xr3:uid="{00000000-0010-0000-0000-000021000000}" name="Всего дней" totalsRowFunction="sum" dataDxfId="113" totalsRowDxfId="112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9000000}" name="Октябрь" displayName="Октябрь" ref="B6:AH24" totalsRowCount="1" headerRowDxfId="34" dataDxfId="33" totalsRowCellStyle="Стиль 1">
  <tableColumns count="33">
    <tableColumn id="1" xr3:uid="{00000000-0010-0000-0900-000001000000}" name="Имя сотрудника" totalsRowLabel="Штейгер Даниил Владимирович" dataDxfId="32" dataCellStyle="Сотрудник" totalsRowCellStyle="Стиль 1"/>
    <tableColumn id="2" xr3:uid="{00000000-0010-0000-0900-000002000000}" name="1" dataDxfId="31" totalsRowCellStyle="Стиль 1"/>
    <tableColumn id="3" xr3:uid="{00000000-0010-0000-0900-000003000000}" name="2" dataDxfId="30" totalsRowCellStyle="Стиль 1"/>
    <tableColumn id="4" xr3:uid="{00000000-0010-0000-0900-000004000000}" name="3" dataDxfId="29" totalsRowCellStyle="Стиль 1"/>
    <tableColumn id="5" xr3:uid="{00000000-0010-0000-0900-000005000000}" name="4" dataDxfId="28" totalsRowCellStyle="Стиль 1"/>
    <tableColumn id="6" xr3:uid="{00000000-0010-0000-0900-000006000000}" name="5" dataDxfId="27" totalsRowCellStyle="Стиль 1"/>
    <tableColumn id="7" xr3:uid="{00000000-0010-0000-0900-000007000000}" name="6" dataDxfId="26" totalsRowCellStyle="Стиль 1"/>
    <tableColumn id="8" xr3:uid="{00000000-0010-0000-0900-000008000000}" name="7" dataDxfId="25" totalsRowCellStyle="Стиль 1"/>
    <tableColumn id="9" xr3:uid="{00000000-0010-0000-0900-000009000000}" name="8" dataDxfId="24" totalsRowCellStyle="Стиль 1"/>
    <tableColumn id="10" xr3:uid="{00000000-0010-0000-0900-00000A000000}" name="9" dataDxfId="23" totalsRowCellStyle="Стиль 1"/>
    <tableColumn id="11" xr3:uid="{00000000-0010-0000-0900-00000B000000}" name="10" dataDxfId="22" totalsRowCellStyle="Стиль 1"/>
    <tableColumn id="12" xr3:uid="{00000000-0010-0000-0900-00000C000000}" name="11" dataDxfId="21" totalsRowCellStyle="Стиль 1"/>
    <tableColumn id="13" xr3:uid="{00000000-0010-0000-0900-00000D000000}" name="12" dataDxfId="20" totalsRowCellStyle="Стиль 1"/>
    <tableColumn id="14" xr3:uid="{00000000-0010-0000-0900-00000E000000}" name="13" dataDxfId="19" totalsRowCellStyle="Стиль 1"/>
    <tableColumn id="15" xr3:uid="{00000000-0010-0000-0900-00000F000000}" name="14" dataDxfId="18" totalsRowCellStyle="Стиль 1"/>
    <tableColumn id="16" xr3:uid="{00000000-0010-0000-0900-000010000000}" name="15" dataDxfId="17" totalsRowCellStyle="Стиль 1"/>
    <tableColumn id="17" xr3:uid="{00000000-0010-0000-0900-000011000000}" name="16" dataDxfId="16" totalsRowCellStyle="Стиль 1"/>
    <tableColumn id="18" xr3:uid="{00000000-0010-0000-0900-000012000000}" name="17" dataDxfId="15" totalsRowCellStyle="Стиль 1"/>
    <tableColumn id="19" xr3:uid="{00000000-0010-0000-0900-000013000000}" name="18" dataDxfId="14" totalsRowCellStyle="Стиль 1"/>
    <tableColumn id="20" xr3:uid="{00000000-0010-0000-0900-000014000000}" name="19" dataDxfId="13" totalsRowCellStyle="Стиль 1"/>
    <tableColumn id="21" xr3:uid="{00000000-0010-0000-0900-000015000000}" name="20" dataDxfId="12" totalsRowCellStyle="Стиль 1"/>
    <tableColumn id="22" xr3:uid="{00000000-0010-0000-0900-000016000000}" name="21" dataDxfId="11" totalsRowCellStyle="Стиль 1"/>
    <tableColumn id="23" xr3:uid="{00000000-0010-0000-0900-000017000000}" name="22" dataDxfId="10" totalsRowCellStyle="Стиль 1"/>
    <tableColumn id="24" xr3:uid="{00000000-0010-0000-0900-000018000000}" name="23" dataDxfId="9" totalsRowCellStyle="Стиль 1"/>
    <tableColumn id="25" xr3:uid="{00000000-0010-0000-0900-000019000000}" name="24" dataDxfId="8" totalsRowCellStyle="Стиль 1"/>
    <tableColumn id="26" xr3:uid="{00000000-0010-0000-0900-00001A000000}" name="25" dataDxfId="7" totalsRowCellStyle="Стиль 1"/>
    <tableColumn id="27" xr3:uid="{00000000-0010-0000-0900-00001B000000}" name="26" dataDxfId="6" totalsRowCellStyle="Стиль 1"/>
    <tableColumn id="28" xr3:uid="{00000000-0010-0000-0900-00001C000000}" name="27" dataDxfId="5" totalsRowCellStyle="Стиль 1"/>
    <tableColumn id="29" xr3:uid="{00000000-0010-0000-0900-00001D000000}" name="28" dataDxfId="4" totalsRowCellStyle="Стиль 1"/>
    <tableColumn id="30" xr3:uid="{00000000-0010-0000-0900-00001E000000}" name="29" dataDxfId="3" totalsRowCellStyle="Стиль 1"/>
    <tableColumn id="31" xr3:uid="{00000000-0010-0000-0900-00001F000000}" name="30" dataDxfId="2" totalsRowCellStyle="Стиль 1"/>
    <tableColumn id="32" xr3:uid="{00000000-0010-0000-0900-000020000000}" name="31" dataDxfId="1" totalsRowCellStyle="Стиль 1"/>
    <tableColumn id="33" xr3:uid="{00000000-0010-0000-0900-000021000000}" name="Всего дней" dataDxfId="0" totalsRow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A000000}" name="Ноябрь" displayName="Ноябрь" ref="B6:AH12" totalsRowCount="1" headerRowDxfId="390" dataDxfId="389" totalsRowDxfId="388">
  <tableColumns count="33">
    <tableColumn id="1" xr3:uid="{00000000-0010-0000-0A00-000001000000}" name="Имя сотрудника" totalsRowFunction="custom" dataDxfId="387" totalsRowDxfId="386" dataCellStyle="Сотрудник">
      <totalsRowFormula>ИмяМесяца&amp;" Итог"</totalsRowFormula>
    </tableColumn>
    <tableColumn id="2" xr3:uid="{00000000-0010-0000-0A00-000002000000}" name="1" totalsRowFunction="count" dataDxfId="385" totalsRowDxfId="384"/>
    <tableColumn id="3" xr3:uid="{00000000-0010-0000-0A00-000003000000}" name="2" totalsRowFunction="count" dataDxfId="383" totalsRowDxfId="382"/>
    <tableColumn id="4" xr3:uid="{00000000-0010-0000-0A00-000004000000}" name="3" totalsRowFunction="count" dataDxfId="381" totalsRowDxfId="380"/>
    <tableColumn id="5" xr3:uid="{00000000-0010-0000-0A00-000005000000}" name="4" totalsRowFunction="count" dataDxfId="379" totalsRowDxfId="378"/>
    <tableColumn id="6" xr3:uid="{00000000-0010-0000-0A00-000006000000}" name="5" totalsRowFunction="count" dataDxfId="377" totalsRowDxfId="376"/>
    <tableColumn id="7" xr3:uid="{00000000-0010-0000-0A00-000007000000}" name="6" totalsRowFunction="count" dataDxfId="375" totalsRowDxfId="374"/>
    <tableColumn id="8" xr3:uid="{00000000-0010-0000-0A00-000008000000}" name="7" totalsRowFunction="count" dataDxfId="373" totalsRowDxfId="372"/>
    <tableColumn id="9" xr3:uid="{00000000-0010-0000-0A00-000009000000}" name="8" totalsRowFunction="count" dataDxfId="371" totalsRowDxfId="370"/>
    <tableColumn id="10" xr3:uid="{00000000-0010-0000-0A00-00000A000000}" name="9" totalsRowFunction="count" dataDxfId="369" totalsRowDxfId="368"/>
    <tableColumn id="11" xr3:uid="{00000000-0010-0000-0A00-00000B000000}" name="10" totalsRowFunction="count" dataDxfId="367" totalsRowDxfId="366"/>
    <tableColumn id="12" xr3:uid="{00000000-0010-0000-0A00-00000C000000}" name="11" totalsRowFunction="count" dataDxfId="365" totalsRowDxfId="364"/>
    <tableColumn id="13" xr3:uid="{00000000-0010-0000-0A00-00000D000000}" name="12" totalsRowFunction="count" dataDxfId="363" totalsRowDxfId="362"/>
    <tableColumn id="14" xr3:uid="{00000000-0010-0000-0A00-00000E000000}" name="13" totalsRowFunction="count" dataDxfId="361" totalsRowDxfId="360"/>
    <tableColumn id="15" xr3:uid="{00000000-0010-0000-0A00-00000F000000}" name="14" totalsRowFunction="count" dataDxfId="359" totalsRowDxfId="358"/>
    <tableColumn id="16" xr3:uid="{00000000-0010-0000-0A00-000010000000}" name="15" totalsRowFunction="count" dataDxfId="357" totalsRowDxfId="356"/>
    <tableColumn id="17" xr3:uid="{00000000-0010-0000-0A00-000011000000}" name="16" totalsRowFunction="count" dataDxfId="355" totalsRowDxfId="354"/>
    <tableColumn id="18" xr3:uid="{00000000-0010-0000-0A00-000012000000}" name="17" totalsRowFunction="count" dataDxfId="353" totalsRowDxfId="352"/>
    <tableColumn id="19" xr3:uid="{00000000-0010-0000-0A00-000013000000}" name="18" totalsRowFunction="count" dataDxfId="351" totalsRowDxfId="350"/>
    <tableColumn id="20" xr3:uid="{00000000-0010-0000-0A00-000014000000}" name="19" totalsRowFunction="count" dataDxfId="349" totalsRowDxfId="348"/>
    <tableColumn id="21" xr3:uid="{00000000-0010-0000-0A00-000015000000}" name="20" totalsRowFunction="count" dataDxfId="347" totalsRowDxfId="346"/>
    <tableColumn id="22" xr3:uid="{00000000-0010-0000-0A00-000016000000}" name="21" totalsRowFunction="count" dataDxfId="345" totalsRowDxfId="344"/>
    <tableColumn id="23" xr3:uid="{00000000-0010-0000-0A00-000017000000}" name="22" totalsRowFunction="count" dataDxfId="343" totalsRowDxfId="342"/>
    <tableColumn id="24" xr3:uid="{00000000-0010-0000-0A00-000018000000}" name="23" totalsRowFunction="count" dataDxfId="341" totalsRowDxfId="340"/>
    <tableColumn id="25" xr3:uid="{00000000-0010-0000-0A00-000019000000}" name="24" totalsRowFunction="count" dataDxfId="339" totalsRowDxfId="338"/>
    <tableColumn id="26" xr3:uid="{00000000-0010-0000-0A00-00001A000000}" name="25" totalsRowFunction="count" dataDxfId="337" totalsRowDxfId="336"/>
    <tableColumn id="27" xr3:uid="{00000000-0010-0000-0A00-00001B000000}" name="26" totalsRowFunction="count" dataDxfId="335" totalsRowDxfId="334"/>
    <tableColumn id="28" xr3:uid="{00000000-0010-0000-0A00-00001C000000}" name="27" totalsRowFunction="count" dataDxfId="333" totalsRowDxfId="332"/>
    <tableColumn id="29" xr3:uid="{00000000-0010-0000-0A00-00001D000000}" name="28" totalsRowFunction="count" dataDxfId="331" totalsRowDxfId="330"/>
    <tableColumn id="30" xr3:uid="{00000000-0010-0000-0A00-00001E000000}" name="29" totalsRowFunction="count" dataDxfId="329" totalsRowDxfId="328"/>
    <tableColumn id="31" xr3:uid="{00000000-0010-0000-0A00-00001F000000}" name="30" totalsRowFunction="count" dataDxfId="327" totalsRowDxfId="326"/>
    <tableColumn id="32" xr3:uid="{00000000-0010-0000-0A00-000020000000}" name=" " totalsRowFunction="count" dataDxfId="325" totalsRowDxfId="324"/>
    <tableColumn id="33" xr3:uid="{00000000-0010-0000-0A00-000021000000}" name="Всего дней" totalsRowFunction="sum" dataDxfId="323" totalsRowDxfId="322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Декабрь" displayName="Декабрь" ref="B6:AH12" totalsRowCount="1" headerRowDxfId="321" dataDxfId="320" totalsRowDxfId="319">
  <tableColumns count="33">
    <tableColumn id="1" xr3:uid="{00000000-0010-0000-0B00-000001000000}" name="Имя сотрудника" totalsRowFunction="custom" dataDxfId="318" totalsRowDxfId="317" dataCellStyle="Сотрудник">
      <totalsRowFormula>ИмяМесяца&amp;" Итог"</totalsRowFormula>
    </tableColumn>
    <tableColumn id="2" xr3:uid="{00000000-0010-0000-0B00-000002000000}" name="1" totalsRowFunction="count" dataDxfId="316" totalsRowDxfId="315"/>
    <tableColumn id="3" xr3:uid="{00000000-0010-0000-0B00-000003000000}" name="2" totalsRowFunction="count" dataDxfId="314" totalsRowDxfId="313"/>
    <tableColumn id="4" xr3:uid="{00000000-0010-0000-0B00-000004000000}" name="3" totalsRowFunction="count" dataDxfId="312" totalsRowDxfId="311"/>
    <tableColumn id="5" xr3:uid="{00000000-0010-0000-0B00-000005000000}" name="4" totalsRowFunction="count" dataDxfId="310" totalsRowDxfId="309"/>
    <tableColumn id="6" xr3:uid="{00000000-0010-0000-0B00-000006000000}" name="5" totalsRowFunction="count" dataDxfId="308" totalsRowDxfId="307"/>
    <tableColumn id="7" xr3:uid="{00000000-0010-0000-0B00-000007000000}" name="6" totalsRowFunction="count" dataDxfId="306" totalsRowDxfId="305"/>
    <tableColumn id="8" xr3:uid="{00000000-0010-0000-0B00-000008000000}" name="7" totalsRowFunction="count" dataDxfId="304" totalsRowDxfId="303"/>
    <tableColumn id="9" xr3:uid="{00000000-0010-0000-0B00-000009000000}" name="8" totalsRowFunction="count" dataDxfId="302" totalsRowDxfId="301"/>
    <tableColumn id="10" xr3:uid="{00000000-0010-0000-0B00-00000A000000}" name="9" totalsRowFunction="count" dataDxfId="300" totalsRowDxfId="299"/>
    <tableColumn id="11" xr3:uid="{00000000-0010-0000-0B00-00000B000000}" name="10" totalsRowFunction="count" dataDxfId="298" totalsRowDxfId="297"/>
    <tableColumn id="12" xr3:uid="{00000000-0010-0000-0B00-00000C000000}" name="11" totalsRowFunction="count" dataDxfId="296" totalsRowDxfId="295"/>
    <tableColumn id="13" xr3:uid="{00000000-0010-0000-0B00-00000D000000}" name="12" totalsRowFunction="count" dataDxfId="294" totalsRowDxfId="293"/>
    <tableColumn id="14" xr3:uid="{00000000-0010-0000-0B00-00000E000000}" name="13" totalsRowFunction="count" dataDxfId="292" totalsRowDxfId="291"/>
    <tableColumn id="15" xr3:uid="{00000000-0010-0000-0B00-00000F000000}" name="14" totalsRowFunction="count" dataDxfId="290" totalsRowDxfId="289"/>
    <tableColumn id="16" xr3:uid="{00000000-0010-0000-0B00-000010000000}" name="15" totalsRowFunction="count" dataDxfId="288" totalsRowDxfId="287"/>
    <tableColumn id="17" xr3:uid="{00000000-0010-0000-0B00-000011000000}" name="16" totalsRowFunction="count" dataDxfId="286" totalsRowDxfId="285"/>
    <tableColumn id="18" xr3:uid="{00000000-0010-0000-0B00-000012000000}" name="17" totalsRowFunction="count" dataDxfId="284" totalsRowDxfId="283"/>
    <tableColumn id="19" xr3:uid="{00000000-0010-0000-0B00-000013000000}" name="18" totalsRowFunction="count" dataDxfId="282" totalsRowDxfId="281"/>
    <tableColumn id="20" xr3:uid="{00000000-0010-0000-0B00-000014000000}" name="19" totalsRowFunction="count" dataDxfId="280" totalsRowDxfId="279"/>
    <tableColumn id="21" xr3:uid="{00000000-0010-0000-0B00-000015000000}" name="20" totalsRowFunction="count" dataDxfId="278" totalsRowDxfId="277"/>
    <tableColumn id="22" xr3:uid="{00000000-0010-0000-0B00-000016000000}" name="21" totalsRowFunction="count" dataDxfId="276" totalsRowDxfId="275"/>
    <tableColumn id="23" xr3:uid="{00000000-0010-0000-0B00-000017000000}" name="22" totalsRowFunction="count" dataDxfId="274" totalsRowDxfId="273"/>
    <tableColumn id="24" xr3:uid="{00000000-0010-0000-0B00-000018000000}" name="23" totalsRowFunction="count" dataDxfId="272" totalsRowDxfId="271"/>
    <tableColumn id="25" xr3:uid="{00000000-0010-0000-0B00-000019000000}" name="24" totalsRowFunction="count" dataDxfId="270" totalsRowDxfId="269"/>
    <tableColumn id="26" xr3:uid="{00000000-0010-0000-0B00-00001A000000}" name="25" totalsRowFunction="count" dataDxfId="268" totalsRowDxfId="267"/>
    <tableColumn id="27" xr3:uid="{00000000-0010-0000-0B00-00001B000000}" name="26" totalsRowFunction="count" dataDxfId="266" totalsRowDxfId="265"/>
    <tableColumn id="28" xr3:uid="{00000000-0010-0000-0B00-00001C000000}" name="27" totalsRowFunction="count" dataDxfId="264" totalsRowDxfId="263"/>
    <tableColumn id="29" xr3:uid="{00000000-0010-0000-0B00-00001D000000}" name="28" totalsRowFunction="count" dataDxfId="262" totalsRowDxfId="261"/>
    <tableColumn id="30" xr3:uid="{00000000-0010-0000-0B00-00001E000000}" name="29" totalsRowFunction="count" dataDxfId="260" totalsRowDxfId="259"/>
    <tableColumn id="31" xr3:uid="{00000000-0010-0000-0B00-00001F000000}" name="30" totalsRowFunction="count" dataDxfId="258" totalsRowDxfId="257"/>
    <tableColumn id="32" xr3:uid="{00000000-0010-0000-0B00-000020000000}" name="31" totalsRowFunction="count" dataDxfId="256" totalsRowDxfId="255"/>
    <tableColumn id="33" xr3:uid="{00000000-0010-0000-0B00-000021000000}" name="Всего дней" totalsRowFunction="sum" dataDxfId="254" totalsRowDxfId="253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ИмяСотрудника" displayName="ИмяСотрудника" ref="B3:B19" totalsRowShown="0" dataDxfId="186" dataCellStyle="Сотрудник">
  <autoFilter ref="B3:B19" xr:uid="{00000000-0009-0000-0100-00000D000000}"/>
  <tableColumns count="1">
    <tableColumn id="1" xr3:uid="{00000000-0010-0000-0C00-000001000000}" name="Имена сотрудников" dataDxfId="185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Февраль" displayName="Февраль" ref="B6:AH12" totalsRowCount="1" headerRowDxfId="876" dataDxfId="875" totalsRowDxfId="874">
  <tableColumns count="33">
    <tableColumn id="1" xr3:uid="{00000000-0010-0000-0100-000001000000}" name="Имя сотрудника" totalsRowFunction="custom" dataDxfId="252" totalsRowDxfId="251" dataCellStyle="Сотрудник">
      <totalsRowFormula>ИмяМесяца&amp;" Итог"</totalsRowFormula>
    </tableColumn>
    <tableColumn id="2" xr3:uid="{00000000-0010-0000-0100-000002000000}" name="1" totalsRowFunction="count" dataDxfId="250" totalsRowDxfId="249"/>
    <tableColumn id="3" xr3:uid="{00000000-0010-0000-0100-000003000000}" name="2" totalsRowFunction="count" dataDxfId="248" totalsRowDxfId="247"/>
    <tableColumn id="4" xr3:uid="{00000000-0010-0000-0100-000004000000}" name="3" totalsRowFunction="count" dataDxfId="246" totalsRowDxfId="245"/>
    <tableColumn id="5" xr3:uid="{00000000-0010-0000-0100-000005000000}" name="4" totalsRowFunction="count" dataDxfId="244" totalsRowDxfId="243"/>
    <tableColumn id="6" xr3:uid="{00000000-0010-0000-0100-000006000000}" name="5" totalsRowFunction="count" dataDxfId="242" totalsRowDxfId="241"/>
    <tableColumn id="7" xr3:uid="{00000000-0010-0000-0100-000007000000}" name="6" totalsRowFunction="count" dataDxfId="240" totalsRowDxfId="239"/>
    <tableColumn id="8" xr3:uid="{00000000-0010-0000-0100-000008000000}" name="7" totalsRowFunction="count" dataDxfId="238" totalsRowDxfId="237"/>
    <tableColumn id="9" xr3:uid="{00000000-0010-0000-0100-000009000000}" name="8" totalsRowFunction="count" dataDxfId="236" totalsRowDxfId="235"/>
    <tableColumn id="10" xr3:uid="{00000000-0010-0000-0100-00000A000000}" name="9" totalsRowFunction="count" dataDxfId="234" totalsRowDxfId="233"/>
    <tableColumn id="11" xr3:uid="{00000000-0010-0000-0100-00000B000000}" name="10" totalsRowFunction="count" dataDxfId="232" totalsRowDxfId="231"/>
    <tableColumn id="12" xr3:uid="{00000000-0010-0000-0100-00000C000000}" name="11" totalsRowFunction="count" dataDxfId="230" totalsRowDxfId="229"/>
    <tableColumn id="13" xr3:uid="{00000000-0010-0000-0100-00000D000000}" name="12" totalsRowFunction="count" dataDxfId="228" totalsRowDxfId="227"/>
    <tableColumn id="14" xr3:uid="{00000000-0010-0000-0100-00000E000000}" name="13" totalsRowFunction="count" dataDxfId="226" totalsRowDxfId="225"/>
    <tableColumn id="15" xr3:uid="{00000000-0010-0000-0100-00000F000000}" name="14" totalsRowFunction="count" dataDxfId="224" totalsRowDxfId="223"/>
    <tableColumn id="16" xr3:uid="{00000000-0010-0000-0100-000010000000}" name="15" totalsRowFunction="count" dataDxfId="222" totalsRowDxfId="221"/>
    <tableColumn id="17" xr3:uid="{00000000-0010-0000-0100-000011000000}" name="16" totalsRowFunction="count" dataDxfId="220" totalsRowDxfId="219"/>
    <tableColumn id="18" xr3:uid="{00000000-0010-0000-0100-000012000000}" name="17" totalsRowFunction="count" dataDxfId="218" totalsRowDxfId="217"/>
    <tableColumn id="19" xr3:uid="{00000000-0010-0000-0100-000013000000}" name="18" totalsRowFunction="count" dataDxfId="216" totalsRowDxfId="215"/>
    <tableColumn id="20" xr3:uid="{00000000-0010-0000-0100-000014000000}" name="19" totalsRowFunction="count" dataDxfId="214" totalsRowDxfId="213"/>
    <tableColumn id="21" xr3:uid="{00000000-0010-0000-0100-000015000000}" name="20" totalsRowFunction="count" dataDxfId="212" totalsRowDxfId="211"/>
    <tableColumn id="22" xr3:uid="{00000000-0010-0000-0100-000016000000}" name="21" totalsRowFunction="count" dataDxfId="210" totalsRowDxfId="209"/>
    <tableColumn id="23" xr3:uid="{00000000-0010-0000-0100-000017000000}" name="22" totalsRowFunction="count" dataDxfId="208" totalsRowDxfId="207"/>
    <tableColumn id="24" xr3:uid="{00000000-0010-0000-0100-000018000000}" name="23" totalsRowFunction="count" dataDxfId="206" totalsRowDxfId="205"/>
    <tableColumn id="25" xr3:uid="{00000000-0010-0000-0100-000019000000}" name="24" totalsRowFunction="count" dataDxfId="204" totalsRowDxfId="203"/>
    <tableColumn id="26" xr3:uid="{00000000-0010-0000-0100-00001A000000}" name="25" totalsRowFunction="count" dataDxfId="202" totalsRowDxfId="201"/>
    <tableColumn id="27" xr3:uid="{00000000-0010-0000-0100-00001B000000}" name="26" totalsRowFunction="count" dataDxfId="200" totalsRowDxfId="199"/>
    <tableColumn id="28" xr3:uid="{00000000-0010-0000-0100-00001C000000}" name="27" totalsRowFunction="count" dataDxfId="198" totalsRowDxfId="197"/>
    <tableColumn id="29" xr3:uid="{00000000-0010-0000-0100-00001D000000}" name="28" totalsRowFunction="count" dataDxfId="196" totalsRowDxfId="195"/>
    <tableColumn id="30" xr3:uid="{00000000-0010-0000-0100-00001E000000}" name="29" totalsRowFunction="count" dataDxfId="194" totalsRowDxfId="193"/>
    <tableColumn id="31" xr3:uid="{00000000-0010-0000-0100-00001F000000}" name=" " dataDxfId="192" totalsRowDxfId="191"/>
    <tableColumn id="32" xr3:uid="{00000000-0010-0000-0100-000020000000}" name="  " dataDxfId="190" totalsRowDxfId="189"/>
    <tableColumn id="33" xr3:uid="{00000000-0010-0000-0100-000021000000}" name="Всего дней" totalsRowFunction="sum" dataDxfId="188" totalsRowDxfId="187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Март" displayName="Март" ref="B6:AH12" totalsRowCount="1" headerRowDxfId="873" dataDxfId="872" totalsRowDxfId="871">
  <tableColumns count="33">
    <tableColumn id="1" xr3:uid="{00000000-0010-0000-0200-000001000000}" name="Имя сотрудника" totalsRowFunction="custom" dataDxfId="870" totalsRowDxfId="869" dataCellStyle="Сотрудник">
      <totalsRowFormula>ИмяМесяца&amp;" Итог"</totalsRowFormula>
    </tableColumn>
    <tableColumn id="2" xr3:uid="{00000000-0010-0000-0200-000002000000}" name="1" totalsRowFunction="count" dataDxfId="868" totalsRowDxfId="867"/>
    <tableColumn id="3" xr3:uid="{00000000-0010-0000-0200-000003000000}" name="2" totalsRowFunction="count" dataDxfId="866" totalsRowDxfId="865"/>
    <tableColumn id="4" xr3:uid="{00000000-0010-0000-0200-000004000000}" name="3" totalsRowFunction="count" dataDxfId="864" totalsRowDxfId="863"/>
    <tableColumn id="5" xr3:uid="{00000000-0010-0000-0200-000005000000}" name="4" totalsRowFunction="count" dataDxfId="862" totalsRowDxfId="861"/>
    <tableColumn id="6" xr3:uid="{00000000-0010-0000-0200-000006000000}" name="5" totalsRowFunction="count" dataDxfId="860" totalsRowDxfId="859"/>
    <tableColumn id="7" xr3:uid="{00000000-0010-0000-0200-000007000000}" name="6" totalsRowFunction="count" dataDxfId="858" totalsRowDxfId="857"/>
    <tableColumn id="8" xr3:uid="{00000000-0010-0000-0200-000008000000}" name="7" totalsRowFunction="count" dataDxfId="856" totalsRowDxfId="855"/>
    <tableColumn id="9" xr3:uid="{00000000-0010-0000-0200-000009000000}" name="8" totalsRowFunction="count" dataDxfId="854" totalsRowDxfId="853"/>
    <tableColumn id="10" xr3:uid="{00000000-0010-0000-0200-00000A000000}" name="9" totalsRowFunction="count" dataDxfId="852" totalsRowDxfId="851"/>
    <tableColumn id="11" xr3:uid="{00000000-0010-0000-0200-00000B000000}" name="10" totalsRowFunction="count" dataDxfId="850" totalsRowDxfId="849"/>
    <tableColumn id="12" xr3:uid="{00000000-0010-0000-0200-00000C000000}" name="11" totalsRowFunction="count" dataDxfId="848" totalsRowDxfId="847"/>
    <tableColumn id="13" xr3:uid="{00000000-0010-0000-0200-00000D000000}" name="12" totalsRowFunction="count" dataDxfId="846" totalsRowDxfId="845"/>
    <tableColumn id="14" xr3:uid="{00000000-0010-0000-0200-00000E000000}" name="13" totalsRowFunction="count" dataDxfId="844" totalsRowDxfId="843"/>
    <tableColumn id="15" xr3:uid="{00000000-0010-0000-0200-00000F000000}" name="14" totalsRowFunction="count" dataDxfId="842" totalsRowDxfId="841"/>
    <tableColumn id="16" xr3:uid="{00000000-0010-0000-0200-000010000000}" name="15" totalsRowFunction="count" dataDxfId="840" totalsRowDxfId="839"/>
    <tableColumn id="17" xr3:uid="{00000000-0010-0000-0200-000011000000}" name="16" totalsRowFunction="count" dataDxfId="838" totalsRowDxfId="837"/>
    <tableColumn id="18" xr3:uid="{00000000-0010-0000-0200-000012000000}" name="17" totalsRowFunction="count" dataDxfId="836" totalsRowDxfId="835"/>
    <tableColumn id="19" xr3:uid="{00000000-0010-0000-0200-000013000000}" name="18" totalsRowFunction="count" dataDxfId="834" totalsRowDxfId="833"/>
    <tableColumn id="20" xr3:uid="{00000000-0010-0000-0200-000014000000}" name="19" totalsRowFunction="count" dataDxfId="832" totalsRowDxfId="831"/>
    <tableColumn id="21" xr3:uid="{00000000-0010-0000-0200-000015000000}" name="20" totalsRowFunction="count" dataDxfId="830" totalsRowDxfId="829"/>
    <tableColumn id="22" xr3:uid="{00000000-0010-0000-0200-000016000000}" name="21" totalsRowFunction="count" dataDxfId="828" totalsRowDxfId="827"/>
    <tableColumn id="23" xr3:uid="{00000000-0010-0000-0200-000017000000}" name="22" totalsRowFunction="count" dataDxfId="826" totalsRowDxfId="825"/>
    <tableColumn id="24" xr3:uid="{00000000-0010-0000-0200-000018000000}" name="23" totalsRowFunction="count" dataDxfId="824" totalsRowDxfId="823"/>
    <tableColumn id="25" xr3:uid="{00000000-0010-0000-0200-000019000000}" name="24" totalsRowFunction="count" dataDxfId="822" totalsRowDxfId="821"/>
    <tableColumn id="26" xr3:uid="{00000000-0010-0000-0200-00001A000000}" name="25" totalsRowFunction="count" dataDxfId="820" totalsRowDxfId="819"/>
    <tableColumn id="27" xr3:uid="{00000000-0010-0000-0200-00001B000000}" name="26" totalsRowFunction="count" dataDxfId="818" totalsRowDxfId="817"/>
    <tableColumn id="28" xr3:uid="{00000000-0010-0000-0200-00001C000000}" name="27" totalsRowFunction="count" dataDxfId="816" totalsRowDxfId="815"/>
    <tableColumn id="29" xr3:uid="{00000000-0010-0000-0200-00001D000000}" name="28" totalsRowFunction="count" dataDxfId="814" totalsRowDxfId="813"/>
    <tableColumn id="30" xr3:uid="{00000000-0010-0000-0200-00001E000000}" name="29" totalsRowFunction="count" dataDxfId="812" totalsRowDxfId="811"/>
    <tableColumn id="31" xr3:uid="{00000000-0010-0000-0200-00001F000000}" name="30" totalsRowFunction="count" dataDxfId="810" totalsRowDxfId="809"/>
    <tableColumn id="32" xr3:uid="{00000000-0010-0000-0200-000020000000}" name="31" totalsRowFunction="count" dataDxfId="808" totalsRowDxfId="807"/>
    <tableColumn id="33" xr3:uid="{00000000-0010-0000-0200-000021000000}" name="Всего дней" totalsRowFunction="sum" dataDxfId="806" totalsRowDxfId="805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Апрель" displayName="Апрель" ref="B6:AH12" totalsRowCount="1" headerRowDxfId="804" dataDxfId="803" totalsRowDxfId="802">
  <tableColumns count="33">
    <tableColumn id="1" xr3:uid="{00000000-0010-0000-0300-000001000000}" name="Имя сотрудника" totalsRowFunction="custom" dataDxfId="801" totalsRowDxfId="800" dataCellStyle="Сотрудник">
      <totalsRowFormula>ИмяМесяца&amp;" Итог"</totalsRowFormula>
    </tableColumn>
    <tableColumn id="2" xr3:uid="{00000000-0010-0000-0300-000002000000}" name="1" totalsRowFunction="count" dataDxfId="799" totalsRowDxfId="798"/>
    <tableColumn id="3" xr3:uid="{00000000-0010-0000-0300-000003000000}" name="2" totalsRowFunction="count" dataDxfId="797" totalsRowDxfId="796"/>
    <tableColumn id="4" xr3:uid="{00000000-0010-0000-0300-000004000000}" name="3" totalsRowFunction="count" dataDxfId="795" totalsRowDxfId="794"/>
    <tableColumn id="5" xr3:uid="{00000000-0010-0000-0300-000005000000}" name="4" totalsRowFunction="count" dataDxfId="793" totalsRowDxfId="792"/>
    <tableColumn id="6" xr3:uid="{00000000-0010-0000-0300-000006000000}" name="5" totalsRowFunction="count" dataDxfId="791" totalsRowDxfId="790"/>
    <tableColumn id="7" xr3:uid="{00000000-0010-0000-0300-000007000000}" name="6" totalsRowFunction="count" dataDxfId="789" totalsRowDxfId="788"/>
    <tableColumn id="8" xr3:uid="{00000000-0010-0000-0300-000008000000}" name="7" totalsRowFunction="count" dataDxfId="787" totalsRowDxfId="786"/>
    <tableColumn id="9" xr3:uid="{00000000-0010-0000-0300-000009000000}" name="8" totalsRowFunction="count" dataDxfId="785" totalsRowDxfId="784"/>
    <tableColumn id="10" xr3:uid="{00000000-0010-0000-0300-00000A000000}" name="9" totalsRowFunction="count" dataDxfId="783" totalsRowDxfId="782"/>
    <tableColumn id="11" xr3:uid="{00000000-0010-0000-0300-00000B000000}" name="10" totalsRowFunction="count" dataDxfId="781" totalsRowDxfId="780"/>
    <tableColumn id="12" xr3:uid="{00000000-0010-0000-0300-00000C000000}" name="11" totalsRowFunction="count" dataDxfId="779" totalsRowDxfId="778"/>
    <tableColumn id="13" xr3:uid="{00000000-0010-0000-0300-00000D000000}" name="12" totalsRowFunction="count" dataDxfId="777" totalsRowDxfId="776"/>
    <tableColumn id="14" xr3:uid="{00000000-0010-0000-0300-00000E000000}" name="13" totalsRowFunction="count" dataDxfId="775" totalsRowDxfId="774"/>
    <tableColumn id="15" xr3:uid="{00000000-0010-0000-0300-00000F000000}" name="14" totalsRowFunction="count" dataDxfId="773" totalsRowDxfId="772"/>
    <tableColumn id="16" xr3:uid="{00000000-0010-0000-0300-000010000000}" name="15" totalsRowFunction="count" dataDxfId="771" totalsRowDxfId="770"/>
    <tableColumn id="17" xr3:uid="{00000000-0010-0000-0300-000011000000}" name="16" totalsRowFunction="count" dataDxfId="769" totalsRowDxfId="768"/>
    <tableColumn id="18" xr3:uid="{00000000-0010-0000-0300-000012000000}" name="17" totalsRowFunction="count" dataDxfId="767" totalsRowDxfId="766"/>
    <tableColumn id="19" xr3:uid="{00000000-0010-0000-0300-000013000000}" name="18" totalsRowFunction="count" dataDxfId="765" totalsRowDxfId="764"/>
    <tableColumn id="20" xr3:uid="{00000000-0010-0000-0300-000014000000}" name="19" totalsRowFunction="count" dataDxfId="763" totalsRowDxfId="762"/>
    <tableColumn id="21" xr3:uid="{00000000-0010-0000-0300-000015000000}" name="20" totalsRowFunction="count" dataDxfId="761" totalsRowDxfId="760"/>
    <tableColumn id="22" xr3:uid="{00000000-0010-0000-0300-000016000000}" name="21" totalsRowFunction="count" dataDxfId="759" totalsRowDxfId="758"/>
    <tableColumn id="23" xr3:uid="{00000000-0010-0000-0300-000017000000}" name="22" totalsRowFunction="count" dataDxfId="757" totalsRowDxfId="756"/>
    <tableColumn id="24" xr3:uid="{00000000-0010-0000-0300-000018000000}" name="23" totalsRowFunction="count" dataDxfId="755" totalsRowDxfId="754"/>
    <tableColumn id="25" xr3:uid="{00000000-0010-0000-0300-000019000000}" name="24" totalsRowFunction="count" dataDxfId="753" totalsRowDxfId="752"/>
    <tableColumn id="26" xr3:uid="{00000000-0010-0000-0300-00001A000000}" name="25" totalsRowFunction="count" dataDxfId="751" totalsRowDxfId="750"/>
    <tableColumn id="27" xr3:uid="{00000000-0010-0000-0300-00001B000000}" name="26" totalsRowFunction="count" dataDxfId="749" totalsRowDxfId="748"/>
    <tableColumn id="28" xr3:uid="{00000000-0010-0000-0300-00001C000000}" name="27" totalsRowFunction="count" dataDxfId="747" totalsRowDxfId="746"/>
    <tableColumn id="29" xr3:uid="{00000000-0010-0000-0300-00001D000000}" name="28" totalsRowFunction="count" dataDxfId="745" totalsRowDxfId="744"/>
    <tableColumn id="30" xr3:uid="{00000000-0010-0000-0300-00001E000000}" name="29" totalsRowFunction="count" dataDxfId="743" totalsRowDxfId="742"/>
    <tableColumn id="31" xr3:uid="{00000000-0010-0000-0300-00001F000000}" name="30" totalsRowFunction="count" dataDxfId="741" totalsRowDxfId="740"/>
    <tableColumn id="32" xr3:uid="{00000000-0010-0000-0300-000020000000}" name=" " totalsRowFunction="custom" dataDxfId="739" totalsRowDxfId="738">
      <totalsRowFormula>SUBTOTAL(103,Апрель[30])</totalsRowFormula>
    </tableColumn>
    <tableColumn id="33" xr3:uid="{00000000-0010-0000-0300-000021000000}" name="Всего дней" totalsRowFunction="sum" dataDxfId="737" totalsRowDxfId="736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Май" displayName="Май" ref="B6:AH12" totalsRowCount="1" headerRowDxfId="735" dataDxfId="734" totalsRowDxfId="733">
  <tableColumns count="33">
    <tableColumn id="1" xr3:uid="{00000000-0010-0000-0400-000001000000}" name="Имя сотрудника" totalsRowFunction="custom" dataDxfId="732" totalsRowDxfId="731" dataCellStyle="Сотрудник">
      <totalsRowFormula>ИмяМесяца&amp;" Итог"</totalsRowFormula>
    </tableColumn>
    <tableColumn id="2" xr3:uid="{00000000-0010-0000-0400-000002000000}" name="1" totalsRowFunction="count" dataDxfId="730" totalsRowDxfId="729"/>
    <tableColumn id="3" xr3:uid="{00000000-0010-0000-0400-000003000000}" name="2" totalsRowFunction="count" dataDxfId="728" totalsRowDxfId="727"/>
    <tableColumn id="4" xr3:uid="{00000000-0010-0000-0400-000004000000}" name="3" totalsRowFunction="count" dataDxfId="726" totalsRowDxfId="725"/>
    <tableColumn id="5" xr3:uid="{00000000-0010-0000-0400-000005000000}" name="4" totalsRowFunction="count" dataDxfId="724" totalsRowDxfId="723"/>
    <tableColumn id="6" xr3:uid="{00000000-0010-0000-0400-000006000000}" name="5" totalsRowFunction="count" dataDxfId="722" totalsRowDxfId="721"/>
    <tableColumn id="7" xr3:uid="{00000000-0010-0000-0400-000007000000}" name="6" totalsRowFunction="count" dataDxfId="720" totalsRowDxfId="719"/>
    <tableColumn id="8" xr3:uid="{00000000-0010-0000-0400-000008000000}" name="7" totalsRowFunction="count" dataDxfId="718" totalsRowDxfId="717"/>
    <tableColumn id="9" xr3:uid="{00000000-0010-0000-0400-000009000000}" name="8" totalsRowFunction="count" dataDxfId="716" totalsRowDxfId="715"/>
    <tableColumn id="10" xr3:uid="{00000000-0010-0000-0400-00000A000000}" name="9" totalsRowFunction="count" dataDxfId="714" totalsRowDxfId="713"/>
    <tableColumn id="11" xr3:uid="{00000000-0010-0000-0400-00000B000000}" name="10" totalsRowFunction="count" dataDxfId="712" totalsRowDxfId="711"/>
    <tableColumn id="12" xr3:uid="{00000000-0010-0000-0400-00000C000000}" name="11" totalsRowFunction="count" dataDxfId="710" totalsRowDxfId="709"/>
    <tableColumn id="13" xr3:uid="{00000000-0010-0000-0400-00000D000000}" name="12" totalsRowFunction="count" dataDxfId="708" totalsRowDxfId="707"/>
    <tableColumn id="14" xr3:uid="{00000000-0010-0000-0400-00000E000000}" name="13" totalsRowFunction="count" dataDxfId="706" totalsRowDxfId="705"/>
    <tableColumn id="15" xr3:uid="{00000000-0010-0000-0400-00000F000000}" name="14" totalsRowFunction="count" dataDxfId="704" totalsRowDxfId="703"/>
    <tableColumn id="16" xr3:uid="{00000000-0010-0000-0400-000010000000}" name="15" totalsRowFunction="count" dataDxfId="702" totalsRowDxfId="701"/>
    <tableColumn id="17" xr3:uid="{00000000-0010-0000-0400-000011000000}" name="16" totalsRowFunction="count" dataDxfId="700" totalsRowDxfId="699"/>
    <tableColumn id="18" xr3:uid="{00000000-0010-0000-0400-000012000000}" name="17" totalsRowFunction="count" dataDxfId="698" totalsRowDxfId="697"/>
    <tableColumn id="19" xr3:uid="{00000000-0010-0000-0400-000013000000}" name="18" totalsRowFunction="count" dataDxfId="696" totalsRowDxfId="695"/>
    <tableColumn id="20" xr3:uid="{00000000-0010-0000-0400-000014000000}" name="19" totalsRowFunction="count" dataDxfId="694" totalsRowDxfId="693"/>
    <tableColumn id="21" xr3:uid="{00000000-0010-0000-0400-000015000000}" name="20" totalsRowFunction="count" dataDxfId="692" totalsRowDxfId="691"/>
    <tableColumn id="22" xr3:uid="{00000000-0010-0000-0400-000016000000}" name="21" totalsRowFunction="count" dataDxfId="690" totalsRowDxfId="689"/>
    <tableColumn id="23" xr3:uid="{00000000-0010-0000-0400-000017000000}" name="22" totalsRowFunction="count" dataDxfId="688" totalsRowDxfId="687"/>
    <tableColumn id="24" xr3:uid="{00000000-0010-0000-0400-000018000000}" name="23" totalsRowFunction="count" dataDxfId="686" totalsRowDxfId="685"/>
    <tableColumn id="25" xr3:uid="{00000000-0010-0000-0400-000019000000}" name="24" totalsRowFunction="count" dataDxfId="684" totalsRowDxfId="683"/>
    <tableColumn id="26" xr3:uid="{00000000-0010-0000-0400-00001A000000}" name="25" totalsRowFunction="count" dataDxfId="682" totalsRowDxfId="681"/>
    <tableColumn id="27" xr3:uid="{00000000-0010-0000-0400-00001B000000}" name="26" totalsRowFunction="count" dataDxfId="680" totalsRowDxfId="679"/>
    <tableColumn id="28" xr3:uid="{00000000-0010-0000-0400-00001C000000}" name="27" totalsRowFunction="count" dataDxfId="678" totalsRowDxfId="677"/>
    <tableColumn id="29" xr3:uid="{00000000-0010-0000-0400-00001D000000}" name="28" totalsRowFunction="count" dataDxfId="676" totalsRowDxfId="675"/>
    <tableColumn id="30" xr3:uid="{00000000-0010-0000-0400-00001E000000}" name="29" totalsRowFunction="count" dataDxfId="674" totalsRowDxfId="673"/>
    <tableColumn id="31" xr3:uid="{00000000-0010-0000-0400-00001F000000}" name="30" totalsRowFunction="count" dataDxfId="672" totalsRowDxfId="671"/>
    <tableColumn id="32" xr3:uid="{00000000-0010-0000-0400-000020000000}" name="31" totalsRowFunction="count" dataDxfId="670" totalsRowDxfId="669"/>
    <tableColumn id="33" xr3:uid="{00000000-0010-0000-0400-000021000000}" name="Всего дней" totalsRowFunction="sum" dataDxfId="668" totalsRowDxfId="667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5000000}" name="Июнь" displayName="Июнь" ref="B6:AH12" totalsRowCount="1" headerRowDxfId="666" dataDxfId="665" totalsRowDxfId="664">
  <tableColumns count="33">
    <tableColumn id="1" xr3:uid="{00000000-0010-0000-0500-000001000000}" name="Имя сотрудника" totalsRowFunction="custom" dataDxfId="663" totalsRowDxfId="662" dataCellStyle="Сотрудник">
      <totalsRowFormula>ИмяМесяца&amp;" Итог"</totalsRowFormula>
    </tableColumn>
    <tableColumn id="2" xr3:uid="{00000000-0010-0000-0500-000002000000}" name="1" totalsRowFunction="count" dataDxfId="661" totalsRowDxfId="660"/>
    <tableColumn id="3" xr3:uid="{00000000-0010-0000-0500-000003000000}" name="2" totalsRowFunction="count" dataDxfId="659" totalsRowDxfId="658"/>
    <tableColumn id="4" xr3:uid="{00000000-0010-0000-0500-000004000000}" name="3" totalsRowFunction="count" dataDxfId="657" totalsRowDxfId="656"/>
    <tableColumn id="5" xr3:uid="{00000000-0010-0000-0500-000005000000}" name="4" totalsRowFunction="count" dataDxfId="655" totalsRowDxfId="654"/>
    <tableColumn id="6" xr3:uid="{00000000-0010-0000-0500-000006000000}" name="5" totalsRowFunction="count" dataDxfId="653" totalsRowDxfId="652"/>
    <tableColumn id="7" xr3:uid="{00000000-0010-0000-0500-000007000000}" name="6" totalsRowFunction="count" dataDxfId="651" totalsRowDxfId="650"/>
    <tableColumn id="8" xr3:uid="{00000000-0010-0000-0500-000008000000}" name="7" totalsRowFunction="count" dataDxfId="649" totalsRowDxfId="648"/>
    <tableColumn id="9" xr3:uid="{00000000-0010-0000-0500-000009000000}" name="8" totalsRowFunction="count" dataDxfId="647" totalsRowDxfId="646"/>
    <tableColumn id="10" xr3:uid="{00000000-0010-0000-0500-00000A000000}" name="9" totalsRowFunction="count" dataDxfId="645" totalsRowDxfId="644"/>
    <tableColumn id="11" xr3:uid="{00000000-0010-0000-0500-00000B000000}" name="10" totalsRowFunction="count" dataDxfId="643" totalsRowDxfId="642"/>
    <tableColumn id="12" xr3:uid="{00000000-0010-0000-0500-00000C000000}" name="11" totalsRowFunction="count" dataDxfId="641" totalsRowDxfId="640"/>
    <tableColumn id="13" xr3:uid="{00000000-0010-0000-0500-00000D000000}" name="12" totalsRowFunction="count" dataDxfId="639" totalsRowDxfId="638"/>
    <tableColumn id="14" xr3:uid="{00000000-0010-0000-0500-00000E000000}" name="13" totalsRowFunction="count" dataDxfId="637" totalsRowDxfId="636"/>
    <tableColumn id="15" xr3:uid="{00000000-0010-0000-0500-00000F000000}" name="14" totalsRowFunction="count" dataDxfId="635" totalsRowDxfId="634"/>
    <tableColumn id="16" xr3:uid="{00000000-0010-0000-0500-000010000000}" name="15" totalsRowFunction="count" dataDxfId="633" totalsRowDxfId="632"/>
    <tableColumn id="17" xr3:uid="{00000000-0010-0000-0500-000011000000}" name="16" totalsRowFunction="count" dataDxfId="631" totalsRowDxfId="630"/>
    <tableColumn id="18" xr3:uid="{00000000-0010-0000-0500-000012000000}" name="17" totalsRowFunction="count" dataDxfId="629" totalsRowDxfId="628"/>
    <tableColumn id="19" xr3:uid="{00000000-0010-0000-0500-000013000000}" name="18" totalsRowFunction="count" dataDxfId="627" totalsRowDxfId="626"/>
    <tableColumn id="20" xr3:uid="{00000000-0010-0000-0500-000014000000}" name="19" totalsRowFunction="count" dataDxfId="625" totalsRowDxfId="624"/>
    <tableColumn id="21" xr3:uid="{00000000-0010-0000-0500-000015000000}" name="20" totalsRowFunction="count" dataDxfId="623" totalsRowDxfId="622"/>
    <tableColumn id="22" xr3:uid="{00000000-0010-0000-0500-000016000000}" name="21" totalsRowFunction="count" dataDxfId="621" totalsRowDxfId="620"/>
    <tableColumn id="23" xr3:uid="{00000000-0010-0000-0500-000017000000}" name="22" totalsRowFunction="count" dataDxfId="619" totalsRowDxfId="618"/>
    <tableColumn id="24" xr3:uid="{00000000-0010-0000-0500-000018000000}" name="23" totalsRowFunction="count" dataDxfId="617" totalsRowDxfId="616"/>
    <tableColumn id="25" xr3:uid="{00000000-0010-0000-0500-000019000000}" name="24" totalsRowFunction="count" dataDxfId="615" totalsRowDxfId="614"/>
    <tableColumn id="26" xr3:uid="{00000000-0010-0000-0500-00001A000000}" name="25" totalsRowFunction="count" dataDxfId="613" totalsRowDxfId="612"/>
    <tableColumn id="27" xr3:uid="{00000000-0010-0000-0500-00001B000000}" name="26" totalsRowFunction="count" dataDxfId="611" totalsRowDxfId="610"/>
    <tableColumn id="28" xr3:uid="{00000000-0010-0000-0500-00001C000000}" name="27" totalsRowFunction="count" dataDxfId="609" totalsRowDxfId="608"/>
    <tableColumn id="29" xr3:uid="{00000000-0010-0000-0500-00001D000000}" name="28" totalsRowFunction="count" dataDxfId="607" totalsRowDxfId="606"/>
    <tableColumn id="30" xr3:uid="{00000000-0010-0000-0500-00001E000000}" name="29" totalsRowFunction="count" dataDxfId="605" totalsRowDxfId="604"/>
    <tableColumn id="31" xr3:uid="{00000000-0010-0000-0500-00001F000000}" name="30" totalsRowFunction="count" dataDxfId="603" totalsRowDxfId="602"/>
    <tableColumn id="32" xr3:uid="{00000000-0010-0000-0500-000020000000}" name=" " totalsRowFunction="count" dataDxfId="601" totalsRowDxfId="600"/>
    <tableColumn id="33" xr3:uid="{00000000-0010-0000-0500-000021000000}" name="Всего дней" totalsRowFunction="sum" dataDxfId="599" totalsRowDxfId="598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6000000}" name="Июль" displayName="Июль" ref="B6:AH12" totalsRowCount="1" headerRowDxfId="597" dataDxfId="596" totalsRowDxfId="595">
  <tableColumns count="33">
    <tableColumn id="1" xr3:uid="{00000000-0010-0000-0600-000001000000}" name="Имя сотрудника" totalsRowFunction="custom" dataDxfId="594" totalsRowDxfId="593" dataCellStyle="Сотрудник">
      <totalsRowFormula>ИмяМесяца&amp;" Итог"</totalsRowFormula>
    </tableColumn>
    <tableColumn id="2" xr3:uid="{00000000-0010-0000-0600-000002000000}" name="1" totalsRowFunction="count" dataDxfId="592" totalsRowDxfId="591"/>
    <tableColumn id="3" xr3:uid="{00000000-0010-0000-0600-000003000000}" name="2" totalsRowFunction="count" dataDxfId="590" totalsRowDxfId="589"/>
    <tableColumn id="4" xr3:uid="{00000000-0010-0000-0600-000004000000}" name="3" totalsRowFunction="count" dataDxfId="588" totalsRowDxfId="587"/>
    <tableColumn id="5" xr3:uid="{00000000-0010-0000-0600-000005000000}" name="4" totalsRowFunction="count" dataDxfId="586" totalsRowDxfId="585"/>
    <tableColumn id="6" xr3:uid="{00000000-0010-0000-0600-000006000000}" name="5" totalsRowFunction="count" dataDxfId="584" totalsRowDxfId="583"/>
    <tableColumn id="7" xr3:uid="{00000000-0010-0000-0600-000007000000}" name="6" totalsRowFunction="count" dataDxfId="582" totalsRowDxfId="581"/>
    <tableColumn id="8" xr3:uid="{00000000-0010-0000-0600-000008000000}" name="7" totalsRowFunction="count" dataDxfId="580" totalsRowDxfId="579"/>
    <tableColumn id="9" xr3:uid="{00000000-0010-0000-0600-000009000000}" name="8" totalsRowFunction="count" dataDxfId="578" totalsRowDxfId="577"/>
    <tableColumn id="10" xr3:uid="{00000000-0010-0000-0600-00000A000000}" name="9" totalsRowFunction="count" dataDxfId="576" totalsRowDxfId="575"/>
    <tableColumn id="11" xr3:uid="{00000000-0010-0000-0600-00000B000000}" name="10" totalsRowFunction="count" dataDxfId="574" totalsRowDxfId="573"/>
    <tableColumn id="12" xr3:uid="{00000000-0010-0000-0600-00000C000000}" name="11" totalsRowFunction="count" dataDxfId="572" totalsRowDxfId="571"/>
    <tableColumn id="13" xr3:uid="{00000000-0010-0000-0600-00000D000000}" name="12" totalsRowFunction="count" dataDxfId="570" totalsRowDxfId="569"/>
    <tableColumn id="14" xr3:uid="{00000000-0010-0000-0600-00000E000000}" name="13" totalsRowFunction="count" dataDxfId="568" totalsRowDxfId="567"/>
    <tableColumn id="15" xr3:uid="{00000000-0010-0000-0600-00000F000000}" name="14" totalsRowFunction="count" dataDxfId="566" totalsRowDxfId="565"/>
    <tableColumn id="16" xr3:uid="{00000000-0010-0000-0600-000010000000}" name="15" totalsRowFunction="count" dataDxfId="564" totalsRowDxfId="563"/>
    <tableColumn id="17" xr3:uid="{00000000-0010-0000-0600-000011000000}" name="16" totalsRowFunction="count" dataDxfId="562" totalsRowDxfId="561"/>
    <tableColumn id="18" xr3:uid="{00000000-0010-0000-0600-000012000000}" name="17" totalsRowFunction="count" dataDxfId="560" totalsRowDxfId="559"/>
    <tableColumn id="19" xr3:uid="{00000000-0010-0000-0600-000013000000}" name="18" totalsRowFunction="count" dataDxfId="558" totalsRowDxfId="557"/>
    <tableColumn id="20" xr3:uid="{00000000-0010-0000-0600-000014000000}" name="19" totalsRowFunction="count" dataDxfId="556" totalsRowDxfId="555"/>
    <tableColumn id="21" xr3:uid="{00000000-0010-0000-0600-000015000000}" name="20" totalsRowFunction="count" dataDxfId="554" totalsRowDxfId="553"/>
    <tableColumn id="22" xr3:uid="{00000000-0010-0000-0600-000016000000}" name="21" totalsRowFunction="count" dataDxfId="552" totalsRowDxfId="551"/>
    <tableColumn id="23" xr3:uid="{00000000-0010-0000-0600-000017000000}" name="22" totalsRowFunction="count" dataDxfId="550" totalsRowDxfId="549"/>
    <tableColumn id="24" xr3:uid="{00000000-0010-0000-0600-000018000000}" name="23" totalsRowFunction="count" dataDxfId="548" totalsRowDxfId="547"/>
    <tableColumn id="25" xr3:uid="{00000000-0010-0000-0600-000019000000}" name="24" totalsRowFunction="count" dataDxfId="546" totalsRowDxfId="545"/>
    <tableColumn id="26" xr3:uid="{00000000-0010-0000-0600-00001A000000}" name="25" totalsRowFunction="count" dataDxfId="544" totalsRowDxfId="543"/>
    <tableColumn id="27" xr3:uid="{00000000-0010-0000-0600-00001B000000}" name="26" totalsRowFunction="count" dataDxfId="542" totalsRowDxfId="541"/>
    <tableColumn id="28" xr3:uid="{00000000-0010-0000-0600-00001C000000}" name="27" totalsRowFunction="count" dataDxfId="540" totalsRowDxfId="539"/>
    <tableColumn id="29" xr3:uid="{00000000-0010-0000-0600-00001D000000}" name="28" totalsRowFunction="count" dataDxfId="538" totalsRowDxfId="537"/>
    <tableColumn id="30" xr3:uid="{00000000-0010-0000-0600-00001E000000}" name="29" totalsRowFunction="count" dataDxfId="536" totalsRowDxfId="535"/>
    <tableColumn id="31" xr3:uid="{00000000-0010-0000-0600-00001F000000}" name="30" totalsRowFunction="count" dataDxfId="534" totalsRowDxfId="533"/>
    <tableColumn id="32" xr3:uid="{00000000-0010-0000-0600-000020000000}" name="31" totalsRowFunction="count" dataDxfId="532" totalsRowDxfId="531"/>
    <tableColumn id="33" xr3:uid="{00000000-0010-0000-0600-000021000000}" name="Всего дней" totalsRowFunction="sum" dataDxfId="530" totalsRowDxfId="529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7000000}" name="Август" displayName="Август" ref="B6:AH12" totalsRowCount="1" headerRowDxfId="528" dataDxfId="527" totalsRowDxfId="526">
  <tableColumns count="33">
    <tableColumn id="1" xr3:uid="{00000000-0010-0000-0700-000001000000}" name="Имя сотрудника" totalsRowFunction="custom" dataDxfId="525" totalsRowDxfId="524" dataCellStyle="Сотрудник">
      <totalsRowFormula>ИмяМесяца&amp;" Итог"</totalsRowFormula>
    </tableColumn>
    <tableColumn id="2" xr3:uid="{00000000-0010-0000-0700-000002000000}" name="1" totalsRowFunction="count" dataDxfId="523" totalsRowDxfId="522"/>
    <tableColumn id="3" xr3:uid="{00000000-0010-0000-0700-000003000000}" name="2" totalsRowFunction="count" dataDxfId="521" totalsRowDxfId="520"/>
    <tableColumn id="4" xr3:uid="{00000000-0010-0000-0700-000004000000}" name="3" totalsRowFunction="count" dataDxfId="519" totalsRowDxfId="518"/>
    <tableColumn id="5" xr3:uid="{00000000-0010-0000-0700-000005000000}" name="4" totalsRowFunction="count" dataDxfId="517" totalsRowDxfId="516"/>
    <tableColumn id="6" xr3:uid="{00000000-0010-0000-0700-000006000000}" name="5" totalsRowFunction="count" dataDxfId="515" totalsRowDxfId="514"/>
    <tableColumn id="7" xr3:uid="{00000000-0010-0000-0700-000007000000}" name="6" totalsRowFunction="count" dataDxfId="513" totalsRowDxfId="512"/>
    <tableColumn id="8" xr3:uid="{00000000-0010-0000-0700-000008000000}" name="7" totalsRowFunction="count" dataDxfId="511" totalsRowDxfId="510"/>
    <tableColumn id="9" xr3:uid="{00000000-0010-0000-0700-000009000000}" name="8" totalsRowFunction="count" dataDxfId="509" totalsRowDxfId="508"/>
    <tableColumn id="10" xr3:uid="{00000000-0010-0000-0700-00000A000000}" name="9" totalsRowFunction="count" dataDxfId="507" totalsRowDxfId="506"/>
    <tableColumn id="11" xr3:uid="{00000000-0010-0000-0700-00000B000000}" name="10" totalsRowFunction="count" dataDxfId="505" totalsRowDxfId="504"/>
    <tableColumn id="12" xr3:uid="{00000000-0010-0000-0700-00000C000000}" name="11" totalsRowFunction="count" dataDxfId="503" totalsRowDxfId="502"/>
    <tableColumn id="13" xr3:uid="{00000000-0010-0000-0700-00000D000000}" name="12" totalsRowFunction="count" dataDxfId="501" totalsRowDxfId="500"/>
    <tableColumn id="14" xr3:uid="{00000000-0010-0000-0700-00000E000000}" name="13" totalsRowFunction="count" dataDxfId="499" totalsRowDxfId="498"/>
    <tableColumn id="15" xr3:uid="{00000000-0010-0000-0700-00000F000000}" name="14" totalsRowFunction="count" dataDxfId="497" totalsRowDxfId="496"/>
    <tableColumn id="16" xr3:uid="{00000000-0010-0000-0700-000010000000}" name="15" totalsRowFunction="count" dataDxfId="495" totalsRowDxfId="494"/>
    <tableColumn id="17" xr3:uid="{00000000-0010-0000-0700-000011000000}" name="16" totalsRowFunction="count" dataDxfId="493" totalsRowDxfId="492"/>
    <tableColumn id="18" xr3:uid="{00000000-0010-0000-0700-000012000000}" name="17" totalsRowFunction="count" dataDxfId="491" totalsRowDxfId="490"/>
    <tableColumn id="19" xr3:uid="{00000000-0010-0000-0700-000013000000}" name="18" totalsRowFunction="count" dataDxfId="489" totalsRowDxfId="488"/>
    <tableColumn id="20" xr3:uid="{00000000-0010-0000-0700-000014000000}" name="19" totalsRowFunction="count" dataDxfId="487" totalsRowDxfId="486"/>
    <tableColumn id="21" xr3:uid="{00000000-0010-0000-0700-000015000000}" name="20" totalsRowFunction="count" dataDxfId="485" totalsRowDxfId="484"/>
    <tableColumn id="22" xr3:uid="{00000000-0010-0000-0700-000016000000}" name="21" totalsRowFunction="count" dataDxfId="483" totalsRowDxfId="482"/>
    <tableColumn id="23" xr3:uid="{00000000-0010-0000-0700-000017000000}" name="22" totalsRowFunction="count" dataDxfId="481" totalsRowDxfId="480"/>
    <tableColumn id="24" xr3:uid="{00000000-0010-0000-0700-000018000000}" name="23" totalsRowFunction="count" dataDxfId="479" totalsRowDxfId="478"/>
    <tableColumn id="25" xr3:uid="{00000000-0010-0000-0700-000019000000}" name="24" totalsRowFunction="count" dataDxfId="477" totalsRowDxfId="476"/>
    <tableColumn id="26" xr3:uid="{00000000-0010-0000-0700-00001A000000}" name="25" totalsRowFunction="count" dataDxfId="475" totalsRowDxfId="474"/>
    <tableColumn id="27" xr3:uid="{00000000-0010-0000-0700-00001B000000}" name="26" totalsRowFunction="count" dataDxfId="473" totalsRowDxfId="472"/>
    <tableColumn id="28" xr3:uid="{00000000-0010-0000-0700-00001C000000}" name="27" totalsRowFunction="count" dataDxfId="471" totalsRowDxfId="470"/>
    <tableColumn id="29" xr3:uid="{00000000-0010-0000-0700-00001D000000}" name="28" totalsRowFunction="count" dataDxfId="469" totalsRowDxfId="468"/>
    <tableColumn id="30" xr3:uid="{00000000-0010-0000-0700-00001E000000}" name="29" totalsRowFunction="count" dataDxfId="467" totalsRowDxfId="466"/>
    <tableColumn id="31" xr3:uid="{00000000-0010-0000-0700-00001F000000}" name="30" totalsRowFunction="count" dataDxfId="465" totalsRowDxfId="464"/>
    <tableColumn id="32" xr3:uid="{00000000-0010-0000-0700-000020000000}" name="31" totalsRowFunction="count" dataDxfId="463" totalsRowDxfId="462"/>
    <tableColumn id="33" xr3:uid="{00000000-0010-0000-0700-000021000000}" name="Всего дней" totalsRowFunction="sum" dataDxfId="461" totalsRowDxfId="460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8000000}" name="Сентябрь" displayName="Сентябрь" ref="B6:AH12" totalsRowCount="1" headerRowDxfId="459" dataDxfId="458" totalsRowDxfId="457">
  <tableColumns count="33">
    <tableColumn id="1" xr3:uid="{00000000-0010-0000-0800-000001000000}" name="Имя сотрудника" totalsRowFunction="custom" dataDxfId="456" totalsRowDxfId="455" dataCellStyle="Сотрудник">
      <totalsRowFormula>ИмяМесяца&amp;" Итог"</totalsRowFormula>
    </tableColumn>
    <tableColumn id="2" xr3:uid="{00000000-0010-0000-0800-000002000000}" name="1" totalsRowFunction="count" dataDxfId="454" totalsRowDxfId="453"/>
    <tableColumn id="3" xr3:uid="{00000000-0010-0000-0800-000003000000}" name="2" totalsRowFunction="count" dataDxfId="452" totalsRowDxfId="451"/>
    <tableColumn id="4" xr3:uid="{00000000-0010-0000-0800-000004000000}" name="3" totalsRowFunction="count" dataDxfId="450" totalsRowDxfId="449"/>
    <tableColumn id="5" xr3:uid="{00000000-0010-0000-0800-000005000000}" name="4" totalsRowFunction="count" dataDxfId="448" totalsRowDxfId="447"/>
    <tableColumn id="6" xr3:uid="{00000000-0010-0000-0800-000006000000}" name="5" totalsRowFunction="count" dataDxfId="446" totalsRowDxfId="445"/>
    <tableColumn id="7" xr3:uid="{00000000-0010-0000-0800-000007000000}" name="6" totalsRowFunction="count" dataDxfId="444" totalsRowDxfId="443"/>
    <tableColumn id="8" xr3:uid="{00000000-0010-0000-0800-000008000000}" name="7" totalsRowFunction="count" dataDxfId="442" totalsRowDxfId="441"/>
    <tableColumn id="9" xr3:uid="{00000000-0010-0000-0800-000009000000}" name="8" totalsRowFunction="count" dataDxfId="440" totalsRowDxfId="439"/>
    <tableColumn id="10" xr3:uid="{00000000-0010-0000-0800-00000A000000}" name="9" totalsRowFunction="count" dataDxfId="438" totalsRowDxfId="437"/>
    <tableColumn id="11" xr3:uid="{00000000-0010-0000-0800-00000B000000}" name="10" totalsRowFunction="count" dataDxfId="436" totalsRowDxfId="435"/>
    <tableColumn id="12" xr3:uid="{00000000-0010-0000-0800-00000C000000}" name="11" totalsRowFunction="count" dataDxfId="434" totalsRowDxfId="433"/>
    <tableColumn id="13" xr3:uid="{00000000-0010-0000-0800-00000D000000}" name="12" totalsRowFunction="count" dataDxfId="432" totalsRowDxfId="431"/>
    <tableColumn id="14" xr3:uid="{00000000-0010-0000-0800-00000E000000}" name="13" totalsRowFunction="count" dataDxfId="430" totalsRowDxfId="429"/>
    <tableColumn id="15" xr3:uid="{00000000-0010-0000-0800-00000F000000}" name="14" totalsRowFunction="count" dataDxfId="428" totalsRowDxfId="427"/>
    <tableColumn id="16" xr3:uid="{00000000-0010-0000-0800-000010000000}" name="15" totalsRowFunction="count" dataDxfId="426" totalsRowDxfId="425"/>
    <tableColumn id="17" xr3:uid="{00000000-0010-0000-0800-000011000000}" name="16" totalsRowFunction="count" dataDxfId="424" totalsRowDxfId="423"/>
    <tableColumn id="18" xr3:uid="{00000000-0010-0000-0800-000012000000}" name="17" totalsRowFunction="count" dataDxfId="422" totalsRowDxfId="421"/>
    <tableColumn id="19" xr3:uid="{00000000-0010-0000-0800-000013000000}" name="18" totalsRowFunction="count" dataDxfId="420" totalsRowDxfId="419"/>
    <tableColumn id="20" xr3:uid="{00000000-0010-0000-0800-000014000000}" name="19" totalsRowFunction="count" dataDxfId="418" totalsRowDxfId="417"/>
    <tableColumn id="21" xr3:uid="{00000000-0010-0000-0800-000015000000}" name="20" totalsRowFunction="count" dataDxfId="416" totalsRowDxfId="415"/>
    <tableColumn id="22" xr3:uid="{00000000-0010-0000-0800-000016000000}" name="21" totalsRowFunction="count" dataDxfId="414" totalsRowDxfId="413"/>
    <tableColumn id="23" xr3:uid="{00000000-0010-0000-0800-000017000000}" name="22" totalsRowFunction="count" dataDxfId="412" totalsRowDxfId="411"/>
    <tableColumn id="24" xr3:uid="{00000000-0010-0000-0800-000018000000}" name="23" totalsRowFunction="count" dataDxfId="410" totalsRowDxfId="409"/>
    <tableColumn id="25" xr3:uid="{00000000-0010-0000-0800-000019000000}" name="24" totalsRowFunction="count" dataDxfId="408" totalsRowDxfId="407"/>
    <tableColumn id="26" xr3:uid="{00000000-0010-0000-0800-00001A000000}" name="25" totalsRowFunction="count" dataDxfId="406" totalsRowDxfId="405"/>
    <tableColumn id="27" xr3:uid="{00000000-0010-0000-0800-00001B000000}" name="26" totalsRowFunction="count" dataDxfId="404" totalsRowDxfId="403"/>
    <tableColumn id="28" xr3:uid="{00000000-0010-0000-0800-00001C000000}" name="27" totalsRowFunction="count" dataDxfId="402" totalsRowDxfId="401"/>
    <tableColumn id="29" xr3:uid="{00000000-0010-0000-0800-00001D000000}" name="28" totalsRowFunction="count" dataDxfId="400" totalsRowDxfId="399"/>
    <tableColumn id="30" xr3:uid="{00000000-0010-0000-0800-00001E000000}" name="29" totalsRowFunction="count" dataDxfId="398" totalsRowDxfId="397"/>
    <tableColumn id="31" xr3:uid="{00000000-0010-0000-0800-00001F000000}" name="30" totalsRowFunction="count" dataDxfId="396" totalsRowDxfId="395"/>
    <tableColumn id="32" xr3:uid="{00000000-0010-0000-0800-000020000000}" name=" " totalsRowFunction="count" dataDxfId="394" totalsRowDxfId="393"/>
    <tableColumn id="33" xr3:uid="{00000000-0010-0000-0800-000021000000}" name="Всего дней" totalsRowFunction="sum" dataDxfId="392" totalsRowDxfId="391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89999084444715716"/>
    <pageSetUpPr fitToPage="1"/>
  </sheetPr>
  <dimension ref="A1:AH24"/>
  <sheetViews>
    <sheetView showGridLines="0" zoomScale="85" zoomScaleNormal="85" workbookViewId="0">
      <selection activeCell="AH5" sqref="AH5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  <col min="36" max="38" width="11.85546875" customWidth="1"/>
  </cols>
  <sheetData>
    <row r="1" spans="1:34" ht="50.1" customHeight="1" x14ac:dyDescent="0.25">
      <c r="A1" s="17"/>
      <c r="B1" s="13" t="s">
        <v>0</v>
      </c>
    </row>
    <row r="2" spans="1:34" ht="15" customHeight="1" x14ac:dyDescent="0.25">
      <c r="B2" s="18" t="s">
        <v>1</v>
      </c>
      <c r="C2" s="3" t="s">
        <v>9</v>
      </c>
      <c r="D2" s="24" t="s">
        <v>12</v>
      </c>
      <c r="E2" s="24"/>
      <c r="F2" s="24"/>
      <c r="G2" s="4" t="s">
        <v>15</v>
      </c>
      <c r="H2" s="24" t="s">
        <v>19</v>
      </c>
      <c r="I2" s="24"/>
      <c r="J2" s="24"/>
      <c r="K2" s="24"/>
      <c r="L2" s="5" t="s">
        <v>17</v>
      </c>
      <c r="M2" s="24" t="s">
        <v>24</v>
      </c>
      <c r="N2" s="24"/>
      <c r="O2" s="24"/>
      <c r="P2" s="6"/>
      <c r="Q2" s="24" t="s">
        <v>28</v>
      </c>
      <c r="R2" s="24"/>
      <c r="S2" s="24"/>
      <c r="T2" s="24"/>
      <c r="U2" s="7"/>
      <c r="V2" s="24" t="s">
        <v>33</v>
      </c>
      <c r="W2" s="24"/>
      <c r="X2" s="24"/>
      <c r="Y2" s="24"/>
    </row>
    <row r="3" spans="1:34" ht="15" customHeight="1" x14ac:dyDescent="0.25">
      <c r="AH3" s="19" t="s">
        <v>49</v>
      </c>
    </row>
    <row r="4" spans="1:34" ht="30" customHeight="1" x14ac:dyDescent="0.25">
      <c r="B4" s="11" t="s">
        <v>2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v>2021</v>
      </c>
    </row>
    <row r="5" spans="1:34" ht="15" customHeight="1" x14ac:dyDescent="0.25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48</v>
      </c>
      <c r="AH6" s="15" t="s">
        <v>50</v>
      </c>
    </row>
    <row r="7" spans="1:34" ht="30" customHeight="1" x14ac:dyDescent="0.25">
      <c r="B7" s="8" t="s">
        <v>65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25">
      <c r="B8" s="8" t="s">
        <v>66</v>
      </c>
      <c r="C8" s="2"/>
      <c r="D8" s="2"/>
      <c r="E8" s="2"/>
      <c r="F8" s="2"/>
      <c r="G8" s="2" t="s">
        <v>17</v>
      </c>
      <c r="H8" s="2" t="s">
        <v>17</v>
      </c>
      <c r="I8" s="2"/>
      <c r="J8" s="2"/>
      <c r="K8" s="2"/>
      <c r="L8" s="2"/>
      <c r="M8" s="2" t="s">
        <v>15</v>
      </c>
      <c r="N8" s="2"/>
      <c r="O8" s="2"/>
      <c r="P8" s="2"/>
      <c r="Q8" s="2"/>
      <c r="R8" s="2"/>
      <c r="S8" s="2"/>
      <c r="T8" s="2"/>
      <c r="U8" s="2"/>
      <c r="V8" s="2" t="s">
        <v>17</v>
      </c>
      <c r="W8" s="2"/>
      <c r="X8" s="2"/>
      <c r="Y8" s="2"/>
      <c r="Z8" s="2"/>
      <c r="AA8" s="2" t="s">
        <v>9</v>
      </c>
      <c r="AB8" s="2" t="s">
        <v>9</v>
      </c>
      <c r="AC8" s="2" t="s">
        <v>9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25">
      <c r="B9" s="8" t="s">
        <v>67</v>
      </c>
      <c r="C9" s="2"/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17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17</v>
      </c>
      <c r="AF9" s="2"/>
      <c r="AG9" s="2"/>
      <c r="AH9" s="9">
        <f>COUNTA(Январь!$C9:$AG9)</f>
        <v>3</v>
      </c>
    </row>
    <row r="10" spans="1:34" ht="30" customHeight="1" x14ac:dyDescent="0.25">
      <c r="B10" s="8" t="s">
        <v>68</v>
      </c>
      <c r="C10" s="2"/>
      <c r="D10" s="2"/>
      <c r="E10" s="2"/>
      <c r="F10" s="2"/>
      <c r="G10" s="2"/>
      <c r="H10" s="2"/>
      <c r="I10" s="2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9</v>
      </c>
      <c r="V10" s="2" t="s">
        <v>9</v>
      </c>
      <c r="W10" s="2" t="s">
        <v>9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25">
      <c r="B11" s="8" t="s">
        <v>69</v>
      </c>
      <c r="C11" s="2"/>
      <c r="D11" s="2"/>
      <c r="E11" s="2"/>
      <c r="F11" s="2" t="s">
        <v>17</v>
      </c>
      <c r="G11" s="2" t="s">
        <v>9</v>
      </c>
      <c r="H11" s="2" t="s">
        <v>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17</v>
      </c>
      <c r="T11" s="2"/>
      <c r="U11" s="2"/>
      <c r="V11" s="2"/>
      <c r="W11" s="2"/>
      <c r="X11" s="2"/>
      <c r="Y11" s="2"/>
      <c r="Z11" s="2" t="s">
        <v>17</v>
      </c>
      <c r="AA11" s="2"/>
      <c r="AB11" s="2"/>
      <c r="AC11" s="2"/>
      <c r="AD11" s="2"/>
      <c r="AE11" s="2"/>
      <c r="AF11" s="2"/>
      <c r="AG11" s="2" t="s">
        <v>9</v>
      </c>
      <c r="AH11" s="9">
        <f>COUNTA(Январь!$C11:$AG11)</f>
        <v>6</v>
      </c>
    </row>
    <row r="12" spans="1:34" ht="30" customHeight="1" x14ac:dyDescent="0.25">
      <c r="B12" s="25" t="s">
        <v>70</v>
      </c>
      <c r="AH12" s="10">
        <f>COUNTA(Январь!$C12:$AG12)</f>
        <v>0</v>
      </c>
    </row>
    <row r="13" spans="1:34" ht="30" customHeight="1" x14ac:dyDescent="0.25">
      <c r="B13" s="25" t="s">
        <v>71</v>
      </c>
      <c r="AH13" s="10">
        <f>COUNTA(Январь!$C13:$AG13)</f>
        <v>0</v>
      </c>
    </row>
    <row r="14" spans="1:34" ht="30" customHeight="1" x14ac:dyDescent="0.25">
      <c r="B14" s="25" t="s">
        <v>72</v>
      </c>
      <c r="F14" s="10" t="s">
        <v>82</v>
      </c>
      <c r="AH14" s="10">
        <f>COUNTA(Январь!$C14:$AG14)</f>
        <v>1</v>
      </c>
    </row>
    <row r="15" spans="1:34" ht="30" customHeight="1" x14ac:dyDescent="0.25">
      <c r="B15" s="25" t="s">
        <v>73</v>
      </c>
      <c r="AH15" s="10">
        <f>COUNTA(Январь!$C15:$AG15)</f>
        <v>0</v>
      </c>
    </row>
    <row r="16" spans="1:34" ht="30" customHeight="1" x14ac:dyDescent="0.25">
      <c r="B16" s="25" t="s">
        <v>74</v>
      </c>
      <c r="AH16" s="10">
        <f>COUNTA(Январь!$C16:$AG16)</f>
        <v>0</v>
      </c>
    </row>
    <row r="17" spans="2:34" ht="30" customHeight="1" x14ac:dyDescent="0.25">
      <c r="B17" s="25" t="s">
        <v>75</v>
      </c>
      <c r="AH17" s="10">
        <f>COUNTA(Январь!$C17:$AG17)</f>
        <v>0</v>
      </c>
    </row>
    <row r="18" spans="2:34" ht="30" customHeight="1" x14ac:dyDescent="0.25">
      <c r="B18" s="25" t="s">
        <v>76</v>
      </c>
      <c r="AH18" s="10">
        <f>COUNTA(Январь!$C18:$AG18)</f>
        <v>0</v>
      </c>
    </row>
    <row r="19" spans="2:34" ht="30" customHeight="1" x14ac:dyDescent="0.25">
      <c r="B19" s="25" t="s">
        <v>77</v>
      </c>
      <c r="AH19" s="10">
        <f>COUNTA(Январь!$C19:$AG19)</f>
        <v>0</v>
      </c>
    </row>
    <row r="20" spans="2:34" ht="30" customHeight="1" x14ac:dyDescent="0.25">
      <c r="B20" s="25" t="s">
        <v>78</v>
      </c>
      <c r="AH20" s="10">
        <f>COUNTA(Январь!$C20:$AG20)</f>
        <v>0</v>
      </c>
    </row>
    <row r="21" spans="2:34" ht="30" customHeight="1" x14ac:dyDescent="0.25">
      <c r="B21" s="25" t="s">
        <v>79</v>
      </c>
      <c r="AH21" s="10">
        <f>COUNTA(Январь!$C21:$AG21)</f>
        <v>0</v>
      </c>
    </row>
    <row r="22" spans="2:34" ht="30" customHeight="1" x14ac:dyDescent="0.25">
      <c r="B22" s="25" t="s">
        <v>80</v>
      </c>
      <c r="AH22" s="10">
        <f>COUNTA(Январь!$C22:$AG22)</f>
        <v>0</v>
      </c>
    </row>
    <row r="23" spans="2:34" ht="30" customHeight="1" x14ac:dyDescent="0.25">
      <c r="B23" t="s">
        <v>81</v>
      </c>
      <c r="AH23" s="10">
        <f>COUNTA(Январь!$C23:$AG23)</f>
        <v>0</v>
      </c>
    </row>
    <row r="24" spans="2:34" ht="30" customHeight="1" thickBot="1" x14ac:dyDescent="0.3">
      <c r="B24" s="26" t="str">
        <f>ИмяМесяца&amp;" Итог"</f>
        <v>Январь Итог</v>
      </c>
      <c r="C24" s="27">
        <f>SUBTOTAL(103,Январь!$C$7:$C$23)</f>
        <v>0</v>
      </c>
      <c r="D24" s="27">
        <f>SUBTOTAL(103,Январь!$D$7:$D$23)</f>
        <v>0</v>
      </c>
      <c r="E24" s="27">
        <f>SUBTOTAL(103,Январь!$E$7:$E$23)</f>
        <v>1</v>
      </c>
      <c r="F24" s="27">
        <f>SUBTOTAL(103,Январь!$F$7:$F$23)</f>
        <v>2</v>
      </c>
      <c r="G24" s="27">
        <f>SUBTOTAL(103,Январь!$G$7:$G$23)</f>
        <v>2</v>
      </c>
      <c r="H24" s="27">
        <f>SUBTOTAL(103,Январь!$H$7:$H$23)</f>
        <v>2</v>
      </c>
      <c r="I24" s="27">
        <f>SUBTOTAL(103,Январь!$I$7:$I$23)</f>
        <v>1</v>
      </c>
      <c r="J24" s="27">
        <f>SUBTOTAL(103,Январь!$J$7:$J$23)</f>
        <v>0</v>
      </c>
      <c r="K24" s="27">
        <f>SUBTOTAL(103,Январь!$K$7:$K$23)</f>
        <v>0</v>
      </c>
      <c r="L24" s="27">
        <f>SUBTOTAL(103,Январь!$L$7:$L$23)</f>
        <v>0</v>
      </c>
      <c r="M24" s="27">
        <f>SUBTOTAL(103,Январь!$M$7:$M$23)</f>
        <v>1</v>
      </c>
      <c r="N24" s="27">
        <f>SUBTOTAL(103,Январь!$N$7:$N$23)</f>
        <v>0</v>
      </c>
      <c r="O24" s="27">
        <f>SUBTOTAL(103,Январь!$O$7:$O$23)</f>
        <v>0</v>
      </c>
      <c r="P24" s="27">
        <f>SUBTOTAL(103,Январь!$P$7:$P$23)</f>
        <v>1</v>
      </c>
      <c r="Q24" s="27">
        <f>SUBTOTAL(103,Январь!$Q$7:$Q$23)</f>
        <v>0</v>
      </c>
      <c r="R24" s="27">
        <f>SUBTOTAL(103,Январь!$R$7:$R$23)</f>
        <v>0</v>
      </c>
      <c r="S24" s="27">
        <f>SUBTOTAL(103,Январь!$S$7:$S$23)</f>
        <v>1</v>
      </c>
      <c r="T24" s="27">
        <f>SUBTOTAL(103,Январь!$T$7:$T$23)</f>
        <v>0</v>
      </c>
      <c r="U24" s="27">
        <f>SUBTOTAL(103,Январь!$U$7:$U$23)</f>
        <v>1</v>
      </c>
      <c r="V24" s="27">
        <f>SUBTOTAL(103,Январь!$V$7:$V$23)</f>
        <v>2</v>
      </c>
      <c r="W24" s="27">
        <f>SUBTOTAL(103,Январь!$W$7:$W$23)</f>
        <v>1</v>
      </c>
      <c r="X24" s="27">
        <f>SUBTOTAL(103,Январь!$X$7:$X$23)</f>
        <v>0</v>
      </c>
      <c r="Y24" s="27">
        <f>SUBTOTAL(103,Январь!$Y$7:$Y$23)</f>
        <v>0</v>
      </c>
      <c r="Z24" s="27">
        <f>SUBTOTAL(103,Январь!$Z$7:$Z$23)</f>
        <v>1</v>
      </c>
      <c r="AA24" s="27">
        <f>SUBTOTAL(103,Январь!$AA$7:$AA$23)</f>
        <v>1</v>
      </c>
      <c r="AB24" s="27">
        <f>SUBTOTAL(103,Январь!$AB$7:$AB$23)</f>
        <v>1</v>
      </c>
      <c r="AC24" s="27">
        <f>SUBTOTAL(103,Январь!$AC$7:$AC$23)</f>
        <v>1</v>
      </c>
      <c r="AD24" s="27">
        <f>SUBTOTAL(103,Январь!$AD$7:$AD$23)</f>
        <v>0</v>
      </c>
      <c r="AE24" s="27">
        <f>SUBTOTAL(103,Январь!$AE$7:$AE$23)</f>
        <v>1</v>
      </c>
      <c r="AF24" s="27">
        <f>SUBTOTAL(103,Январь!$AF$7:$AF$23)</f>
        <v>0</v>
      </c>
      <c r="AG24" s="27">
        <f>SUBTOTAL(103,Январь!$AG$7:$AG$23)</f>
        <v>1</v>
      </c>
      <c r="AH24" s="28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106" priority="6" stopIfTrue="1">
      <formula>C7=СобствОбозн2</formula>
    </cfRule>
    <cfRule type="expression" dxfId="105" priority="7" stopIfTrue="1">
      <formula>C7=СобствОбозн1</formula>
    </cfRule>
    <cfRule type="expression" dxfId="104" priority="8" stopIfTrue="1">
      <formula>C7=ОбознБольничн</formula>
    </cfRule>
    <cfRule type="expression" dxfId="103" priority="9" stopIfTrue="1">
      <formula>C7=ОбознЛичнОбст</formula>
    </cfRule>
    <cfRule type="expression" dxfId="102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 xr:uid="{00000000-0002-0000-0000-000000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000-000001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000-000002000000}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 xr:uid="{00000000-0002-0000-0000-000003000000}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 xr:uid="{00000000-0002-0000-0000-000004000000}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 xr:uid="{00000000-0002-0000-0000-000005000000}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 xr:uid="{00000000-0002-0000-0000-000006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000-000007000000}"/>
    <dataValidation allowBlank="1" showInputMessage="1" showErrorMessage="1" prompt="Буква &quot;О&quot; означает отсутствие из-за отпуска" sqref="C2" xr:uid="{00000000-0002-0000-0000-000008000000}"/>
    <dataValidation allowBlank="1" showInputMessage="1" showErrorMessage="1" prompt="Буквы &quot;ЛО&quot; означают отсутствие по личным обстоятельствам" sqref="G2" xr:uid="{00000000-0002-0000-0000-000009000000}"/>
    <dataValidation allowBlank="1" showInputMessage="1" showErrorMessage="1" prompt="Буква &quot;Б&quot; означает отсутствие из-за больничного" sqref="L2" xr:uid="{00000000-0002-0000-0000-00000A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000-00000B000000}"/>
    <dataValidation allowBlank="1" showInputMessage="1" showErrorMessage="1" prompt="Введите метку для собственного обозначения слева" sqref="V2 Q2" xr:uid="{00000000-0002-0000-0000-00000C000000}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 xr:uid="{00000000-0002-0000-0000-00000D000000}"/>
    <dataValidation allowBlank="1" showInputMessage="1" showErrorMessage="1" prompt="Введите год в ячейке ниже" sqref="AH3" xr:uid="{00000000-0002-0000-0000-00000E000000}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">
    <tabColor theme="2" tint="-0.249977111117893"/>
    <pageSetUpPr fitToPage="1"/>
  </sheetPr>
  <dimension ref="A1:AH25"/>
  <sheetViews>
    <sheetView showGridLines="0" tabSelected="1" topLeftCell="A4" zoomScale="85" zoomScaleNormal="85" workbookViewId="0">
      <selection activeCell="E16" sqref="E16"/>
    </sheetView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сотрудников</v>
      </c>
    </row>
    <row r="2" spans="2:34" ht="15" customHeight="1" x14ac:dyDescent="0.25">
      <c r="B2" s="18" t="s">
        <v>1</v>
      </c>
      <c r="C2" s="3" t="s">
        <v>83</v>
      </c>
      <c r="D2" s="24" t="s">
        <v>84</v>
      </c>
      <c r="E2" s="24"/>
      <c r="F2" s="24"/>
      <c r="G2" s="4" t="s">
        <v>86</v>
      </c>
      <c r="H2" s="24" t="s">
        <v>85</v>
      </c>
      <c r="I2" s="24"/>
      <c r="J2" s="24"/>
      <c r="K2" s="24"/>
      <c r="L2" s="5"/>
      <c r="M2" s="24"/>
      <c r="N2" s="24"/>
      <c r="O2" s="24"/>
      <c r="P2" s="6"/>
      <c r="Q2" s="24"/>
      <c r="R2" s="24"/>
      <c r="S2" s="24"/>
      <c r="T2" s="24"/>
      <c r="U2" s="7"/>
      <c r="V2" s="24"/>
      <c r="W2" s="24"/>
      <c r="X2" s="24"/>
      <c r="Y2" s="24"/>
    </row>
    <row r="3" spans="2:34" ht="15" customHeight="1" x14ac:dyDescent="0.25">
      <c r="B3" s="13"/>
    </row>
    <row r="4" spans="2:34" ht="30" customHeight="1" x14ac:dyDescent="0.25">
      <c r="B4" s="11" t="s">
        <v>61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48</v>
      </c>
      <c r="AH6" s="15" t="s">
        <v>50</v>
      </c>
    </row>
    <row r="7" spans="2:34" ht="30" customHeight="1" x14ac:dyDescent="0.25">
      <c r="B7" s="8" t="s">
        <v>65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2:34" ht="30" customHeight="1" x14ac:dyDescent="0.25">
      <c r="B8" s="8" t="s">
        <v>66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83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COUNTA(Январь!$C8:$AG8)</f>
        <v>7</v>
      </c>
    </row>
    <row r="9" spans="2:34" ht="30" customHeight="1" x14ac:dyDescent="0.25">
      <c r="B9" s="8" t="s">
        <v>67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83</v>
      </c>
      <c r="P9" s="2"/>
      <c r="Q9" s="2"/>
      <c r="R9" s="2"/>
      <c r="S9" s="2"/>
      <c r="T9" s="2"/>
      <c r="U9" s="2"/>
      <c r="V9" s="2" t="s">
        <v>83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COUNTA(Январь!$C9:$AG9)</f>
        <v>3</v>
      </c>
    </row>
    <row r="10" spans="2:34" ht="30" customHeight="1" x14ac:dyDescent="0.25">
      <c r="B10" s="8" t="s">
        <v>68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2:34" ht="30" customHeight="1" x14ac:dyDescent="0.25">
      <c r="B11" s="8" t="s">
        <v>69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83</v>
      </c>
      <c r="P11" s="2"/>
      <c r="Q11" s="2"/>
      <c r="R11" s="2" t="s">
        <v>83</v>
      </c>
      <c r="S11" s="2"/>
      <c r="T11" s="2"/>
      <c r="U11" s="2"/>
      <c r="V11" s="2" t="s">
        <v>83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COUNTA(Январь!$C11:$AG11)</f>
        <v>6</v>
      </c>
    </row>
    <row r="12" spans="2:34" ht="30" customHeight="1" x14ac:dyDescent="0.25">
      <c r="B12" s="25" t="s">
        <v>70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0">
        <f>COUNTA(Январь!$C12:$AG12)</f>
        <v>0</v>
      </c>
    </row>
    <row r="13" spans="2:34" ht="30" customHeight="1" x14ac:dyDescent="0.25">
      <c r="B13" s="25" t="s">
        <v>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83</v>
      </c>
      <c r="Z13" s="1"/>
      <c r="AA13" s="1"/>
      <c r="AB13" s="1"/>
      <c r="AC13" s="1"/>
      <c r="AD13" s="1"/>
      <c r="AE13" s="1"/>
      <c r="AF13" s="1"/>
      <c r="AG13" s="1"/>
      <c r="AH13" s="10">
        <f>COUNTA(Январь!$C13:$AG13)</f>
        <v>0</v>
      </c>
    </row>
    <row r="14" spans="2:34" ht="30" customHeight="1" x14ac:dyDescent="0.25">
      <c r="B14" s="25" t="s">
        <v>72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83</v>
      </c>
      <c r="S14" s="1"/>
      <c r="T14" s="1"/>
      <c r="U14" s="1"/>
      <c r="V14" s="1" t="s">
        <v>83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0">
        <f>COUNTA(Январь!$C14:$AG14)</f>
        <v>1</v>
      </c>
    </row>
    <row r="15" spans="2:34" ht="30" customHeight="1" x14ac:dyDescent="0.25">
      <c r="B15" s="25" t="s">
        <v>73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83</v>
      </c>
      <c r="Z15" s="1"/>
      <c r="AA15" s="1"/>
      <c r="AB15" s="1"/>
      <c r="AC15" s="1"/>
      <c r="AD15" s="1"/>
      <c r="AE15" s="1"/>
      <c r="AF15" s="1"/>
      <c r="AG15" s="1"/>
      <c r="AH15" s="10">
        <f>COUNTA(Январь!$C15:$AG15)</f>
        <v>0</v>
      </c>
    </row>
    <row r="16" spans="2:34" ht="30" customHeight="1" x14ac:dyDescent="0.25">
      <c r="B16" s="25" t="s">
        <v>74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0">
        <f>COUNTA(Январь!$C16:$AG16)</f>
        <v>0</v>
      </c>
    </row>
    <row r="17" spans="2:34" ht="30" customHeight="1" x14ac:dyDescent="0.25">
      <c r="B17" s="25" t="s">
        <v>75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0">
        <f>COUNTA(Январь!$C17:$AG17)</f>
        <v>0</v>
      </c>
    </row>
    <row r="18" spans="2:34" ht="30" customHeight="1" x14ac:dyDescent="0.25">
      <c r="B18" s="25" t="s">
        <v>76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0">
        <f>COUNTA(Январь!$C18:$AG18)</f>
        <v>0</v>
      </c>
    </row>
    <row r="19" spans="2:34" ht="30" customHeight="1" x14ac:dyDescent="0.25">
      <c r="B19" s="25" t="s">
        <v>77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0">
        <f>COUNTA(Январь!$C19:$AG19)</f>
        <v>0</v>
      </c>
    </row>
    <row r="20" spans="2:34" ht="30" customHeight="1" x14ac:dyDescent="0.25">
      <c r="B20" s="25" t="s">
        <v>78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83</v>
      </c>
      <c r="P20" s="1"/>
      <c r="Q20" s="1"/>
      <c r="R20" s="1" t="s">
        <v>83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0">
        <f>COUNTA(Январь!$C20:$AG20)</f>
        <v>0</v>
      </c>
    </row>
    <row r="21" spans="2:34" ht="30" customHeight="1" x14ac:dyDescent="0.25">
      <c r="B21" s="25" t="s">
        <v>87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0">
        <f>COUNTA(Январь!$C21:$AG21)</f>
        <v>0</v>
      </c>
    </row>
    <row r="22" spans="2:34" ht="30" customHeight="1" x14ac:dyDescent="0.25">
      <c r="B22" s="25" t="s">
        <v>80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0">
        <f>COUNTA(Январь!$C22:$AG22)</f>
        <v>0</v>
      </c>
    </row>
    <row r="23" spans="2:34" ht="30" customHeight="1" x14ac:dyDescent="0.25">
      <c r="B23" s="29" t="s">
        <v>88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0">
        <f>COUNTA(Январь!$C23:$AG23)</f>
        <v>0</v>
      </c>
    </row>
    <row r="24" spans="2:34" ht="30" customHeight="1" x14ac:dyDescent="0.25">
      <c r="B24" s="30" t="s">
        <v>81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2:34" ht="30" customHeight="1" thickBot="1" x14ac:dyDescent="0.3">
      <c r="B25" s="26" t="str">
        <f>ИмяМесяца&amp;" Итог"</f>
        <v>Октябрь Итог</v>
      </c>
      <c r="C25" s="27">
        <f>SUBTOTAL(103,Октябрь[1])</f>
        <v>0</v>
      </c>
      <c r="D25" s="27">
        <f>SUBTOTAL(103,Октябрь[2])</f>
        <v>0</v>
      </c>
      <c r="E25" s="27">
        <f>SUBTOTAL(103,Октябрь[3])</f>
        <v>0</v>
      </c>
      <c r="F25" s="27">
        <f>SUBTOTAL(103,Октябрь[4])</f>
        <v>0</v>
      </c>
      <c r="G25" s="27">
        <f>SUBTOTAL(103,Октябрь[5])</f>
        <v>0</v>
      </c>
      <c r="H25" s="27">
        <f>SUBTOTAL(103,Октябрь[6])</f>
        <v>0</v>
      </c>
      <c r="I25" s="27">
        <f>SUBTOTAL(103,Октябрь[7])</f>
        <v>0</v>
      </c>
      <c r="J25" s="27">
        <f>SUBTOTAL(103,Октябрь[8])</f>
        <v>0</v>
      </c>
      <c r="K25" s="27">
        <f>SUBTOTAL(103,Октябрь[9])</f>
        <v>0</v>
      </c>
      <c r="L25" s="27">
        <f>SUBTOTAL(103,Октябрь[10])</f>
        <v>0</v>
      </c>
      <c r="M25" s="27">
        <f>SUBTOTAL(103,Октябрь[11])</f>
        <v>0</v>
      </c>
      <c r="N25" s="27">
        <f>SUBTOTAL(103,Октябрь[12])</f>
        <v>0</v>
      </c>
      <c r="O25" s="27">
        <f>SUBTOTAL(103,Октябрь[13])</f>
        <v>3</v>
      </c>
      <c r="P25" s="27">
        <f>SUBTOTAL(103,Октябрь[14])</f>
        <v>0</v>
      </c>
      <c r="Q25" s="27">
        <f>SUBTOTAL(103,Октябрь[15])</f>
        <v>0</v>
      </c>
      <c r="R25" s="27">
        <f>SUBTOTAL(103,Октябрь[16])</f>
        <v>3</v>
      </c>
      <c r="S25" s="27">
        <f>SUBTOTAL(103,Октябрь[17])</f>
        <v>0</v>
      </c>
      <c r="T25" s="27">
        <f>SUBTOTAL(103,Октябрь[18])</f>
        <v>0</v>
      </c>
      <c r="U25" s="27">
        <f>SUBTOTAL(103,Октябрь[19])</f>
        <v>0</v>
      </c>
      <c r="V25" s="27">
        <f>SUBTOTAL(103,Октябрь[20])</f>
        <v>5</v>
      </c>
      <c r="W25" s="27">
        <f>SUBTOTAL(103,Октябрь[21])</f>
        <v>0</v>
      </c>
      <c r="X25" s="27">
        <f>SUBTOTAL(103,Октябрь[22])</f>
        <v>0</v>
      </c>
      <c r="Y25" s="27">
        <f>SUBTOTAL(103,Октябрь[23])</f>
        <v>2</v>
      </c>
      <c r="Z25" s="27">
        <f>SUBTOTAL(103,Октябрь[24])</f>
        <v>0</v>
      </c>
      <c r="AA25" s="27">
        <f>SUBTOTAL(103,Октябрь[25])</f>
        <v>0</v>
      </c>
      <c r="AB25" s="27">
        <f>SUBTOTAL(103,Октябрь[26])</f>
        <v>0</v>
      </c>
      <c r="AC25" s="27">
        <f>SUBTOTAL(103,Октябрь[27])</f>
        <v>0</v>
      </c>
      <c r="AD25" s="27">
        <f>SUBTOTAL(103,Октябрь[28])</f>
        <v>0</v>
      </c>
      <c r="AE25" s="27">
        <f>SUBTOTAL(103,Октябрь[29])</f>
        <v>0</v>
      </c>
      <c r="AF25" s="27">
        <f>SUBTOTAL(103,Октябрь[30])</f>
        <v>0</v>
      </c>
      <c r="AG25" s="27">
        <f>SUBTOTAL(103,Октябрь[31])</f>
        <v>0</v>
      </c>
      <c r="AH25" s="28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23">
    <cfRule type="expression" priority="1" stopIfTrue="1">
      <formula>C7=""</formula>
    </cfRule>
    <cfRule type="expression" dxfId="54" priority="2" stopIfTrue="1">
      <formula>C7=СобствОбозн2</formula>
    </cfRule>
    <cfRule type="expression" dxfId="53" priority="3" stopIfTrue="1">
      <formula>C7=СобствОбозн1</formula>
    </cfRule>
    <cfRule type="expression" dxfId="52" priority="4" stopIfTrue="1">
      <formula>C7=ОбознБольничн</formula>
    </cfRule>
    <cfRule type="expression" dxfId="51" priority="5" stopIfTrue="1">
      <formula>C7=ОбознЛичнОбст</formula>
    </cfRule>
    <cfRule type="expression" dxfId="50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900-000000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9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900-000002000000}"/>
    <dataValidation allowBlank="1" showInputMessage="1" showErrorMessage="1" prompt="Отслеживайте на этом листе отсутствие в октябре" sqref="A1" xr:uid="{00000000-0002-0000-0900-000003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900-000004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900-000005000000}"/>
    <dataValidation allowBlank="1" showInputMessage="1" showErrorMessage="1" prompt="Буква &quot;О&quot; означает отсутствие из-за отпуска" sqref="C2" xr:uid="{00000000-0002-0000-0900-000006000000}"/>
    <dataValidation allowBlank="1" showInputMessage="1" showErrorMessage="1" prompt="Буквы &quot;ЛО&quot; означают отсутствие по личным обстоятельствам" sqref="G2" xr:uid="{00000000-0002-0000-0900-000007000000}"/>
    <dataValidation allowBlank="1" showInputMessage="1" showErrorMessage="1" prompt="Буква &quot;Б&quot; означает отсутствие из-за больничного" sqref="L2" xr:uid="{00000000-0002-0000-0900-000008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900-000009000000}"/>
    <dataValidation allowBlank="1" showInputMessage="1" showErrorMessage="1" prompt="Введите метку для собственного обозначения слева" sqref="V2 Q2" xr:uid="{00000000-0002-0000-0900-00000A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900-00000B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9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9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сотрудников</v>
      </c>
    </row>
    <row r="2" spans="2:34" ht="15" customHeight="1" x14ac:dyDescent="0.25">
      <c r="B2" s="18" t="s">
        <v>1</v>
      </c>
      <c r="C2" s="3" t="s">
        <v>9</v>
      </c>
      <c r="D2" s="24" t="s">
        <v>12</v>
      </c>
      <c r="E2" s="24"/>
      <c r="F2" s="24"/>
      <c r="G2" s="4" t="s">
        <v>15</v>
      </c>
      <c r="H2" s="24" t="s">
        <v>19</v>
      </c>
      <c r="I2" s="24"/>
      <c r="J2" s="24"/>
      <c r="K2" s="24"/>
      <c r="L2" s="5" t="s">
        <v>17</v>
      </c>
      <c r="M2" s="24" t="s">
        <v>24</v>
      </c>
      <c r="N2" s="24"/>
      <c r="O2" s="24"/>
      <c r="P2" s="6"/>
      <c r="Q2" s="24" t="s">
        <v>28</v>
      </c>
      <c r="R2" s="24"/>
      <c r="S2" s="24"/>
      <c r="T2" s="24"/>
      <c r="U2" s="7"/>
      <c r="V2" s="24" t="s">
        <v>33</v>
      </c>
      <c r="W2" s="24"/>
      <c r="X2" s="24"/>
      <c r="Y2" s="24"/>
    </row>
    <row r="3" spans="2:34" ht="15" customHeight="1" x14ac:dyDescent="0.25">
      <c r="B3" s="13"/>
    </row>
    <row r="4" spans="2:34" ht="30" customHeight="1" x14ac:dyDescent="0.25">
      <c r="B4" s="11" t="s">
        <v>62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52</v>
      </c>
      <c r="AH6" s="15" t="s">
        <v>50</v>
      </c>
    </row>
    <row r="7" spans="2:34" ht="30" customHeight="1" x14ac:dyDescent="0.25">
      <c r="B7" s="16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COUNTA(Ноябрь[[#This Row],[1]:[30]])</f>
        <v>0</v>
      </c>
    </row>
    <row r="8" spans="2:34" ht="30" customHeight="1" x14ac:dyDescent="0.25">
      <c r="B8" s="16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COUNTA(Ноябрь[[#This Row],[1]:[30]])</f>
        <v>0</v>
      </c>
    </row>
    <row r="9" spans="2:34" ht="30" customHeight="1" x14ac:dyDescent="0.25">
      <c r="B9" s="16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COUNTA(Ноябрь[[#This Row],[1]:[30]])</f>
        <v>0</v>
      </c>
    </row>
    <row r="10" spans="2:34" ht="30" customHeight="1" x14ac:dyDescent="0.25">
      <c r="B10" s="16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COUNTA(Ноябрь[[#This Row],[1]:[30]])</f>
        <v>0</v>
      </c>
    </row>
    <row r="11" spans="2:34" ht="30" customHeight="1" x14ac:dyDescent="0.25">
      <c r="B11" s="16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COUNTA(Ноябрь[[#This Row],[1]:[30]])</f>
        <v>0</v>
      </c>
    </row>
    <row r="12" spans="2:34" ht="30" customHeight="1" x14ac:dyDescent="0.25">
      <c r="B12" s="20" t="str">
        <f>ИмяМесяца&amp;" Итог"</f>
        <v>Ноябрь Итог</v>
      </c>
      <c r="C12" s="12">
        <f>SUBTOTAL(103,Ноябрь[1])</f>
        <v>0</v>
      </c>
      <c r="D12" s="12">
        <f>SUBTOTAL(103,Ноябрь[2])</f>
        <v>0</v>
      </c>
      <c r="E12" s="12">
        <f>SUBTOTAL(103,Ноябрь[3])</f>
        <v>0</v>
      </c>
      <c r="F12" s="12">
        <f>SUBTOTAL(103,Ноябрь[4])</f>
        <v>0</v>
      </c>
      <c r="G12" s="12">
        <f>SUBTOTAL(103,Ноябрь[5])</f>
        <v>0</v>
      </c>
      <c r="H12" s="12">
        <f>SUBTOTAL(103,Ноябрь[6])</f>
        <v>0</v>
      </c>
      <c r="I12" s="12">
        <f>SUBTOTAL(103,Ноябрь[7])</f>
        <v>0</v>
      </c>
      <c r="J12" s="12">
        <f>SUBTOTAL(103,Ноябрь[8])</f>
        <v>0</v>
      </c>
      <c r="K12" s="12">
        <f>SUBTOTAL(103,Ноябрь[9])</f>
        <v>0</v>
      </c>
      <c r="L12" s="12">
        <f>SUBTOTAL(103,Ноябрь[10])</f>
        <v>0</v>
      </c>
      <c r="M12" s="12">
        <f>SUBTOTAL(103,Ноябрь[11])</f>
        <v>0</v>
      </c>
      <c r="N12" s="12">
        <f>SUBTOTAL(103,Ноябрь[12])</f>
        <v>0</v>
      </c>
      <c r="O12" s="12">
        <f>SUBTOTAL(103,Ноябрь[13])</f>
        <v>0</v>
      </c>
      <c r="P12" s="12">
        <f>SUBTOTAL(103,Ноябрь[14])</f>
        <v>0</v>
      </c>
      <c r="Q12" s="12">
        <f>SUBTOTAL(103,Ноябрь[15])</f>
        <v>0</v>
      </c>
      <c r="R12" s="12">
        <f>SUBTOTAL(103,Ноябрь[16])</f>
        <v>0</v>
      </c>
      <c r="S12" s="12">
        <f>SUBTOTAL(103,Ноябрь[17])</f>
        <v>0</v>
      </c>
      <c r="T12" s="12">
        <f>SUBTOTAL(103,Ноябрь[18])</f>
        <v>0</v>
      </c>
      <c r="U12" s="12">
        <f>SUBTOTAL(103,Ноябрь[19])</f>
        <v>0</v>
      </c>
      <c r="V12" s="12">
        <f>SUBTOTAL(103,Ноябрь[20])</f>
        <v>0</v>
      </c>
      <c r="W12" s="12">
        <f>SUBTOTAL(103,Ноябрь[21])</f>
        <v>0</v>
      </c>
      <c r="X12" s="12">
        <f>SUBTOTAL(103,Ноябрь[22])</f>
        <v>0</v>
      </c>
      <c r="Y12" s="12">
        <f>SUBTOTAL(103,Ноябрь[23])</f>
        <v>0</v>
      </c>
      <c r="Z12" s="12">
        <f>SUBTOTAL(103,Ноябрь[24])</f>
        <v>0</v>
      </c>
      <c r="AA12" s="12">
        <f>SUBTOTAL(103,Ноябрь[25])</f>
        <v>0</v>
      </c>
      <c r="AB12" s="12">
        <f>SUBTOTAL(103,Ноябрь[26])</f>
        <v>0</v>
      </c>
      <c r="AC12" s="12">
        <f>SUBTOTAL(103,Ноябрь[27])</f>
        <v>0</v>
      </c>
      <c r="AD12" s="12">
        <f>SUBTOTAL(103,Ноябрь[28])</f>
        <v>0</v>
      </c>
      <c r="AE12" s="12">
        <f>SUBTOTAL(103,Ноябрь[29])</f>
        <v>0</v>
      </c>
      <c r="AF12" s="12">
        <f>SUBTOTAL(103,Ноябрь[30])</f>
        <v>0</v>
      </c>
      <c r="AG12" s="12">
        <f>SUBTOTAL(103,Ноябрь[[ ]])</f>
        <v>0</v>
      </c>
      <c r="AH12" s="12">
        <f>SUBTOTAL(109,Ноябрь[Всего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9" priority="2" stopIfTrue="1">
      <formula>C7=СобствОбозн2</formula>
    </cfRule>
    <cfRule type="expression" dxfId="48" priority="3" stopIfTrue="1">
      <formula>C7=СобствОбозн1</formula>
    </cfRule>
    <cfRule type="expression" dxfId="47" priority="4" stopIfTrue="1">
      <formula>C7=ОбознБольничн</formula>
    </cfRule>
    <cfRule type="expression" dxfId="46" priority="5" stopIfTrue="1">
      <formula>C7=ОбознЛичнОбст</formula>
    </cfRule>
    <cfRule type="expression" dxfId="4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A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A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A00-000002000000}"/>
    <dataValidation allowBlank="1" showInputMessage="1" showErrorMessage="1" prompt="Введите метку для собственного обозначения слева" sqref="V2 Q2" xr:uid="{00000000-0002-0000-0A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A00-000004000000}"/>
    <dataValidation allowBlank="1" showInputMessage="1" showErrorMessage="1" prompt="Буква &quot;Б&quot; означает отсутствие из-за больничного" sqref="L2" xr:uid="{00000000-0002-0000-0A00-000005000000}"/>
    <dataValidation allowBlank="1" showInputMessage="1" showErrorMessage="1" prompt="Буквы &quot;ЛО&quot; означают отсутствие по личным обстоятельствам" sqref="G2" xr:uid="{00000000-0002-0000-0A00-000006000000}"/>
    <dataValidation allowBlank="1" showInputMessage="1" showErrorMessage="1" prompt="Буква &quot;О&quot; означает отсутствие из-за отпуска" sqref="C2" xr:uid="{00000000-0002-0000-0A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A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A00-000009000000}"/>
    <dataValidation allowBlank="1" showInputMessage="1" showErrorMessage="1" prompt="Отслеживайте на этом листе отсутствие в ноябре" sqref="A1" xr:uid="{00000000-0002-0000-0A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A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A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A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7999816888943144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сотрудников</v>
      </c>
    </row>
    <row r="2" spans="2:34" ht="15" customHeight="1" x14ac:dyDescent="0.25">
      <c r="B2" s="18" t="s">
        <v>1</v>
      </c>
      <c r="C2" s="3" t="s">
        <v>9</v>
      </c>
      <c r="D2" s="24" t="s">
        <v>12</v>
      </c>
      <c r="E2" s="24"/>
      <c r="F2" s="24"/>
      <c r="G2" s="4" t="s">
        <v>15</v>
      </c>
      <c r="H2" s="24" t="s">
        <v>19</v>
      </c>
      <c r="I2" s="24"/>
      <c r="J2" s="24"/>
      <c r="K2" s="24"/>
      <c r="L2" s="5" t="s">
        <v>17</v>
      </c>
      <c r="M2" s="24" t="s">
        <v>24</v>
      </c>
      <c r="N2" s="24"/>
      <c r="O2" s="24"/>
      <c r="P2" s="6"/>
      <c r="Q2" s="24" t="s">
        <v>28</v>
      </c>
      <c r="R2" s="24"/>
      <c r="S2" s="24"/>
      <c r="T2" s="24"/>
      <c r="U2" s="7"/>
      <c r="V2" s="24" t="s">
        <v>33</v>
      </c>
      <c r="W2" s="24"/>
      <c r="X2" s="24"/>
      <c r="Y2" s="24"/>
    </row>
    <row r="3" spans="2:34" ht="15" customHeight="1" x14ac:dyDescent="0.25">
      <c r="B3" s="13"/>
    </row>
    <row r="4" spans="2:34" ht="30" customHeight="1" x14ac:dyDescent="0.25">
      <c r="B4" s="11" t="s">
        <v>63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48</v>
      </c>
      <c r="AH6" s="15" t="s">
        <v>50</v>
      </c>
    </row>
    <row r="7" spans="2:34" ht="30" customHeight="1" x14ac:dyDescent="0.25">
      <c r="B7" s="16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COUNTA(Декабрь[[#This Row],[1]:[31]])</f>
        <v>0</v>
      </c>
    </row>
    <row r="8" spans="2:34" ht="30" customHeight="1" x14ac:dyDescent="0.25">
      <c r="B8" s="16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COUNTA(Декабрь[[#This Row],[1]:[31]])</f>
        <v>0</v>
      </c>
    </row>
    <row r="9" spans="2:34" ht="30" customHeight="1" x14ac:dyDescent="0.25">
      <c r="B9" s="16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COUNTA(Декабрь[[#This Row],[1]:[31]])</f>
        <v>0</v>
      </c>
    </row>
    <row r="10" spans="2:34" ht="30" customHeight="1" x14ac:dyDescent="0.25">
      <c r="B10" s="16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COUNTA(Декабрь[[#This Row],[1]:[31]])</f>
        <v>0</v>
      </c>
    </row>
    <row r="11" spans="2:34" ht="30" customHeight="1" x14ac:dyDescent="0.25">
      <c r="B11" s="16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COUNTA(Декабрь[[#This Row],[1]:[31]])</f>
        <v>0</v>
      </c>
    </row>
    <row r="12" spans="2:34" ht="30" customHeight="1" x14ac:dyDescent="0.25">
      <c r="B12" s="20" t="str">
        <f>ИмяМесяца&amp;" Итог"</f>
        <v>Декабрь Итог</v>
      </c>
      <c r="C12" s="12">
        <f>SUBTOTAL(103,Декабрь[1])</f>
        <v>0</v>
      </c>
      <c r="D12" s="12">
        <f>SUBTOTAL(103,Декабрь[2])</f>
        <v>0</v>
      </c>
      <c r="E12" s="12">
        <f>SUBTOTAL(103,Декабрь[3])</f>
        <v>0</v>
      </c>
      <c r="F12" s="12">
        <f>SUBTOTAL(103,Декабрь[4])</f>
        <v>0</v>
      </c>
      <c r="G12" s="12">
        <f>SUBTOTAL(103,Декабрь[5])</f>
        <v>0</v>
      </c>
      <c r="H12" s="12">
        <f>SUBTOTAL(103,Декабрь[6])</f>
        <v>0</v>
      </c>
      <c r="I12" s="12">
        <f>SUBTOTAL(103,Декабрь[7])</f>
        <v>0</v>
      </c>
      <c r="J12" s="12">
        <f>SUBTOTAL(103,Декабрь[8])</f>
        <v>0</v>
      </c>
      <c r="K12" s="12">
        <f>SUBTOTAL(103,Декабрь[9])</f>
        <v>0</v>
      </c>
      <c r="L12" s="12">
        <f>SUBTOTAL(103,Декабрь[10])</f>
        <v>0</v>
      </c>
      <c r="M12" s="12">
        <f>SUBTOTAL(103,Декабрь[11])</f>
        <v>0</v>
      </c>
      <c r="N12" s="12">
        <f>SUBTOTAL(103,Декабрь[12])</f>
        <v>0</v>
      </c>
      <c r="O12" s="12">
        <f>SUBTOTAL(103,Декабрь[13])</f>
        <v>0</v>
      </c>
      <c r="P12" s="12">
        <f>SUBTOTAL(103,Декабрь[14])</f>
        <v>0</v>
      </c>
      <c r="Q12" s="12">
        <f>SUBTOTAL(103,Декабрь[15])</f>
        <v>0</v>
      </c>
      <c r="R12" s="12">
        <f>SUBTOTAL(103,Декабрь[16])</f>
        <v>0</v>
      </c>
      <c r="S12" s="12">
        <f>SUBTOTAL(103,Декабрь[17])</f>
        <v>0</v>
      </c>
      <c r="T12" s="12">
        <f>SUBTOTAL(103,Декабрь[18])</f>
        <v>0</v>
      </c>
      <c r="U12" s="12">
        <f>SUBTOTAL(103,Декабрь[19])</f>
        <v>0</v>
      </c>
      <c r="V12" s="12">
        <f>SUBTOTAL(103,Декабрь[20])</f>
        <v>0</v>
      </c>
      <c r="W12" s="12">
        <f>SUBTOTAL(103,Декабрь[21])</f>
        <v>0</v>
      </c>
      <c r="X12" s="12">
        <f>SUBTOTAL(103,Декабрь[22])</f>
        <v>0</v>
      </c>
      <c r="Y12" s="12">
        <f>SUBTOTAL(103,Декабрь[23])</f>
        <v>0</v>
      </c>
      <c r="Z12" s="12">
        <f>SUBTOTAL(103,Декабрь[24])</f>
        <v>0</v>
      </c>
      <c r="AA12" s="12">
        <f>SUBTOTAL(103,Декабрь[25])</f>
        <v>0</v>
      </c>
      <c r="AB12" s="12">
        <f>SUBTOTAL(103,Декабрь[26])</f>
        <v>0</v>
      </c>
      <c r="AC12" s="12">
        <f>SUBTOTAL(103,Декабрь[27])</f>
        <v>0</v>
      </c>
      <c r="AD12" s="12">
        <f>SUBTOTAL(103,Декабрь[28])</f>
        <v>0</v>
      </c>
      <c r="AE12" s="12">
        <f>SUBTOTAL(103,Декабрь[29])</f>
        <v>0</v>
      </c>
      <c r="AF12" s="12">
        <f>SUBTOTAL(103,Декабрь[30])</f>
        <v>0</v>
      </c>
      <c r="AG12" s="12">
        <f>SUBTOTAL(103,Декабрь[31])</f>
        <v>0</v>
      </c>
      <c r="AH12" s="12">
        <f>SUBTOTAL(109,Декабрь[Всего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4" priority="2" stopIfTrue="1">
      <formula>C7=СобствОбозн2</formula>
    </cfRule>
    <cfRule type="expression" dxfId="43" priority="3" stopIfTrue="1">
      <formula>C7=СобствОбозн1</formula>
    </cfRule>
    <cfRule type="expression" dxfId="42" priority="4" stopIfTrue="1">
      <formula>C7=ОбознБольничн</formula>
    </cfRule>
    <cfRule type="expression" dxfId="41" priority="5" stopIfTrue="1">
      <formula>C7=ОбознЛичнОбст</formula>
    </cfRule>
    <cfRule type="expression" dxfId="40" priority="6" stopIfTrue="1">
      <formula>C7=ОбознОтпуск</formula>
    </cfRule>
  </conditionalFormatting>
  <conditionalFormatting sqref="AH7:AH11">
    <cfRule type="dataBar" priority="30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 xr:uid="{00000000-0002-0000-0B00-000000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B00-000001000000}"/>
    <dataValidation allowBlank="1" showInputMessage="1" showErrorMessage="1" prompt="Отслеживайте на этом листе отсутствие в декабре" sqref="A1" xr:uid="{00000000-0002-0000-0B00-000002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B00-000003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B00-000004000000}"/>
    <dataValidation allowBlank="1" showInputMessage="1" showErrorMessage="1" prompt="Буква &quot;О&quot; означает отсутствие из-за отпуска" sqref="C2" xr:uid="{00000000-0002-0000-0B00-000005000000}"/>
    <dataValidation allowBlank="1" showInputMessage="1" showErrorMessage="1" prompt="Буквы &quot;ЛО&quot; означают отсутствие по личным обстоятельствам" sqref="G2" xr:uid="{00000000-0002-0000-0B00-000006000000}"/>
    <dataValidation allowBlank="1" showInputMessage="1" showErrorMessage="1" prompt="Буква &quot;Б&quot; означает отсутствие из-за больничного" sqref="L2" xr:uid="{00000000-0002-0000-0B00-000007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B00-000008000000}"/>
    <dataValidation allowBlank="1" showInputMessage="1" showErrorMessage="1" prompt="Введите метку для собственного обозначения слева" sqref="V2 Q2" xr:uid="{00000000-0002-0000-0B00-000009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B00-00000A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B00-00000B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B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B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/>
  </sheetPr>
  <dimension ref="B1:B20"/>
  <sheetViews>
    <sheetView showGridLines="0" topLeftCell="A2" workbookViewId="0">
      <selection activeCell="B4" sqref="B4:B20"/>
    </sheetView>
  </sheetViews>
  <sheetFormatPr defaultRowHeight="30" customHeight="1" x14ac:dyDescent="0.25"/>
  <cols>
    <col min="1" max="1" width="2.7109375" customWidth="1"/>
    <col min="2" max="2" width="30.7109375" customWidth="1"/>
    <col min="3" max="3" width="2.7109375" customWidth="1"/>
  </cols>
  <sheetData>
    <row r="1" spans="2:2" ht="50.1" customHeight="1" x14ac:dyDescent="0.25">
      <c r="B1" s="21" t="s">
        <v>64</v>
      </c>
    </row>
    <row r="2" spans="2:2" ht="15" customHeight="1" x14ac:dyDescent="0.25"/>
    <row r="3" spans="2:2" ht="30" customHeight="1" x14ac:dyDescent="0.25">
      <c r="B3" t="s">
        <v>64</v>
      </c>
    </row>
    <row r="4" spans="2:2" ht="30" customHeight="1" x14ac:dyDescent="0.25">
      <c r="B4" s="8" t="s">
        <v>65</v>
      </c>
    </row>
    <row r="5" spans="2:2" ht="30" customHeight="1" x14ac:dyDescent="0.25">
      <c r="B5" s="8" t="s">
        <v>66</v>
      </c>
    </row>
    <row r="6" spans="2:2" ht="30" customHeight="1" x14ac:dyDescent="0.25">
      <c r="B6" s="8" t="s">
        <v>67</v>
      </c>
    </row>
    <row r="7" spans="2:2" ht="30" customHeight="1" x14ac:dyDescent="0.25">
      <c r="B7" s="8" t="s">
        <v>68</v>
      </c>
    </row>
    <row r="8" spans="2:2" ht="30" customHeight="1" x14ac:dyDescent="0.25">
      <c r="B8" s="8" t="s">
        <v>69</v>
      </c>
    </row>
    <row r="9" spans="2:2" ht="30" customHeight="1" x14ac:dyDescent="0.25">
      <c r="B9" s="25" t="s">
        <v>70</v>
      </c>
    </row>
    <row r="10" spans="2:2" ht="30" customHeight="1" x14ac:dyDescent="0.25">
      <c r="B10" s="25" t="s">
        <v>71</v>
      </c>
    </row>
    <row r="11" spans="2:2" ht="30" customHeight="1" x14ac:dyDescent="0.25">
      <c r="B11" s="25" t="s">
        <v>72</v>
      </c>
    </row>
    <row r="12" spans="2:2" ht="30" customHeight="1" x14ac:dyDescent="0.25">
      <c r="B12" s="25" t="s">
        <v>73</v>
      </c>
    </row>
    <row r="13" spans="2:2" ht="30" customHeight="1" x14ac:dyDescent="0.25">
      <c r="B13" s="25" t="s">
        <v>74</v>
      </c>
    </row>
    <row r="14" spans="2:2" ht="30" customHeight="1" x14ac:dyDescent="0.25">
      <c r="B14" s="25" t="s">
        <v>75</v>
      </c>
    </row>
    <row r="15" spans="2:2" ht="30" customHeight="1" x14ac:dyDescent="0.25">
      <c r="B15" s="25" t="s">
        <v>76</v>
      </c>
    </row>
    <row r="16" spans="2:2" ht="30" customHeight="1" x14ac:dyDescent="0.25">
      <c r="B16" s="25" t="s">
        <v>77</v>
      </c>
    </row>
    <row r="17" spans="2:2" ht="30" customHeight="1" x14ac:dyDescent="0.25">
      <c r="B17" s="25" t="s">
        <v>78</v>
      </c>
    </row>
    <row r="18" spans="2:2" ht="30" customHeight="1" x14ac:dyDescent="0.25">
      <c r="B18" s="25" t="s">
        <v>79</v>
      </c>
    </row>
    <row r="19" spans="2:2" ht="30" customHeight="1" x14ac:dyDescent="0.25">
      <c r="B19" s="25" t="s">
        <v>80</v>
      </c>
    </row>
    <row r="20" spans="2:2" ht="30" customHeight="1" x14ac:dyDescent="0.25">
      <c r="B20" t="s">
        <v>81</v>
      </c>
    </row>
  </sheetData>
  <dataValidations count="3">
    <dataValidation allowBlank="1" showInputMessage="1" showErrorMessage="1" prompt="Заголовок имен сотрудников" sqref="B1" xr:uid="{00000000-0002-0000-0C00-000000000000}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 xr:uid="{00000000-0002-0000-0C00-000001000000}"/>
    <dataValidation allowBlank="1" showInputMessage="1" showErrorMessage="1" prompt="Введите имена сотрудников в этом столбце" sqref="B3" xr:uid="{00000000-0002-0000-0C00-000002000000}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40625"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сотрудников</v>
      </c>
    </row>
    <row r="2" spans="2:34" ht="15" customHeight="1" x14ac:dyDescent="0.25">
      <c r="B2" s="18" t="s">
        <v>1</v>
      </c>
      <c r="C2" s="3" t="s">
        <v>9</v>
      </c>
      <c r="D2" s="24" t="s">
        <v>12</v>
      </c>
      <c r="E2" s="24"/>
      <c r="F2" s="24"/>
      <c r="G2" s="4" t="s">
        <v>15</v>
      </c>
      <c r="H2" s="24" t="s">
        <v>19</v>
      </c>
      <c r="I2" s="24"/>
      <c r="J2" s="24"/>
      <c r="K2" s="24"/>
      <c r="L2" s="5" t="s">
        <v>17</v>
      </c>
      <c r="M2" s="24" t="s">
        <v>24</v>
      </c>
      <c r="N2" s="24"/>
      <c r="O2" s="24"/>
      <c r="P2" s="6"/>
      <c r="Q2" s="24" t="s">
        <v>28</v>
      </c>
      <c r="R2" s="24"/>
      <c r="S2" s="24"/>
      <c r="T2" s="24"/>
      <c r="U2" s="7"/>
      <c r="V2" s="24" t="s">
        <v>33</v>
      </c>
      <c r="W2" s="24"/>
      <c r="X2" s="24"/>
      <c r="Y2" s="24"/>
    </row>
    <row r="3" spans="2:34" ht="15" customHeight="1" x14ac:dyDescent="0.25">
      <c r="B3"/>
    </row>
    <row r="4" spans="2:34" ht="30" customHeight="1" x14ac:dyDescent="0.25">
      <c r="B4" s="11" t="s">
        <v>51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52</v>
      </c>
      <c r="AG6" s="2" t="s">
        <v>53</v>
      </c>
      <c r="AH6" s="15" t="s">
        <v>50</v>
      </c>
    </row>
    <row r="7" spans="2:34" ht="30" customHeight="1" x14ac:dyDescent="0.25">
      <c r="B7" s="16" t="s">
        <v>4</v>
      </c>
      <c r="C7" s="2"/>
      <c r="D7" s="2"/>
      <c r="E7" s="2" t="s">
        <v>9</v>
      </c>
      <c r="F7" s="2" t="s">
        <v>9</v>
      </c>
      <c r="G7" s="2" t="s">
        <v>9</v>
      </c>
      <c r="H7" s="2" t="s">
        <v>9</v>
      </c>
      <c r="I7" s="2"/>
      <c r="J7" s="2"/>
      <c r="K7" s="2"/>
      <c r="L7" s="2"/>
      <c r="M7" s="2"/>
      <c r="N7" s="2"/>
      <c r="O7" s="2" t="s">
        <v>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25">
      <c r="B8" s="16" t="s">
        <v>5</v>
      </c>
      <c r="C8" s="2"/>
      <c r="D8" s="2"/>
      <c r="E8" s="2"/>
      <c r="F8" s="2"/>
      <c r="G8" s="2" t="s">
        <v>17</v>
      </c>
      <c r="H8" s="2" t="s">
        <v>17</v>
      </c>
      <c r="I8" s="2"/>
      <c r="J8" s="2"/>
      <c r="K8" s="2"/>
      <c r="L8" s="2"/>
      <c r="M8" s="2" t="s">
        <v>15</v>
      </c>
      <c r="N8" s="2"/>
      <c r="O8" s="2"/>
      <c r="P8" s="2"/>
      <c r="Q8" s="2"/>
      <c r="R8" s="2"/>
      <c r="S8" s="2"/>
      <c r="T8" s="2"/>
      <c r="U8" s="2"/>
      <c r="V8" s="2" t="s">
        <v>17</v>
      </c>
      <c r="W8" s="2"/>
      <c r="X8" s="2"/>
      <c r="Y8" s="2"/>
      <c r="Z8" s="2"/>
      <c r="AA8" s="2" t="s">
        <v>9</v>
      </c>
      <c r="AB8" s="2" t="s">
        <v>9</v>
      </c>
      <c r="AC8" s="2" t="s">
        <v>9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25">
      <c r="B9" s="16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25">
      <c r="B10" s="16" t="s">
        <v>7</v>
      </c>
      <c r="C10" s="2"/>
      <c r="D10" s="2"/>
      <c r="E10" s="2" t="s">
        <v>17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17</v>
      </c>
      <c r="Q10" s="2"/>
      <c r="R10" s="2"/>
      <c r="S10" s="2"/>
      <c r="T10" s="2" t="s">
        <v>15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17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25">
      <c r="B11" s="16" t="s">
        <v>8</v>
      </c>
      <c r="C11" s="2"/>
      <c r="D11" s="2"/>
      <c r="E11" s="2"/>
      <c r="F11" s="2"/>
      <c r="G11" s="2"/>
      <c r="H11" s="2"/>
      <c r="I11" s="2"/>
      <c r="J11" s="2" t="s">
        <v>9</v>
      </c>
      <c r="K11" s="2" t="s">
        <v>9</v>
      </c>
      <c r="L11" s="2" t="s">
        <v>9</v>
      </c>
      <c r="M11" s="2" t="s">
        <v>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17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25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101" priority="16">
      <formula>MONTH(DATE(ГодКалендаря,2,29))&lt;&gt;2</formula>
    </cfRule>
  </conditionalFormatting>
  <conditionalFormatting sqref="AE5">
    <cfRule type="expression" dxfId="100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99" priority="3" stopIfTrue="1">
      <formula>C7=СобствОбозн2</formula>
    </cfRule>
  </conditionalFormatting>
  <conditionalFormatting sqref="C7:AG11">
    <cfRule type="expression" dxfId="98" priority="5" stopIfTrue="1">
      <formula>C7=СобствОбозн1</formula>
    </cfRule>
    <cfRule type="expression" dxfId="97" priority="6" stopIfTrue="1">
      <formula>C7=ОбознБольничн</formula>
    </cfRule>
    <cfRule type="expression" dxfId="96" priority="7" stopIfTrue="1">
      <formula>C7=ОбознЛичнОбст</formula>
    </cfRule>
    <cfRule type="expression" dxfId="95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 xr:uid="{00000000-0002-0000-0100-000000000000}"/>
    <dataValidation allowBlank="1" showInputMessage="1" showErrorMessage="1" prompt="Отслеживайте на этом листе отсутствие в феврале" sqref="A1" xr:uid="{00000000-0002-0000-01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100-000002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100-000003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100-000004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100-000005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100-000006000000}"/>
    <dataValidation allowBlank="1" showInputMessage="1" showErrorMessage="1" prompt="Введите метку для собственного обозначения слева" sqref="Q2 V2" xr:uid="{00000000-0002-0000-0100-000007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100-000008000000}"/>
    <dataValidation allowBlank="1" showInputMessage="1" showErrorMessage="1" prompt="Буква &quot;Б&quot; означает отсутствие из-за больничного" sqref="L2" xr:uid="{00000000-0002-0000-0100-000009000000}"/>
    <dataValidation allowBlank="1" showInputMessage="1" showErrorMessage="1" prompt="Буквы &quot;ЛО&quot; означают отсутствие по личным обстоятельствам" sqref="G2" xr:uid="{00000000-0002-0000-0100-00000A000000}"/>
    <dataValidation allowBlank="1" showInputMessage="1" showErrorMessage="1" prompt="Буква &quot;О&quot; означает отсутствие из-за отпуска" sqref="C2" xr:uid="{00000000-0002-0000-0100-00000B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1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1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 xr:uid="{00000000-0002-0000-01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сотрудников</v>
      </c>
    </row>
    <row r="2" spans="2:34" ht="15" customHeight="1" x14ac:dyDescent="0.25">
      <c r="B2" s="18" t="s">
        <v>1</v>
      </c>
      <c r="C2" s="3" t="s">
        <v>9</v>
      </c>
      <c r="D2" s="24" t="s">
        <v>12</v>
      </c>
      <c r="E2" s="24"/>
      <c r="F2" s="24"/>
      <c r="G2" s="4" t="s">
        <v>15</v>
      </c>
      <c r="H2" s="24" t="s">
        <v>19</v>
      </c>
      <c r="I2" s="24"/>
      <c r="J2" s="24"/>
      <c r="K2" s="24"/>
      <c r="L2" s="5" t="s">
        <v>17</v>
      </c>
      <c r="M2" s="24" t="s">
        <v>24</v>
      </c>
      <c r="N2" s="24"/>
      <c r="O2" s="24"/>
      <c r="P2" s="6"/>
      <c r="Q2" s="24" t="s">
        <v>28</v>
      </c>
      <c r="R2" s="24"/>
      <c r="S2" s="24"/>
      <c r="T2" s="24"/>
      <c r="U2" s="7"/>
      <c r="V2" s="24" t="s">
        <v>33</v>
      </c>
      <c r="W2" s="24"/>
      <c r="X2" s="24"/>
      <c r="Y2" s="24"/>
    </row>
    <row r="3" spans="2:34" ht="15" customHeight="1" x14ac:dyDescent="0.25">
      <c r="B3" s="13"/>
    </row>
    <row r="4" spans="2:34" ht="30" customHeight="1" x14ac:dyDescent="0.25">
      <c r="B4" s="11" t="s">
        <v>54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48</v>
      </c>
      <c r="AH6" s="15" t="s">
        <v>50</v>
      </c>
    </row>
    <row r="7" spans="2:34" ht="30" customHeight="1" x14ac:dyDescent="0.25">
      <c r="B7" s="16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25">
      <c r="B8" s="16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25">
      <c r="B9" s="16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25">
      <c r="B10" s="16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25">
      <c r="B11" s="16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25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94" priority="2" stopIfTrue="1">
      <formula>C7=СобствОбозн2</formula>
    </cfRule>
    <cfRule type="expression" dxfId="93" priority="3" stopIfTrue="1">
      <formula>C7=СобствОбозн1</formula>
    </cfRule>
    <cfRule type="expression" dxfId="92" priority="4" stopIfTrue="1">
      <formula>C7=ОбознБольничн</formula>
    </cfRule>
    <cfRule type="expression" dxfId="91" priority="5" stopIfTrue="1">
      <formula>C7=ОбознЛичнОбст</formula>
    </cfRule>
    <cfRule type="expression" dxfId="9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200-000000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200-000001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200-000002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200-000003000000}"/>
    <dataValidation allowBlank="1" showInputMessage="1" showErrorMessage="1" prompt="Введите метку для собственного обозначения слева" sqref="V2 Q2" xr:uid="{00000000-0002-0000-0200-000004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200-000005000000}"/>
    <dataValidation allowBlank="1" showInputMessage="1" showErrorMessage="1" prompt="Буква &quot;Б&quot; означает отсутствие из-за больничного" sqref="L2" xr:uid="{00000000-0002-0000-0200-000006000000}"/>
    <dataValidation allowBlank="1" showInputMessage="1" showErrorMessage="1" prompt="Буквы &quot;ЛО&quot; означают отсутствие по личным обстоятельствам" sqref="G2" xr:uid="{00000000-0002-0000-0200-000007000000}"/>
    <dataValidation allowBlank="1" showInputMessage="1" showErrorMessage="1" prompt="Буква &quot;О&quot; означает отсутствие из-за отпуска" sqref="C2" xr:uid="{00000000-0002-0000-0200-000008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200-000009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200-00000A000000}"/>
    <dataValidation allowBlank="1" showInputMessage="1" showErrorMessage="1" prompt="Отслеживайте на этом листе отсутствие в марте" sqref="A1" xr:uid="{00000000-0002-0000-0200-00000B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200-00000C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2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сотрудников</v>
      </c>
    </row>
    <row r="2" spans="2:34" ht="15" customHeight="1" x14ac:dyDescent="0.25">
      <c r="B2" s="18" t="s">
        <v>1</v>
      </c>
      <c r="C2" s="3" t="s">
        <v>9</v>
      </c>
      <c r="D2" s="24" t="s">
        <v>12</v>
      </c>
      <c r="E2" s="24"/>
      <c r="F2" s="24"/>
      <c r="G2" s="4" t="s">
        <v>15</v>
      </c>
      <c r="H2" s="24" t="s">
        <v>19</v>
      </c>
      <c r="I2" s="24"/>
      <c r="J2" s="24"/>
      <c r="K2" s="24"/>
      <c r="L2" s="5" t="s">
        <v>17</v>
      </c>
      <c r="M2" s="24" t="s">
        <v>24</v>
      </c>
      <c r="N2" s="24"/>
      <c r="O2" s="24"/>
      <c r="P2" s="6"/>
      <c r="Q2" s="24" t="s">
        <v>28</v>
      </c>
      <c r="R2" s="24"/>
      <c r="S2" s="24"/>
      <c r="T2" s="24"/>
      <c r="U2" s="7"/>
      <c r="V2" s="24" t="s">
        <v>33</v>
      </c>
      <c r="W2" s="24"/>
      <c r="X2" s="24"/>
      <c r="Y2" s="24"/>
    </row>
    <row r="3" spans="2:34" ht="15" customHeight="1" x14ac:dyDescent="0.25">
      <c r="B3" s="13"/>
    </row>
    <row r="4" spans="2:34" ht="30" customHeight="1" x14ac:dyDescent="0.25">
      <c r="B4" s="11" t="s">
        <v>55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2" t="s">
        <v>52</v>
      </c>
      <c r="AH6" s="15" t="s">
        <v>50</v>
      </c>
    </row>
    <row r="7" spans="2:34" ht="30" customHeight="1" x14ac:dyDescent="0.25">
      <c r="B7" s="16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25">
      <c r="B8" s="16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25">
      <c r="B9" s="16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25">
      <c r="B10" s="16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25">
      <c r="B11" s="16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25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89" priority="2" stopIfTrue="1">
      <formula>C7=СобствОбозн2</formula>
    </cfRule>
    <cfRule type="expression" dxfId="88" priority="3" stopIfTrue="1">
      <formula>C7=СобствОбозн1</formula>
    </cfRule>
    <cfRule type="expression" dxfId="87" priority="4" stopIfTrue="1">
      <formula>C7=ОбознБольничн</formula>
    </cfRule>
    <cfRule type="expression" dxfId="86" priority="5" stopIfTrue="1">
      <formula>C7=ОбознЛичнОбст</formula>
    </cfRule>
    <cfRule type="expression" dxfId="8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 xr:uid="{00000000-0002-0000-0300-000000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300-000001000000}"/>
    <dataValidation allowBlank="1" showInputMessage="1" showErrorMessage="1" prompt="Отслеживайте на этом листе отсутствие в апреле" sqref="A1" xr:uid="{00000000-0002-0000-0300-000002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300-000003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300-000004000000}"/>
    <dataValidation allowBlank="1" showInputMessage="1" showErrorMessage="1" prompt="Буква &quot;О&quot; означает отсутствие из-за отпуска" sqref="C2" xr:uid="{00000000-0002-0000-0300-000005000000}"/>
    <dataValidation allowBlank="1" showInputMessage="1" showErrorMessage="1" prompt="Буквы &quot;ЛО&quot; означают отсутствие по личным обстоятельствам" sqref="G2" xr:uid="{00000000-0002-0000-0300-000006000000}"/>
    <dataValidation allowBlank="1" showInputMessage="1" showErrorMessage="1" prompt="Буква &quot;Б&quot; означает отсутствие из-за больничного" sqref="L2" xr:uid="{00000000-0002-0000-0300-000007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300-000008000000}"/>
    <dataValidation allowBlank="1" showInputMessage="1" showErrorMessage="1" prompt="Введите метку для собственного обозначения слева" sqref="V2 Q2" xr:uid="{00000000-0002-0000-0300-000009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300-00000A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300-00000B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3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3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сотрудников</v>
      </c>
    </row>
    <row r="2" spans="2:34" ht="15" customHeight="1" x14ac:dyDescent="0.25">
      <c r="B2" s="18" t="s">
        <v>1</v>
      </c>
      <c r="C2" s="3" t="s">
        <v>9</v>
      </c>
      <c r="D2" s="24" t="s">
        <v>12</v>
      </c>
      <c r="E2" s="24"/>
      <c r="F2" s="24"/>
      <c r="G2" s="4" t="s">
        <v>15</v>
      </c>
      <c r="H2" s="24" t="s">
        <v>19</v>
      </c>
      <c r="I2" s="24"/>
      <c r="J2" s="24"/>
      <c r="K2" s="24"/>
      <c r="L2" s="5" t="s">
        <v>17</v>
      </c>
      <c r="M2" s="24" t="s">
        <v>24</v>
      </c>
      <c r="N2" s="24"/>
      <c r="O2" s="24"/>
      <c r="P2" s="6"/>
      <c r="Q2" s="24" t="s">
        <v>28</v>
      </c>
      <c r="R2" s="24"/>
      <c r="S2" s="24"/>
      <c r="T2" s="24"/>
      <c r="U2" s="7"/>
      <c r="V2" s="24" t="s">
        <v>33</v>
      </c>
      <c r="W2" s="24"/>
      <c r="X2" s="24"/>
      <c r="Y2" s="24"/>
    </row>
    <row r="3" spans="2:34" ht="15" customHeight="1" x14ac:dyDescent="0.25">
      <c r="B3" s="13"/>
    </row>
    <row r="4" spans="2:34" ht="30" customHeight="1" x14ac:dyDescent="0.25">
      <c r="B4" s="11" t="s">
        <v>56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48</v>
      </c>
      <c r="AH6" s="15" t="s">
        <v>50</v>
      </c>
    </row>
    <row r="7" spans="2:34" ht="30" customHeight="1" x14ac:dyDescent="0.25">
      <c r="B7" s="16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25">
      <c r="B8" s="16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25">
      <c r="B9" s="16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25">
      <c r="B10" s="16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25">
      <c r="B11" s="16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25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84" priority="2" stopIfTrue="1">
      <formula>C7=СобствОбозн2</formula>
    </cfRule>
    <cfRule type="expression" dxfId="83" priority="3" stopIfTrue="1">
      <formula>C7=СобствОбозн1</formula>
    </cfRule>
    <cfRule type="expression" dxfId="82" priority="4" stopIfTrue="1">
      <formula>C7=ОбознБольничн</formula>
    </cfRule>
    <cfRule type="expression" dxfId="81" priority="5" stopIfTrue="1">
      <formula>C7=ОбознЛичнОбст</formula>
    </cfRule>
    <cfRule type="expression" dxfId="8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4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4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400-000002000000}"/>
    <dataValidation allowBlank="1" showInputMessage="1" showErrorMessage="1" prompt="Введите метку для собственного обозначения слева" sqref="V2 Q2" xr:uid="{00000000-0002-0000-04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400-000004000000}"/>
    <dataValidation allowBlank="1" showInputMessage="1" showErrorMessage="1" prompt="Буква &quot;Б&quot; означает отсутствие из-за больничного" sqref="L2" xr:uid="{00000000-0002-0000-0400-000005000000}"/>
    <dataValidation allowBlank="1" showInputMessage="1" showErrorMessage="1" prompt="Буквы &quot;ЛО&quot; означают отсутствие по личным обстоятельствам" sqref="G2" xr:uid="{00000000-0002-0000-0400-000006000000}"/>
    <dataValidation allowBlank="1" showInputMessage="1" showErrorMessage="1" prompt="Буква &quot;О&quot; означает отсутствие из-за отпуска" sqref="C2" xr:uid="{00000000-0002-0000-04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4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400-000009000000}"/>
    <dataValidation allowBlank="1" showInputMessage="1" showErrorMessage="1" prompt="Отслеживайте на этом листе отсутствие в мае" sqref="A1" xr:uid="{00000000-0002-0000-04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4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4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4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сотрудников</v>
      </c>
    </row>
    <row r="2" spans="2:34" ht="15" customHeight="1" x14ac:dyDescent="0.25">
      <c r="B2" s="18" t="s">
        <v>1</v>
      </c>
      <c r="C2" s="3" t="s">
        <v>9</v>
      </c>
      <c r="D2" s="24" t="s">
        <v>12</v>
      </c>
      <c r="E2" s="24"/>
      <c r="F2" s="24"/>
      <c r="G2" s="4" t="s">
        <v>15</v>
      </c>
      <c r="H2" s="24" t="s">
        <v>19</v>
      </c>
      <c r="I2" s="24"/>
      <c r="J2" s="24"/>
      <c r="K2" s="24"/>
      <c r="L2" s="5" t="s">
        <v>17</v>
      </c>
      <c r="M2" s="24" t="s">
        <v>24</v>
      </c>
      <c r="N2" s="24"/>
      <c r="O2" s="24"/>
      <c r="P2" s="6"/>
      <c r="Q2" s="24" t="s">
        <v>28</v>
      </c>
      <c r="R2" s="24"/>
      <c r="S2" s="24"/>
      <c r="T2" s="24"/>
      <c r="U2" s="7"/>
      <c r="V2" s="24" t="s">
        <v>33</v>
      </c>
      <c r="W2" s="24"/>
      <c r="X2" s="24"/>
      <c r="Y2" s="24"/>
    </row>
    <row r="3" spans="2:34" ht="15" customHeight="1" x14ac:dyDescent="0.25">
      <c r="B3" s="13"/>
    </row>
    <row r="4" spans="2:34" ht="30" customHeight="1" x14ac:dyDescent="0.25">
      <c r="B4" s="11" t="s">
        <v>57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52</v>
      </c>
      <c r="AH6" s="15" t="s">
        <v>50</v>
      </c>
    </row>
    <row r="7" spans="2:34" ht="30" customHeight="1" x14ac:dyDescent="0.25">
      <c r="B7" s="16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25">
      <c r="B8" s="16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25">
      <c r="B9" s="16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25">
      <c r="B10" s="16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25">
      <c r="B11" s="16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25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9" priority="2" stopIfTrue="1">
      <formula>C7=СобствОбозн2</formula>
    </cfRule>
    <cfRule type="expression" dxfId="78" priority="3" stopIfTrue="1">
      <formula>C7=СобствОбозн1</formula>
    </cfRule>
    <cfRule type="expression" dxfId="77" priority="4" stopIfTrue="1">
      <formula>C7=ОбознБольничн</formula>
    </cfRule>
    <cfRule type="expression" dxfId="76" priority="5" stopIfTrue="1">
      <formula>C7=ОбознЛичнОбст</formula>
    </cfRule>
    <cfRule type="expression" dxfId="7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500-000000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5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500-000002000000}"/>
    <dataValidation allowBlank="1" showInputMessage="1" showErrorMessage="1" prompt="Отслеживайте на этом листе отсутствие в июне" sqref="A1" xr:uid="{00000000-0002-0000-0500-000003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500-000004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500-000005000000}"/>
    <dataValidation allowBlank="1" showInputMessage="1" showErrorMessage="1" prompt="Буква &quot;О&quot; означает отсутствие из-за отпуска" sqref="C2" xr:uid="{00000000-0002-0000-0500-000006000000}"/>
    <dataValidation allowBlank="1" showInputMessage="1" showErrorMessage="1" prompt="Буквы &quot;ЛО&quot; означают отсутствие по личным обстоятельствам" sqref="G2" xr:uid="{00000000-0002-0000-0500-000007000000}"/>
    <dataValidation allowBlank="1" showInputMessage="1" showErrorMessage="1" prompt="Буква &quot;Б&quot; означает отсутствие из-за больничного" sqref="L2" xr:uid="{00000000-0002-0000-0500-000008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500-000009000000}"/>
    <dataValidation allowBlank="1" showInputMessage="1" showErrorMessage="1" prompt="Введите метку для собственного обозначения слева" sqref="V2 Q2" xr:uid="{00000000-0002-0000-0500-00000A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500-00000B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5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5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сотрудников</v>
      </c>
    </row>
    <row r="2" spans="2:34" ht="15" customHeight="1" x14ac:dyDescent="0.25">
      <c r="B2" s="18" t="s">
        <v>1</v>
      </c>
      <c r="C2" s="3" t="s">
        <v>9</v>
      </c>
      <c r="D2" s="24" t="s">
        <v>12</v>
      </c>
      <c r="E2" s="24"/>
      <c r="F2" s="24"/>
      <c r="G2" s="4" t="s">
        <v>15</v>
      </c>
      <c r="H2" s="24" t="s">
        <v>19</v>
      </c>
      <c r="I2" s="24"/>
      <c r="J2" s="24"/>
      <c r="K2" s="24"/>
      <c r="L2" s="5" t="s">
        <v>17</v>
      </c>
      <c r="M2" s="24" t="s">
        <v>24</v>
      </c>
      <c r="N2" s="24"/>
      <c r="O2" s="24"/>
      <c r="P2" s="6"/>
      <c r="Q2" s="24" t="s">
        <v>28</v>
      </c>
      <c r="R2" s="24"/>
      <c r="S2" s="24"/>
      <c r="T2" s="24"/>
      <c r="U2" s="7"/>
      <c r="V2" s="24" t="s">
        <v>33</v>
      </c>
      <c r="W2" s="24"/>
      <c r="X2" s="24"/>
      <c r="Y2" s="24"/>
    </row>
    <row r="3" spans="2:34" ht="15" customHeight="1" x14ac:dyDescent="0.25">
      <c r="B3" s="13"/>
    </row>
    <row r="4" spans="2:34" ht="30" customHeight="1" x14ac:dyDescent="0.25">
      <c r="B4" s="11" t="s">
        <v>58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48</v>
      </c>
      <c r="AH6" s="15" t="s">
        <v>50</v>
      </c>
    </row>
    <row r="7" spans="2:34" ht="30" customHeight="1" x14ac:dyDescent="0.25">
      <c r="B7" s="16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25">
      <c r="B8" s="16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25">
      <c r="B9" s="16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25">
      <c r="B10" s="16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25">
      <c r="B11" s="16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25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4" priority="2" stopIfTrue="1">
      <formula>C7=СобствОбозн2</formula>
    </cfRule>
    <cfRule type="expression" dxfId="73" priority="3" stopIfTrue="1">
      <formula>C7=СобствОбозн1</formula>
    </cfRule>
    <cfRule type="expression" dxfId="72" priority="4" stopIfTrue="1">
      <formula>C7=ОбознБольничн</formula>
    </cfRule>
    <cfRule type="expression" dxfId="71" priority="5" stopIfTrue="1">
      <formula>C7=ОбознЛичнОбст</formula>
    </cfRule>
    <cfRule type="expression" dxfId="7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6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6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600-000002000000}"/>
    <dataValidation allowBlank="1" showInputMessage="1" showErrorMessage="1" prompt="Введите метку для собственного обозначения слева" sqref="V2 Q2" xr:uid="{00000000-0002-0000-06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600-000004000000}"/>
    <dataValidation allowBlank="1" showInputMessage="1" showErrorMessage="1" prompt="Буква &quot;Б&quot; означает отсутствие из-за больничного" sqref="L2" xr:uid="{00000000-0002-0000-0600-000005000000}"/>
    <dataValidation allowBlank="1" showInputMessage="1" showErrorMessage="1" prompt="Буквы &quot;ЛО&quot; означают отсутствие по личным обстоятельствам" sqref="G2" xr:uid="{00000000-0002-0000-0600-000006000000}"/>
    <dataValidation allowBlank="1" showInputMessage="1" showErrorMessage="1" prompt="Буква &quot;О&quot; означает отсутствие из-за отпуска" sqref="C2" xr:uid="{00000000-0002-0000-06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6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600-000009000000}"/>
    <dataValidation allowBlank="1" showInputMessage="1" showErrorMessage="1" prompt="Отслеживайте на этом листе отсутствие в июле" sqref="A1" xr:uid="{00000000-0002-0000-06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6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6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6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сотрудников</v>
      </c>
    </row>
    <row r="2" spans="2:34" ht="15" customHeight="1" x14ac:dyDescent="0.25">
      <c r="B2" s="18" t="s">
        <v>1</v>
      </c>
      <c r="C2" s="3" t="s">
        <v>9</v>
      </c>
      <c r="D2" s="24" t="s">
        <v>12</v>
      </c>
      <c r="E2" s="24"/>
      <c r="F2" s="24"/>
      <c r="G2" s="4" t="s">
        <v>15</v>
      </c>
      <c r="H2" s="24" t="s">
        <v>19</v>
      </c>
      <c r="I2" s="24"/>
      <c r="J2" s="24"/>
      <c r="K2" s="24"/>
      <c r="L2" s="5" t="s">
        <v>17</v>
      </c>
      <c r="M2" s="24" t="s">
        <v>24</v>
      </c>
      <c r="N2" s="24"/>
      <c r="O2" s="24"/>
      <c r="P2" s="6"/>
      <c r="Q2" s="24" t="s">
        <v>28</v>
      </c>
      <c r="R2" s="24"/>
      <c r="S2" s="24"/>
      <c r="T2" s="24"/>
      <c r="U2" s="7"/>
      <c r="V2" s="24" t="s">
        <v>33</v>
      </c>
      <c r="W2" s="24"/>
      <c r="X2" s="24"/>
      <c r="Y2" s="24"/>
    </row>
    <row r="3" spans="2:34" ht="15" customHeight="1" x14ac:dyDescent="0.25">
      <c r="B3" s="13"/>
    </row>
    <row r="4" spans="2:34" ht="30" customHeight="1" x14ac:dyDescent="0.25">
      <c r="B4" s="11" t="s">
        <v>59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48</v>
      </c>
      <c r="AH6" s="15" t="s">
        <v>50</v>
      </c>
    </row>
    <row r="7" spans="2:34" ht="30" customHeight="1" x14ac:dyDescent="0.25">
      <c r="B7" s="16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25">
      <c r="B8" s="16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25">
      <c r="B9" s="16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25">
      <c r="B10" s="16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25">
      <c r="B11" s="16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25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9" priority="2" stopIfTrue="1">
      <formula>C7=СобствОбозн2</formula>
    </cfRule>
    <cfRule type="expression" dxfId="68" priority="3" stopIfTrue="1">
      <formula>C7=СобствОбозн1</formula>
    </cfRule>
    <cfRule type="expression" dxfId="67" priority="4" stopIfTrue="1">
      <formula>C7=ОбознБольничн</formula>
    </cfRule>
    <cfRule type="expression" dxfId="66" priority="5" stopIfTrue="1">
      <formula>C7=ОбознЛичнОбст</formula>
    </cfRule>
    <cfRule type="expression" dxfId="6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700-000000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700-000001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700-000002000000}"/>
    <dataValidation allowBlank="1" showInputMessage="1" showErrorMessage="1" prompt="Отслеживайте на этом листе отсутствие в августе" sqref="A1" xr:uid="{00000000-0002-0000-0700-000003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700-000004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700-000005000000}"/>
    <dataValidation allowBlank="1" showInputMessage="1" showErrorMessage="1" prompt="Буква &quot;О&quot; означает отсутствие из-за отпуска" sqref="C2" xr:uid="{00000000-0002-0000-0700-000006000000}"/>
    <dataValidation allowBlank="1" showInputMessage="1" showErrorMessage="1" prompt="Буквы &quot;ЛО&quot; означают отсутствие по личным обстоятельствам" sqref="G2" xr:uid="{00000000-0002-0000-0700-000007000000}"/>
    <dataValidation allowBlank="1" showInputMessage="1" showErrorMessage="1" prompt="Буква &quot;Б&quot; означает отсутствие из-за больничного" sqref="L2" xr:uid="{00000000-0002-0000-0700-000008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700-000009000000}"/>
    <dataValidation allowBlank="1" showInputMessage="1" showErrorMessage="1" prompt="Введите метку для собственного обозначения слева" sqref="V2 Q2" xr:uid="{00000000-0002-0000-0700-00000A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700-00000B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700-00000C000000}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7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0" customWidth="1"/>
    <col min="2" max="2" width="33.85546875" style="10" customWidth="1"/>
    <col min="3" max="33" width="5.7109375" style="10" customWidth="1"/>
    <col min="34" max="34" width="13.5703125" style="10" customWidth="1"/>
    <col min="35" max="35" width="2.7109375" customWidth="1"/>
  </cols>
  <sheetData>
    <row r="1" spans="2:34" ht="50.1" customHeight="1" x14ac:dyDescent="0.25">
      <c r="B1" s="13" t="str">
        <f>Заголовок_отсутствие_сотрудников</f>
        <v>График отсутствия сотрудников</v>
      </c>
    </row>
    <row r="2" spans="2:34" ht="15" customHeight="1" x14ac:dyDescent="0.25">
      <c r="B2" s="18" t="s">
        <v>1</v>
      </c>
      <c r="C2" s="3" t="s">
        <v>9</v>
      </c>
      <c r="D2" s="24" t="s">
        <v>12</v>
      </c>
      <c r="E2" s="24"/>
      <c r="F2" s="24"/>
      <c r="G2" s="4" t="s">
        <v>15</v>
      </c>
      <c r="H2" s="24" t="s">
        <v>19</v>
      </c>
      <c r="I2" s="24"/>
      <c r="J2" s="24"/>
      <c r="K2" s="24"/>
      <c r="L2" s="5" t="s">
        <v>17</v>
      </c>
      <c r="M2" s="24" t="s">
        <v>24</v>
      </c>
      <c r="N2" s="24"/>
      <c r="O2" s="24"/>
      <c r="P2" s="6"/>
      <c r="Q2" s="24" t="s">
        <v>28</v>
      </c>
      <c r="R2" s="24"/>
      <c r="S2" s="24"/>
      <c r="T2" s="24"/>
      <c r="U2" s="7"/>
      <c r="V2" s="24" t="s">
        <v>33</v>
      </c>
      <c r="W2" s="24"/>
      <c r="X2" s="24"/>
      <c r="Y2" s="24"/>
    </row>
    <row r="3" spans="2:34" ht="15" customHeight="1" x14ac:dyDescent="0.25">
      <c r="B3" s="13"/>
    </row>
    <row r="4" spans="2:34" ht="30" customHeight="1" x14ac:dyDescent="0.25">
      <c r="B4" s="11" t="s">
        <v>60</v>
      </c>
      <c r="C4" s="23" t="s">
        <v>10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1">
        <f>ГодКалендаря</f>
        <v>2021</v>
      </c>
    </row>
    <row r="5" spans="2:34" ht="15" customHeight="1" x14ac:dyDescent="0.25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25">
      <c r="B6" s="14" t="s">
        <v>3</v>
      </c>
      <c r="C6" s="2" t="s">
        <v>11</v>
      </c>
      <c r="D6" s="2" t="s">
        <v>13</v>
      </c>
      <c r="E6" s="2" t="s">
        <v>14</v>
      </c>
      <c r="F6" s="2" t="s">
        <v>16</v>
      </c>
      <c r="G6" s="2" t="s">
        <v>18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27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34</v>
      </c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52</v>
      </c>
      <c r="AH6" s="15" t="s">
        <v>50</v>
      </c>
    </row>
    <row r="7" spans="2:34" ht="30" customHeight="1" x14ac:dyDescent="0.25">
      <c r="B7" s="16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25">
      <c r="B8" s="16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25">
      <c r="B9" s="16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25">
      <c r="B10" s="16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25">
      <c r="B11" s="16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25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4" priority="2" stopIfTrue="1">
      <formula>C7=СобствОбозн2</formula>
    </cfRule>
    <cfRule type="expression" dxfId="63" priority="3" stopIfTrue="1">
      <formula>C7=СобствОбозн1</formula>
    </cfRule>
    <cfRule type="expression" dxfId="62" priority="4" stopIfTrue="1">
      <formula>C7=ОбознБольничн</formula>
    </cfRule>
    <cfRule type="expression" dxfId="61" priority="5" stopIfTrue="1">
      <formula>C7=ОбознЛичнОбст</formula>
    </cfRule>
    <cfRule type="expression" dxfId="6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 xr:uid="{00000000-0002-0000-0800-000000000000}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 xr:uid="{00000000-0002-0000-0800-000001000000}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 xr:uid="{00000000-0002-0000-0800-000002000000}"/>
    <dataValidation allowBlank="1" showInputMessage="1" showErrorMessage="1" prompt="Введите метку для собственного обозначения слева" sqref="V2 Q2" xr:uid="{00000000-0002-0000-0800-000003000000}"/>
    <dataValidation allowBlank="1" showInputMessage="1" showErrorMessage="1" prompt="Введите букву и настройте метку справа, чтобы добавить еще одно обозначение" sqref="P2 U2" xr:uid="{00000000-0002-0000-0800-000004000000}"/>
    <dataValidation allowBlank="1" showInputMessage="1" showErrorMessage="1" prompt="Буква &quot;Б&quot; означает отсутствие из-за больничного" sqref="L2" xr:uid="{00000000-0002-0000-0800-000005000000}"/>
    <dataValidation allowBlank="1" showInputMessage="1" showErrorMessage="1" prompt="Буквы &quot;ЛО&quot; означают отсутствие по личным обстоятельствам" sqref="G2" xr:uid="{00000000-0002-0000-0800-000006000000}"/>
    <dataValidation allowBlank="1" showInputMessage="1" showErrorMessage="1" prompt="Буква &quot;О&quot; означает отсутствие из-за отпуска" sqref="C2" xr:uid="{00000000-0002-0000-0800-000007000000}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 xr:uid="{00000000-0002-0000-0800-000008000000}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 xr:uid="{00000000-0002-0000-0800-000009000000}"/>
    <dataValidation allowBlank="1" showInputMessage="1" showErrorMessage="1" prompt="Отслеживайте на этом листе отсутствие в сентябре" sqref="A1" xr:uid="{00000000-0002-0000-0800-00000A000000}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 xr:uid="{00000000-0002-0000-0800-00000B000000}"/>
    <dataValidation allowBlank="1" showInputMessage="1" showErrorMessage="1" prompt="Год автоматически обновляется на основе года, введенного на листе &quot;Январь&quot;" sqref="AH4" xr:uid="{00000000-0002-0000-0800-00000C000000}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 xr:uid="{00000000-0002-0000-0800-00000D000000}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E000000}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Андрей</cp:lastModifiedBy>
  <dcterms:created xsi:type="dcterms:W3CDTF">2016-12-06T04:52:27Z</dcterms:created>
  <dcterms:modified xsi:type="dcterms:W3CDTF">2021-11-12T20:27:51Z</dcterms:modified>
</cp:coreProperties>
</file>