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3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25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25" i="18"/>
  <c r="AF25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H25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<sst xmlns="http://schemas.openxmlformats.org/spreadsheetml/2006/main" count="883" uniqueCount="90">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</sst>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6" borderId="0" xfId="0" applyFont="1" applyFill="1" applyBorder="1" applyAlignment="1" applyProtection="1">
      <alignment horizontal="center" vertical="center"/>
    </xf>
    <xf numFmtId="0" fontId="0" fillId="36" borderId="0" xfId="0" applyFill="1" applyAlignment="1" applyProtection="1">
      <alignment horizontal="center" vertical="center"/>
    </xf>
    <xf numFmtId="166" fontId="20" fillId="36" borderId="0" xfId="0" applyNumberFormat="1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25" totalsRowCount="1" headerRowDxfId="634" dataDxfId="633" totalsRowDxfId="632">
  <tableColumns count="33">
    <tableColumn id="1" name="Имя сотрудника" totalsRowFunction="custom" dataDxfId="631" totalsRowDxfId="32" dataCellStyle="Сотрудник">
      <totalsRowFormula>ИмяМесяца&amp;" Итог"</totalsRowFormula>
    </tableColumn>
    <tableColumn id="2" name="1" totalsRowFunction="count" dataDxfId="630" totalsRowDxfId="31"/>
    <tableColumn id="3" name="2" totalsRowFunction="count" dataDxfId="629" totalsRowDxfId="30"/>
    <tableColumn id="4" name="3" totalsRowFunction="count" dataDxfId="628" totalsRowDxfId="29"/>
    <tableColumn id="5" name="4" totalsRowFunction="count" dataDxfId="627" totalsRowDxfId="28"/>
    <tableColumn id="6" name="5" totalsRowFunction="count" dataDxfId="626" totalsRowDxfId="27"/>
    <tableColumn id="7" name="6" totalsRowFunction="count" dataDxfId="625" totalsRowDxfId="26"/>
    <tableColumn id="8" name="7" totalsRowFunction="count" dataDxfId="624" totalsRowDxfId="25"/>
    <tableColumn id="9" name="8" totalsRowFunction="count" dataDxfId="623" totalsRowDxfId="24"/>
    <tableColumn id="10" name="9" totalsRowFunction="count" dataDxfId="622" totalsRowDxfId="23"/>
    <tableColumn id="11" name="10" totalsRowFunction="count" dataDxfId="621" totalsRowDxfId="22"/>
    <tableColumn id="12" name="11" totalsRowFunction="count" dataDxfId="620" totalsRowDxfId="21"/>
    <tableColumn id="13" name="12" totalsRowFunction="count" dataDxfId="619" totalsRowDxfId="20"/>
    <tableColumn id="14" name="13" totalsRowFunction="count" dataDxfId="618" totalsRowDxfId="19"/>
    <tableColumn id="15" name="14" totalsRowFunction="count" dataDxfId="617" totalsRowDxfId="18"/>
    <tableColumn id="16" name="15" totalsRowFunction="count" dataDxfId="616" totalsRowDxfId="17"/>
    <tableColumn id="17" name="16" totalsRowFunction="count" dataDxfId="615" totalsRowDxfId="16"/>
    <tableColumn id="18" name="17" totalsRowFunction="count" dataDxfId="614" totalsRowDxfId="15"/>
    <tableColumn id="19" name="18" totalsRowFunction="count" dataDxfId="613" totalsRowDxfId="14"/>
    <tableColumn id="20" name="19" totalsRowFunction="count" dataDxfId="612" totalsRowDxfId="13"/>
    <tableColumn id="21" name="20" totalsRowFunction="count" dataDxfId="611" totalsRowDxfId="12"/>
    <tableColumn id="22" name="21" totalsRowFunction="count" dataDxfId="610" totalsRowDxfId="11"/>
    <tableColumn id="23" name="22" totalsRowFunction="count" dataDxfId="609" totalsRowDxfId="10"/>
    <tableColumn id="24" name="23" totalsRowFunction="count" dataDxfId="608" totalsRowDxfId="9"/>
    <tableColumn id="25" name="24" totalsRowFunction="count" dataDxfId="607" totalsRowDxfId="8"/>
    <tableColumn id="26" name="25" totalsRowFunction="count" dataDxfId="606" totalsRowDxfId="7"/>
    <tableColumn id="27" name="26" totalsRowFunction="count" dataDxfId="605" totalsRowDxfId="6"/>
    <tableColumn id="28" name="27" totalsRowFunction="count" dataDxfId="604" totalsRowDxfId="5"/>
    <tableColumn id="29" name="28" totalsRowFunction="count" dataDxfId="603" totalsRowDxfId="4"/>
    <tableColumn id="30" name="29" totalsRowFunction="count" dataDxfId="602" totalsRowDxfId="3"/>
    <tableColumn id="31" name="30" totalsRowFunction="count" dataDxfId="601" totalsRowDxfId="2"/>
    <tableColumn id="32" name=" " totalsRowFunction="custom" dataDxfId="600" totalsRowDxfId="1">
      <totalsRowFormula>SUBTOTAL(103,Апрель[30])</totalsRowFormula>
    </tableColumn>
    <tableColumn id="33" name="Всего дней" totalsRowFunction="sum" dataDxfId="599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53" t="s">
        <v>82</v>
      </c>
      <c r="E2" s="53"/>
      <c r="F2" s="53"/>
      <c r="G2" s="4" t="s">
        <v>84</v>
      </c>
      <c r="H2" s="53" t="s">
        <v>83</v>
      </c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53"/>
      <c r="E2" s="53"/>
      <c r="F2" s="53"/>
      <c r="G2" s="4"/>
      <c r="H2" s="53"/>
      <c r="I2" s="53"/>
      <c r="J2" s="53"/>
      <c r="K2" s="53"/>
      <c r="L2" s="5"/>
      <c r="M2" s="53"/>
      <c r="N2" s="53"/>
      <c r="O2" s="53"/>
      <c r="P2" s="6"/>
      <c r="Q2" s="53"/>
      <c r="R2" s="53"/>
      <c r="S2" s="53"/>
      <c r="T2" s="53"/>
      <c r="U2" s="7"/>
      <c r="V2" s="53"/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73" zoomScaleNormal="100" workbookViewId="0">
      <selection activeCell="N14" sqref="N1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/>
    </row>
    <row r="4" spans="2:34" ht="30" customHeight="1" x14ac:dyDescent="0.3">
      <c r="B4" s="11" t="s">
        <v>50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6"/>
  <sheetViews>
    <sheetView showGridLines="0" topLeftCell="A8" zoomScale="73" zoomScaleNormal="100" workbookViewId="0">
      <selection activeCell="B7" sqref="B7:AH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6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6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6"/>
      <c r="AD9" s="2"/>
      <c r="AE9" s="1"/>
      <c r="AF9" s="2" t="s">
        <v>81</v>
      </c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6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6"/>
      <c r="AD11" s="2"/>
      <c r="AE11" s="1"/>
      <c r="AF11" s="2" t="s">
        <v>81</v>
      </c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7"/>
      <c r="AD12" s="1"/>
      <c r="AE12" s="1"/>
      <c r="AF12" s="1" t="s">
        <v>81</v>
      </c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7"/>
      <c r="AD13" s="1"/>
      <c r="AE13" s="1"/>
      <c r="AF13" s="1" t="s">
        <v>81</v>
      </c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7"/>
      <c r="AD14" s="1"/>
      <c r="AE14" s="1"/>
      <c r="AF14" s="1" t="s">
        <v>81</v>
      </c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7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7"/>
      <c r="AD16" s="1"/>
      <c r="AE16" s="1"/>
      <c r="AF16" s="1" t="s">
        <v>81</v>
      </c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7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7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7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7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7"/>
      <c r="AD21" s="1"/>
      <c r="AE21" s="1"/>
      <c r="AF21" s="1" t="s">
        <v>81</v>
      </c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7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7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7"/>
      <c r="AD24" s="1"/>
      <c r="AE24" s="1"/>
      <c r="AF24" s="1" t="s">
        <v>81</v>
      </c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8</v>
      </c>
      <c r="AG25" s="44">
        <f>SUBTOTAL(103,Март[31])</f>
        <v>0</v>
      </c>
      <c r="AH25" s="44">
        <f>SUBTOTAL(109,Март[Всего дней])</f>
        <v>0</v>
      </c>
    </row>
    <row r="26" spans="2:34" ht="30" customHeight="1" x14ac:dyDescent="0.3">
      <c r="AF26" s="10" t="s">
        <v>51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D24 AF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abSelected="1" zoomScale="65" zoomScaleNormal="100" workbookViewId="0">
      <selection activeCell="K7" sqref="K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39" t="s">
        <v>64</v>
      </c>
      <c r="C7" s="2"/>
      <c r="D7" s="49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1"/>
      <c r="AF7" s="2"/>
      <c r="AG7" s="2"/>
      <c r="AH7" s="29"/>
    </row>
    <row r="8" spans="2:34" ht="30" customHeight="1" x14ac:dyDescent="0.3">
      <c r="B8" s="39" t="s">
        <v>65</v>
      </c>
      <c r="C8" s="2"/>
      <c r="D8" s="49"/>
      <c r="E8" s="2"/>
      <c r="F8" s="2"/>
      <c r="G8" s="2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1"/>
      <c r="AF8" s="2"/>
      <c r="AG8" s="2"/>
      <c r="AH8" s="29"/>
    </row>
    <row r="9" spans="2:34" ht="30" customHeight="1" x14ac:dyDescent="0.3">
      <c r="B9" s="39" t="s">
        <v>66</v>
      </c>
      <c r="C9" s="2"/>
      <c r="D9" s="49"/>
      <c r="E9" s="2"/>
      <c r="F9" s="2"/>
      <c r="G9" s="2"/>
      <c r="H9" s="2" t="s">
        <v>81</v>
      </c>
      <c r="I9" s="2"/>
      <c r="J9" s="2"/>
      <c r="K9" s="2" t="s">
        <v>81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1"/>
      <c r="AF9" s="2"/>
      <c r="AG9" s="2"/>
      <c r="AH9" s="29"/>
    </row>
    <row r="10" spans="2:34" ht="30" customHeight="1" x14ac:dyDescent="0.3">
      <c r="B10" s="39" t="s">
        <v>67</v>
      </c>
      <c r="C10" s="2"/>
      <c r="D10" s="49"/>
      <c r="E10" s="2"/>
      <c r="F10" s="2"/>
      <c r="G10" s="2"/>
      <c r="H10" s="2" t="s">
        <v>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9"/>
    </row>
    <row r="11" spans="2:34" ht="30" customHeight="1" x14ac:dyDescent="0.3">
      <c r="B11" s="39" t="s">
        <v>68</v>
      </c>
      <c r="C11" s="2"/>
      <c r="D11" s="4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1"/>
      <c r="AF11" s="2"/>
      <c r="AG11" s="2"/>
      <c r="AH11" s="29"/>
    </row>
    <row r="12" spans="2:34" ht="30" customHeight="1" x14ac:dyDescent="0.3">
      <c r="B12" s="40" t="s">
        <v>69</v>
      </c>
      <c r="C12" s="1"/>
      <c r="D12" s="5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48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50"/>
      <c r="E13" s="1"/>
      <c r="F13" s="1"/>
      <c r="G13" s="1"/>
      <c r="H13" s="1" t="s">
        <v>81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48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50"/>
      <c r="E14" s="1"/>
      <c r="F14" s="1"/>
      <c r="G14" s="1"/>
      <c r="H14" s="1" t="s">
        <v>81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48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5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8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5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48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50"/>
      <c r="E17" s="1"/>
      <c r="F17" s="1"/>
      <c r="G17" s="1"/>
      <c r="H17" s="1"/>
      <c r="I17" s="1"/>
      <c r="J17" s="1"/>
      <c r="K17" s="1" t="s">
        <v>81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8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5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8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5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48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5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8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50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48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50"/>
      <c r="E22" s="1"/>
      <c r="F22" s="1"/>
      <c r="G22" s="1"/>
      <c r="H22" s="1" t="s">
        <v>81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48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8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50"/>
      <c r="E24" s="1"/>
      <c r="F24" s="1"/>
      <c r="G24" s="1"/>
      <c r="H24" s="1" t="s">
        <v>81</v>
      </c>
      <c r="I24" s="1"/>
      <c r="J24" s="1"/>
      <c r="K24" s="1" t="s">
        <v>81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48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Апрель Итог</v>
      </c>
      <c r="C25" s="44">
        <f>SUBTOTAL(103,Апрель[1])</f>
        <v>0</v>
      </c>
      <c r="D25" s="51">
        <f>SUBTOTAL(103,Апрель[2])</f>
        <v>0</v>
      </c>
      <c r="E25" s="44">
        <f>SUBTOTAL(103,Апрель[3])</f>
        <v>0</v>
      </c>
      <c r="F25" s="44">
        <f>SUBTOTAL(103,Апрель[4])</f>
        <v>0</v>
      </c>
      <c r="G25" s="44">
        <f>SUBTOTAL(103,Апрель[5])</f>
        <v>0</v>
      </c>
      <c r="H25" s="44">
        <f>SUBTOTAL(103,Апрель[6])</f>
        <v>6</v>
      </c>
      <c r="I25" s="44">
        <f>SUBTOTAL(103,Апрель[7])</f>
        <v>0</v>
      </c>
      <c r="J25" s="44">
        <f>SUBTOTAL(103,Апрель[8])</f>
        <v>0</v>
      </c>
      <c r="K25" s="44">
        <f>SUBTOTAL(103,Апрель[9])</f>
        <v>5</v>
      </c>
      <c r="L25" s="44">
        <f>SUBTOTAL(103,Апрель[10])</f>
        <v>0</v>
      </c>
      <c r="M25" s="44">
        <f>SUBTOTAL(103,Апрель[11])</f>
        <v>0</v>
      </c>
      <c r="N25" s="44">
        <f>SUBTOTAL(103,Апрель[12])</f>
        <v>0</v>
      </c>
      <c r="O25" s="44">
        <f>SUBTOTAL(103,Апрель[13])</f>
        <v>0</v>
      </c>
      <c r="P25" s="44">
        <f>SUBTOTAL(103,Апрель[14])</f>
        <v>0</v>
      </c>
      <c r="Q25" s="44">
        <f>SUBTOTAL(103,Апрель[15])</f>
        <v>0</v>
      </c>
      <c r="R25" s="44">
        <f>SUBTOTAL(103,Апрель[16])</f>
        <v>0</v>
      </c>
      <c r="S25" s="44">
        <f>SUBTOTAL(103,Апрель[17])</f>
        <v>0</v>
      </c>
      <c r="T25" s="44">
        <f>SUBTOTAL(103,Апрель[18])</f>
        <v>0</v>
      </c>
      <c r="U25" s="44">
        <f>SUBTOTAL(103,Апрель[19])</f>
        <v>0</v>
      </c>
      <c r="V25" s="44">
        <f>SUBTOTAL(103,Апрель[20])</f>
        <v>0</v>
      </c>
      <c r="W25" s="44">
        <f>SUBTOTAL(103,Апрель[21])</f>
        <v>0</v>
      </c>
      <c r="X25" s="44">
        <f>SUBTOTAL(103,Апрель[22])</f>
        <v>0</v>
      </c>
      <c r="Y25" s="44">
        <f>SUBTOTAL(103,Апрель[23])</f>
        <v>0</v>
      </c>
      <c r="Z25" s="44">
        <f>SUBTOTAL(103,Апрель[24])</f>
        <v>0</v>
      </c>
      <c r="AA25" s="44">
        <f>SUBTOTAL(103,Апрель[25])</f>
        <v>0</v>
      </c>
      <c r="AB25" s="44">
        <f>SUBTOTAL(103,Апрель[26])</f>
        <v>0</v>
      </c>
      <c r="AC25" s="44">
        <f>SUBTOTAL(103,Апрель[27])</f>
        <v>0</v>
      </c>
      <c r="AD25" s="44">
        <f>SUBTOTAL(103,Апрель[28])</f>
        <v>0</v>
      </c>
      <c r="AE25" s="44">
        <f>SUBTOTAL(103,Апрель[29])</f>
        <v>0</v>
      </c>
      <c r="AF25" s="44">
        <f>SUBTOTAL(103,Апрель[30])</f>
        <v>0</v>
      </c>
      <c r="AG25" s="44">
        <f>SUBTOTAL(103,Апрель[30])</f>
        <v>0</v>
      </c>
      <c r="AH25" s="44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D24 AF7:AG24">
    <cfRule type="expression" priority="1" stopIfTrue="1">
      <formula>C7=""</formula>
    </cfRule>
    <cfRule type="expression" dxfId="639" priority="2" stopIfTrue="1">
      <formula>C7=СобствОбозн2</formula>
    </cfRule>
  </conditionalFormatting>
  <conditionalFormatting sqref="C7:AD24 AF7:AG24"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{12D12DBE-2F2A-49CA-BB6A-71BDC2025F2D}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D12DBE-2F2A-49CA-BB6A-71BDC2025F2D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53" t="s">
        <v>11</v>
      </c>
      <c r="E2" s="53"/>
      <c r="F2" s="53"/>
      <c r="G2" s="4" t="s">
        <v>14</v>
      </c>
      <c r="H2" s="53" t="s">
        <v>18</v>
      </c>
      <c r="I2" s="53"/>
      <c r="J2" s="53"/>
      <c r="K2" s="53"/>
      <c r="L2" s="5" t="s">
        <v>16</v>
      </c>
      <c r="M2" s="53" t="s">
        <v>23</v>
      </c>
      <c r="N2" s="53"/>
      <c r="O2" s="53"/>
      <c r="P2" s="6"/>
      <c r="Q2" s="53" t="s">
        <v>27</v>
      </c>
      <c r="R2" s="53"/>
      <c r="S2" s="53"/>
      <c r="T2" s="53"/>
      <c r="U2" s="7"/>
      <c r="V2" s="53" t="s">
        <v>32</v>
      </c>
      <c r="W2" s="53"/>
      <c r="X2" s="53"/>
      <c r="Y2" s="5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52" t="s">
        <v>9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2022-04-09T09:14:48Z</dcterms:modified>
</cp:coreProperties>
</file>