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4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25" i="19"/>
  <c r="B25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25" i="19"/>
  <c r="AG25" i="19"/>
  <c r="AG25" i="18"/>
  <c r="AF25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H25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25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<sst xmlns="http://schemas.openxmlformats.org/spreadsheetml/2006/main" count="955" uniqueCount="90">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</sst>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4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36" borderId="0" xfId="0" applyFont="1" applyFill="1" applyBorder="1" applyAlignment="1" applyProtection="1">
      <alignment horizontal="center" vertical="center"/>
    </xf>
    <xf numFmtId="0" fontId="0" fillId="36" borderId="0" xfId="0" applyFill="1" applyAlignment="1" applyProtection="1">
      <alignment horizontal="center" vertical="center"/>
    </xf>
    <xf numFmtId="166" fontId="20" fillId="36" borderId="0" xfId="0" applyNumberFormat="1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25" totalsRowCount="1" headerRowDxfId="634" dataDxfId="633" totalsRowDxfId="632">
  <tableColumns count="33">
    <tableColumn id="1" name="Имя сотрудника" totalsRowFunction="custom" dataDxfId="631" totalsRowDxfId="630" dataCellStyle="Сотрудник">
      <totalsRowFormula>ИмяМесяца&amp;" Итог"</totalsRowFormula>
    </tableColumn>
    <tableColumn id="2" name="1" totalsRowFunction="count" dataDxfId="629" totalsRowDxfId="628"/>
    <tableColumn id="3" name="2" totalsRowFunction="count" dataDxfId="627" totalsRowDxfId="626"/>
    <tableColumn id="4" name="3" totalsRowFunction="count" dataDxfId="625" totalsRowDxfId="624"/>
    <tableColumn id="5" name="4" totalsRowFunction="count" dataDxfId="623" totalsRowDxfId="622"/>
    <tableColumn id="6" name="5" totalsRowFunction="count" dataDxfId="621" totalsRowDxfId="620"/>
    <tableColumn id="7" name="6" totalsRowFunction="count" dataDxfId="619" totalsRowDxfId="618"/>
    <tableColumn id="8" name="7" totalsRowFunction="count" dataDxfId="617" totalsRowDxfId="616"/>
    <tableColumn id="9" name="8" totalsRowFunction="count" dataDxfId="615" totalsRowDxfId="614"/>
    <tableColumn id="10" name="9" totalsRowFunction="count" dataDxfId="613" totalsRowDxfId="612"/>
    <tableColumn id="11" name="10" totalsRowFunction="count" dataDxfId="611" totalsRowDxfId="610"/>
    <tableColumn id="12" name="11" totalsRowFunction="count" dataDxfId="609" totalsRowDxfId="608"/>
    <tableColumn id="13" name="12" totalsRowFunction="count" dataDxfId="607" totalsRowDxfId="606"/>
    <tableColumn id="14" name="13" totalsRowFunction="count" dataDxfId="605" totalsRowDxfId="604"/>
    <tableColumn id="15" name="14" totalsRowFunction="count" dataDxfId="603" totalsRowDxfId="602"/>
    <tableColumn id="16" name="15" totalsRowFunction="count" dataDxfId="601" totalsRowDxfId="600"/>
    <tableColumn id="17" name="16" totalsRowFunction="count" dataDxfId="599" totalsRowDxfId="598"/>
    <tableColumn id="18" name="17" totalsRowFunction="count" dataDxfId="597" totalsRowDxfId="596"/>
    <tableColumn id="19" name="18" totalsRowFunction="count" dataDxfId="595" totalsRowDxfId="594"/>
    <tableColumn id="20" name="19" totalsRowFunction="count" dataDxfId="593" totalsRowDxfId="592"/>
    <tableColumn id="21" name="20" totalsRowFunction="count" dataDxfId="591" totalsRowDxfId="590"/>
    <tableColumn id="22" name="21" totalsRowFunction="count" dataDxfId="589" totalsRowDxfId="588"/>
    <tableColumn id="23" name="22" totalsRowFunction="count" dataDxfId="587" totalsRowDxfId="586"/>
    <tableColumn id="24" name="23" totalsRowFunction="count" dataDxfId="585" totalsRowDxfId="584"/>
    <tableColumn id="25" name="24" totalsRowFunction="count" dataDxfId="583" totalsRowDxfId="582"/>
    <tableColumn id="26" name="25" totalsRowFunction="count" dataDxfId="581" totalsRowDxfId="580"/>
    <tableColumn id="27" name="26" totalsRowFunction="count" dataDxfId="579" totalsRowDxfId="578"/>
    <tableColumn id="28" name="27" totalsRowFunction="count" dataDxfId="577" totalsRowDxfId="576"/>
    <tableColumn id="29" name="28" totalsRowFunction="count" dataDxfId="575" totalsRowDxfId="574"/>
    <tableColumn id="30" name="29" totalsRowFunction="count" dataDxfId="573" totalsRowDxfId="572"/>
    <tableColumn id="31" name="30" totalsRowFunction="count" dataDxfId="571" totalsRowDxfId="570"/>
    <tableColumn id="32" name=" " totalsRowFunction="custom" dataDxfId="569" totalsRowDxfId="568">
      <totalsRowFormula>SUBTOTAL(103,Апрель[30])</totalsRowFormula>
    </tableColumn>
    <tableColumn id="33" name="Всего дней" totalsRowFunction="sum" dataDxfId="567" totalsRowDxfId="566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25" totalsRowCount="1" headerRowDxfId="560" dataDxfId="559" totalsRowDxfId="558">
  <tableColumns count="33">
    <tableColumn id="1" name="Имя сотрудника" totalsRowFunction="custom" dataDxfId="557" totalsRowDxfId="32" dataCellStyle="Сотрудник">
      <totalsRowFormula>ИмяМесяца&amp;" Итог"</totalsRowFormula>
    </tableColumn>
    <tableColumn id="2" name="1" totalsRowFunction="count" dataDxfId="556" totalsRowDxfId="31"/>
    <tableColumn id="3" name="2" totalsRowFunction="count" dataDxfId="555" totalsRowDxfId="30"/>
    <tableColumn id="4" name="3" totalsRowFunction="count" dataDxfId="554" totalsRowDxfId="29"/>
    <tableColumn id="5" name="4" totalsRowFunction="count" dataDxfId="553" totalsRowDxfId="28"/>
    <tableColumn id="6" name="5" totalsRowFunction="count" dataDxfId="552" totalsRowDxfId="27"/>
    <tableColumn id="7" name="6" totalsRowFunction="count" dataDxfId="551" totalsRowDxfId="26"/>
    <tableColumn id="8" name="7" totalsRowFunction="count" dataDxfId="550" totalsRowDxfId="25"/>
    <tableColumn id="9" name="8" totalsRowFunction="count" dataDxfId="549" totalsRowDxfId="24"/>
    <tableColumn id="10" name="9" totalsRowFunction="count" dataDxfId="548" totalsRowDxfId="23"/>
    <tableColumn id="11" name="10" totalsRowFunction="count" dataDxfId="547" totalsRowDxfId="22"/>
    <tableColumn id="12" name="11" totalsRowFunction="count" dataDxfId="546" totalsRowDxfId="21"/>
    <tableColumn id="13" name="12" totalsRowFunction="count" dataDxfId="545" totalsRowDxfId="20"/>
    <tableColumn id="14" name="13" totalsRowFunction="count" dataDxfId="544" totalsRowDxfId="19"/>
    <tableColumn id="15" name="14" totalsRowFunction="count" dataDxfId="543" totalsRowDxfId="18"/>
    <tableColumn id="16" name="15" totalsRowFunction="count" dataDxfId="542" totalsRowDxfId="17"/>
    <tableColumn id="17" name="16" totalsRowFunction="count" dataDxfId="541" totalsRowDxfId="16"/>
    <tableColumn id="18" name="17" totalsRowFunction="count" dataDxfId="540" totalsRowDxfId="15"/>
    <tableColumn id="19" name="18" totalsRowFunction="count" dataDxfId="539" totalsRowDxfId="14"/>
    <tableColumn id="20" name="19" totalsRowFunction="count" dataDxfId="538" totalsRowDxfId="13"/>
    <tableColumn id="21" name="20" totalsRowFunction="count" dataDxfId="537" totalsRowDxfId="12"/>
    <tableColumn id="22" name="21" totalsRowFunction="count" dataDxfId="536" totalsRowDxfId="11"/>
    <tableColumn id="23" name="22" totalsRowFunction="count" dataDxfId="535" totalsRowDxfId="10"/>
    <tableColumn id="24" name="23" totalsRowFunction="count" dataDxfId="534" totalsRowDxfId="9"/>
    <tableColumn id="25" name="24" totalsRowFunction="count" dataDxfId="533" totalsRowDxfId="8"/>
    <tableColumn id="26" name="25" totalsRowFunction="count" dataDxfId="532" totalsRowDxfId="7"/>
    <tableColumn id="27" name="26" totalsRowFunction="count" dataDxfId="531" totalsRowDxfId="6"/>
    <tableColumn id="28" name="27" totalsRowFunction="count" dataDxfId="530" totalsRowDxfId="5"/>
    <tableColumn id="29" name="28" totalsRowFunction="count" dataDxfId="529" totalsRowDxfId="4"/>
    <tableColumn id="30" name="29" totalsRowFunction="count" dataDxfId="528" totalsRowDxfId="3"/>
    <tableColumn id="31" name="30" totalsRowFunction="count" dataDxfId="527" totalsRowDxfId="2"/>
    <tableColumn id="32" name="31" totalsRowFunction="count" dataDxfId="526" totalsRowDxfId="1"/>
    <tableColumn id="33" name="Всего дней" totalsRowFunction="sum" dataDxfId="525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53" t="s">
        <v>82</v>
      </c>
      <c r="E2" s="53"/>
      <c r="F2" s="53"/>
      <c r="G2" s="4" t="s">
        <v>84</v>
      </c>
      <c r="H2" s="53" t="s">
        <v>83</v>
      </c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53"/>
      <c r="E2" s="53"/>
      <c r="F2" s="53"/>
      <c r="G2" s="4"/>
      <c r="H2" s="53"/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73" zoomScaleNormal="100" workbookViewId="0">
      <selection activeCell="N14" sqref="N1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/>
    </row>
    <row r="4" spans="2:34" ht="30" customHeight="1" x14ac:dyDescent="0.3">
      <c r="B4" s="11" t="s">
        <v>50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6"/>
  <sheetViews>
    <sheetView showGridLines="0" topLeftCell="A8" zoomScale="73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6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6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6"/>
      <c r="AD9" s="2"/>
      <c r="AE9" s="1"/>
      <c r="AF9" s="2" t="s">
        <v>81</v>
      </c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6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6"/>
      <c r="AD11" s="2"/>
      <c r="AE11" s="1"/>
      <c r="AF11" s="2" t="s">
        <v>81</v>
      </c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7"/>
      <c r="AD12" s="1"/>
      <c r="AE12" s="1"/>
      <c r="AF12" s="1" t="s">
        <v>81</v>
      </c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7"/>
      <c r="AD13" s="1"/>
      <c r="AE13" s="1"/>
      <c r="AF13" s="1" t="s">
        <v>81</v>
      </c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7"/>
      <c r="AD14" s="1"/>
      <c r="AE14" s="1"/>
      <c r="AF14" s="1" t="s">
        <v>81</v>
      </c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7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7"/>
      <c r="AD16" s="1"/>
      <c r="AE16" s="1"/>
      <c r="AF16" s="1" t="s">
        <v>81</v>
      </c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7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7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7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7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7"/>
      <c r="AD21" s="1"/>
      <c r="AE21" s="1"/>
      <c r="AF21" s="1" t="s">
        <v>81</v>
      </c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7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7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7"/>
      <c r="AD24" s="1"/>
      <c r="AE24" s="1"/>
      <c r="AF24" s="1" t="s">
        <v>81</v>
      </c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8</v>
      </c>
      <c r="AG25" s="44">
        <f>SUBTOTAL(103,Март[31])</f>
        <v>0</v>
      </c>
      <c r="AH25" s="44">
        <f>SUBTOTAL(109,Март[Всего дней])</f>
        <v>0</v>
      </c>
    </row>
    <row r="26" spans="2:34" ht="30" customHeight="1" x14ac:dyDescent="0.3">
      <c r="AF26" s="10" t="s">
        <v>51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D24 AF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3" zoomScale="65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39" t="s">
        <v>64</v>
      </c>
      <c r="C7" s="2"/>
      <c r="D7" s="4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49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 t="s">
        <v>81</v>
      </c>
      <c r="P8" s="2"/>
      <c r="Q8" s="2"/>
      <c r="R8" s="2" t="s">
        <v>81</v>
      </c>
      <c r="S8" s="2"/>
      <c r="T8" s="2"/>
      <c r="U8" s="2"/>
      <c r="V8" s="2"/>
      <c r="W8" s="2"/>
      <c r="X8" s="2"/>
      <c r="Y8" s="2" t="s">
        <v>81</v>
      </c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49"/>
      <c r="E9" s="2"/>
      <c r="F9" s="2"/>
      <c r="G9" s="2"/>
      <c r="H9" s="2" t="s">
        <v>81</v>
      </c>
      <c r="I9" s="2"/>
      <c r="J9" s="2"/>
      <c r="K9" s="2" t="s">
        <v>81</v>
      </c>
      <c r="L9" s="2"/>
      <c r="M9" s="2"/>
      <c r="N9" s="2"/>
      <c r="O9" s="2" t="s">
        <v>81</v>
      </c>
      <c r="P9" s="2"/>
      <c r="Q9" s="2"/>
      <c r="R9" s="2" t="s">
        <v>81</v>
      </c>
      <c r="S9" s="2"/>
      <c r="T9" s="2"/>
      <c r="U9" s="2"/>
      <c r="V9" s="2" t="s">
        <v>81</v>
      </c>
      <c r="W9" s="2"/>
      <c r="X9" s="2"/>
      <c r="Y9" s="2" t="s">
        <v>81</v>
      </c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49"/>
      <c r="E10" s="2"/>
      <c r="F10" s="2"/>
      <c r="G10" s="2"/>
      <c r="H10" s="2" t="s">
        <v>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81</v>
      </c>
      <c r="W10" s="2"/>
      <c r="X10" s="2"/>
      <c r="Y10" s="2" t="s">
        <v>81</v>
      </c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4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5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50"/>
      <c r="E13" s="1"/>
      <c r="F13" s="1"/>
      <c r="G13" s="1"/>
      <c r="H13" s="1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 t="s">
        <v>81</v>
      </c>
      <c r="S13" s="1"/>
      <c r="T13" s="1"/>
      <c r="U13" s="1"/>
      <c r="V13" s="1" t="s">
        <v>81</v>
      </c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50"/>
      <c r="E14" s="1"/>
      <c r="F14" s="1"/>
      <c r="G14" s="1"/>
      <c r="H14" s="1" t="s">
        <v>81</v>
      </c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/>
      <c r="T14" s="1"/>
      <c r="U14" s="1"/>
      <c r="V14" s="1" t="s">
        <v>81</v>
      </c>
      <c r="W14" s="1"/>
      <c r="X14" s="1"/>
      <c r="Y14" s="1" t="s">
        <v>81</v>
      </c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50"/>
      <c r="E17" s="1"/>
      <c r="F17" s="1"/>
      <c r="G17" s="1"/>
      <c r="H17" s="1"/>
      <c r="I17" s="1"/>
      <c r="J17" s="1"/>
      <c r="K17" s="1" t="s">
        <v>81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81</v>
      </c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50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81</v>
      </c>
      <c r="P18" s="1"/>
      <c r="Q18" s="1"/>
      <c r="R18" s="1" t="s">
        <v>81</v>
      </c>
      <c r="S18" s="1"/>
      <c r="T18" s="1"/>
      <c r="U18" s="1"/>
      <c r="V18" s="1"/>
      <c r="W18" s="1"/>
      <c r="X18" s="1"/>
      <c r="Y18" s="1" t="s">
        <v>81</v>
      </c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50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50"/>
      <c r="E22" s="1"/>
      <c r="F22" s="1"/>
      <c r="G22" s="1"/>
      <c r="H22" s="1" t="s">
        <v>81</v>
      </c>
      <c r="I22" s="1"/>
      <c r="J22" s="1"/>
      <c r="K22" s="1"/>
      <c r="L22" s="1"/>
      <c r="M22" s="1"/>
      <c r="N22" s="1"/>
      <c r="O22" s="1" t="s">
        <v>51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81</v>
      </c>
      <c r="P23" s="1"/>
      <c r="Q23" s="1"/>
      <c r="R23" s="1" t="s">
        <v>81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50"/>
      <c r="E24" s="1"/>
      <c r="F24" s="1"/>
      <c r="G24" s="1"/>
      <c r="H24" s="1" t="s">
        <v>81</v>
      </c>
      <c r="I24" s="1"/>
      <c r="J24" s="1"/>
      <c r="K24" s="1" t="s">
        <v>81</v>
      </c>
      <c r="L24" s="1"/>
      <c r="M24" s="1"/>
      <c r="N24" s="1"/>
      <c r="O24" s="1" t="s">
        <v>81</v>
      </c>
      <c r="P24" s="1"/>
      <c r="Q24" s="1"/>
      <c r="R24" s="1" t="s">
        <v>81</v>
      </c>
      <c r="S24" s="1"/>
      <c r="T24" s="1"/>
      <c r="U24" s="1"/>
      <c r="V24" s="1" t="s">
        <v>81</v>
      </c>
      <c r="W24" s="1"/>
      <c r="X24" s="1"/>
      <c r="Y24" s="1" t="s">
        <v>81</v>
      </c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Апрель Итог</v>
      </c>
      <c r="C25" s="44">
        <f>SUBTOTAL(103,Апрель[1])</f>
        <v>0</v>
      </c>
      <c r="D25" s="51">
        <f>SUBTOTAL(103,Апрель[2])</f>
        <v>0</v>
      </c>
      <c r="E25" s="44">
        <f>SUBTOTAL(103,Апрель[3])</f>
        <v>0</v>
      </c>
      <c r="F25" s="44">
        <f>SUBTOTAL(103,Апрель[4])</f>
        <v>0</v>
      </c>
      <c r="G25" s="44">
        <f>SUBTOTAL(103,Апрель[5])</f>
        <v>0</v>
      </c>
      <c r="H25" s="44">
        <f>SUBTOTAL(103,Апрель[6])</f>
        <v>6</v>
      </c>
      <c r="I25" s="44">
        <f>SUBTOTAL(103,Апрель[7])</f>
        <v>0</v>
      </c>
      <c r="J25" s="44">
        <f>SUBTOTAL(103,Апрель[8])</f>
        <v>0</v>
      </c>
      <c r="K25" s="44">
        <f>SUBTOTAL(103,Апрель[9])</f>
        <v>5</v>
      </c>
      <c r="L25" s="44">
        <f>SUBTOTAL(103,Апрель[10])</f>
        <v>0</v>
      </c>
      <c r="M25" s="44">
        <f>SUBTOTAL(103,Апрель[11])</f>
        <v>0</v>
      </c>
      <c r="N25" s="44">
        <f>SUBTOTAL(103,Апрель[12])</f>
        <v>0</v>
      </c>
      <c r="O25" s="44">
        <f>SUBTOTAL(103,Апрель[13])</f>
        <v>7</v>
      </c>
      <c r="P25" s="44">
        <f>SUBTOTAL(103,Апрель[14])</f>
        <v>0</v>
      </c>
      <c r="Q25" s="44">
        <f>SUBTOTAL(103,Апрель[15])</f>
        <v>0</v>
      </c>
      <c r="R25" s="44">
        <f>SUBTOTAL(103,Апрель[16])</f>
        <v>6</v>
      </c>
      <c r="S25" s="44">
        <f>SUBTOTAL(103,Апрель[17])</f>
        <v>0</v>
      </c>
      <c r="T25" s="44">
        <f>SUBTOTAL(103,Апрель[18])</f>
        <v>0</v>
      </c>
      <c r="U25" s="44">
        <f>SUBTOTAL(103,Апрель[19])</f>
        <v>0</v>
      </c>
      <c r="V25" s="44">
        <f>SUBTOTAL(103,Апрель[20])</f>
        <v>7</v>
      </c>
      <c r="W25" s="44">
        <f>SUBTOTAL(103,Апрель[21])</f>
        <v>0</v>
      </c>
      <c r="X25" s="44">
        <f>SUBTOTAL(103,Апрель[22])</f>
        <v>0</v>
      </c>
      <c r="Y25" s="44">
        <f>SUBTOTAL(103,Апрель[23])</f>
        <v>7</v>
      </c>
      <c r="Z25" s="44">
        <f>SUBTOTAL(103,Апрель[24])</f>
        <v>0</v>
      </c>
      <c r="AA25" s="44">
        <f>SUBTOTAL(103,Апрель[25])</f>
        <v>0</v>
      </c>
      <c r="AB25" s="44">
        <f>SUBTOTAL(103,Апрель[26])</f>
        <v>0</v>
      </c>
      <c r="AC25" s="44">
        <f>SUBTOTAL(103,Апрель[27])</f>
        <v>0</v>
      </c>
      <c r="AD25" s="44">
        <f>SUBTOTAL(103,Апрель[28])</f>
        <v>0</v>
      </c>
      <c r="AE25" s="44">
        <f>SUBTOTAL(103,Апрель[29])</f>
        <v>0</v>
      </c>
      <c r="AF25" s="44">
        <f>SUBTOTAL(103,Апрель[30])</f>
        <v>0</v>
      </c>
      <c r="AG25" s="44">
        <f>SUBTOTAL(103,Апрель[30])</f>
        <v>0</v>
      </c>
      <c r="AH25" s="44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639" priority="2" stopIfTrue="1">
      <formula>C7=СобствОбозн2</formula>
    </cfRule>
  </conditionalFormatting>
  <conditionalFormatting sqref="C7:AD24 AF7:AG24"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{12D12DBE-2F2A-49CA-BB6A-71BDC2025F2D}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D12DBE-2F2A-49CA-BB6A-71BDC2025F2D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25"/>
  <sheetViews>
    <sheetView showGridLines="0" tabSelected="1" topLeftCell="A2" zoomScale="60" zoomScaleNormal="100" workbookViewId="0">
      <selection activeCell="AA7" sqref="AA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4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81</v>
      </c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49"/>
      <c r="E8" s="2"/>
      <c r="F8" s="2" t="s">
        <v>81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81</v>
      </c>
      <c r="U8" s="2"/>
      <c r="V8" s="2"/>
      <c r="W8" s="2"/>
      <c r="X8" s="2"/>
      <c r="Y8" s="2"/>
      <c r="Z8" s="2"/>
      <c r="AA8" s="2" t="s">
        <v>81</v>
      </c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49"/>
      <c r="E9" s="2"/>
      <c r="F9" s="2" t="s">
        <v>81</v>
      </c>
      <c r="G9" s="2"/>
      <c r="H9" s="2"/>
      <c r="I9" s="2"/>
      <c r="J9" s="2"/>
      <c r="K9" s="2"/>
      <c r="L9" s="2"/>
      <c r="M9" s="2"/>
      <c r="N9" s="2"/>
      <c r="O9" s="2"/>
      <c r="P9" s="2" t="s">
        <v>81</v>
      </c>
      <c r="Q9" s="2"/>
      <c r="R9" s="2"/>
      <c r="S9" s="2"/>
      <c r="T9" s="2" t="s">
        <v>81</v>
      </c>
      <c r="U9" s="2"/>
      <c r="V9" s="2"/>
      <c r="W9" s="2"/>
      <c r="X9" s="2"/>
      <c r="Y9" s="2"/>
      <c r="Z9" s="2"/>
      <c r="AA9" s="2" t="s">
        <v>81</v>
      </c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49"/>
      <c r="E10" s="2"/>
      <c r="F10" s="2" t="s">
        <v>81</v>
      </c>
      <c r="G10" s="2"/>
      <c r="H10" s="2"/>
      <c r="I10" s="2"/>
      <c r="J10" s="2"/>
      <c r="K10" s="2"/>
      <c r="L10" s="2"/>
      <c r="M10" s="2"/>
      <c r="N10" s="2"/>
      <c r="O10" s="2"/>
      <c r="P10" s="2" t="s">
        <v>81</v>
      </c>
      <c r="Q10" s="2"/>
      <c r="R10" s="2"/>
      <c r="S10" s="2"/>
      <c r="T10" s="2" t="s">
        <v>81</v>
      </c>
      <c r="U10" s="2"/>
      <c r="V10" s="2"/>
      <c r="W10" s="2"/>
      <c r="X10" s="2"/>
      <c r="Y10" s="2"/>
      <c r="Z10" s="2"/>
      <c r="AA10" s="2" t="s">
        <v>81</v>
      </c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4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 t="s">
        <v>81</v>
      </c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5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50"/>
      <c r="E13" s="1"/>
      <c r="F13" s="1" t="s">
        <v>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 t="s">
        <v>81</v>
      </c>
      <c r="U13" s="1"/>
      <c r="V13" s="1"/>
      <c r="W13" s="1"/>
      <c r="X13" s="1"/>
      <c r="Y13" s="1"/>
      <c r="Z13" s="1"/>
      <c r="AA13" s="1" t="s">
        <v>81</v>
      </c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50"/>
      <c r="E14" s="1"/>
      <c r="F14" s="1" t="s">
        <v>81</v>
      </c>
      <c r="G14" s="1"/>
      <c r="H14" s="1"/>
      <c r="I14" s="1"/>
      <c r="J14" s="1"/>
      <c r="K14" s="1"/>
      <c r="L14" s="1"/>
      <c r="M14" s="1"/>
      <c r="N14" s="1"/>
      <c r="O14" s="1"/>
      <c r="P14" s="1" t="s">
        <v>81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 t="s">
        <v>81</v>
      </c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81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50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50"/>
      <c r="E18" s="1"/>
      <c r="F18" s="1" t="s">
        <v>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81</v>
      </c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50"/>
      <c r="E21" s="1"/>
      <c r="F21" s="1" t="s">
        <v>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 t="s">
        <v>81</v>
      </c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5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 t="s">
        <v>81</v>
      </c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81</v>
      </c>
      <c r="U23" s="1"/>
      <c r="V23" s="1"/>
      <c r="W23" s="1"/>
      <c r="X23" s="1"/>
      <c r="Y23" s="1"/>
      <c r="Z23" s="1"/>
      <c r="AA23" s="1" t="s">
        <v>81</v>
      </c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5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 t="s">
        <v>81</v>
      </c>
      <c r="Q24" s="1"/>
      <c r="R24" s="1"/>
      <c r="S24" s="1"/>
      <c r="T24" s="1" t="s">
        <v>81</v>
      </c>
      <c r="U24" s="1"/>
      <c r="V24" s="1"/>
      <c r="W24" s="1"/>
      <c r="X24" s="1"/>
      <c r="Y24" s="1"/>
      <c r="Z24" s="1"/>
      <c r="AA24" s="1" t="s">
        <v>81</v>
      </c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Май Итог</v>
      </c>
      <c r="C25" s="44">
        <f>SUBTOTAL(103,Май[1])</f>
        <v>0</v>
      </c>
      <c r="D25" s="44">
        <f>SUBTOTAL(103,Май[2])</f>
        <v>0</v>
      </c>
      <c r="E25" s="44">
        <f>SUBTOTAL(103,Май[3])</f>
        <v>0</v>
      </c>
      <c r="F25" s="44">
        <f>SUBTOTAL(103,Май[4])</f>
        <v>8</v>
      </c>
      <c r="G25" s="44">
        <f>SUBTOTAL(103,Май[5])</f>
        <v>0</v>
      </c>
      <c r="H25" s="44">
        <f>SUBTOTAL(103,Май[6])</f>
        <v>0</v>
      </c>
      <c r="I25" s="44">
        <f>SUBTOTAL(103,Май[7])</f>
        <v>0</v>
      </c>
      <c r="J25" s="44">
        <f>SUBTOTAL(103,Май[8])</f>
        <v>0</v>
      </c>
      <c r="K25" s="44">
        <f>SUBTOTAL(103,Май[9])</f>
        <v>0</v>
      </c>
      <c r="L25" s="44">
        <f>SUBTOTAL(103,Май[10])</f>
        <v>0</v>
      </c>
      <c r="M25" s="44">
        <f>SUBTOTAL(103,Май[11])</f>
        <v>0</v>
      </c>
      <c r="N25" s="44">
        <f>SUBTOTAL(103,Май[12])</f>
        <v>0</v>
      </c>
      <c r="O25" s="44">
        <f>SUBTOTAL(103,Май[13])</f>
        <v>0</v>
      </c>
      <c r="P25" s="44">
        <f>SUBTOTAL(103,Май[14])</f>
        <v>5</v>
      </c>
      <c r="Q25" s="44">
        <f>SUBTOTAL(103,Май[15])</f>
        <v>0</v>
      </c>
      <c r="R25" s="44">
        <f>SUBTOTAL(103,Май[16])</f>
        <v>0</v>
      </c>
      <c r="S25" s="44">
        <f>SUBTOTAL(103,Май[17])</f>
        <v>0</v>
      </c>
      <c r="T25" s="44">
        <f>SUBTOTAL(103,Май[18])</f>
        <v>7</v>
      </c>
      <c r="U25" s="44">
        <f>SUBTOTAL(103,Май[19])</f>
        <v>0</v>
      </c>
      <c r="V25" s="44">
        <f>SUBTOTAL(103,Май[20])</f>
        <v>0</v>
      </c>
      <c r="W25" s="44">
        <f>SUBTOTAL(103,Май[21])</f>
        <v>0</v>
      </c>
      <c r="X25" s="44">
        <f>SUBTOTAL(103,Май[22])</f>
        <v>0</v>
      </c>
      <c r="Y25" s="44">
        <f>SUBTOTAL(103,Май[23])</f>
        <v>0</v>
      </c>
      <c r="Z25" s="44">
        <f>SUBTOTAL(103,Май[24])</f>
        <v>0</v>
      </c>
      <c r="AA25" s="44">
        <f>SUBTOTAL(103,Май[25])</f>
        <v>12</v>
      </c>
      <c r="AB25" s="44">
        <f>SUBTOTAL(103,Май[26])</f>
        <v>0</v>
      </c>
      <c r="AC25" s="44">
        <f>SUBTOTAL(103,Май[27])</f>
        <v>0</v>
      </c>
      <c r="AD25" s="44">
        <f>SUBTOTAL(103,Май[28])</f>
        <v>0</v>
      </c>
      <c r="AE25" s="44">
        <f>SUBTOTAL(103,Май[29])</f>
        <v>0</v>
      </c>
      <c r="AF25" s="44">
        <f>SUBTOTAL(103,Май[30])</f>
        <v>0</v>
      </c>
      <c r="AG25" s="44">
        <f>SUBTOTAL(103,Май[31])</f>
        <v>0</v>
      </c>
      <c r="AH25" s="44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565" priority="2" stopIfTrue="1">
      <formula>C7=СобствОбозн2</formula>
    </cfRule>
  </conditionalFormatting>
  <conditionalFormatting sqref="C7:AD24 AF7:AG24">
    <cfRule type="expression" dxfId="564" priority="3" stopIfTrue="1">
      <formula>C7=СобствОбозн1</formula>
    </cfRule>
    <cfRule type="expression" dxfId="563" priority="4" stopIfTrue="1">
      <formula>C7=ОбознБольничн</formula>
    </cfRule>
    <cfRule type="expression" dxfId="562" priority="5" stopIfTrue="1">
      <formula>C7=ОбознЛичнОбст</formula>
    </cfRule>
    <cfRule type="expression" dxfId="561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{A7B5D9E5-108B-4D7A-8668-66A80AD6D226}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B5D9E5-108B-4D7A-8668-66A80AD6D226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2022-05-25T14:42:16Z</dcterms:modified>
</cp:coreProperties>
</file>