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4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25" i="19"/>
  <c r="B25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25" i="19"/>
  <c r="AG25" i="19"/>
  <c r="AG25" i="18"/>
  <c r="AF25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H25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25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<sst xmlns="http://schemas.openxmlformats.org/spreadsheetml/2006/main" count="932" uniqueCount="90">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</sst>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4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36" borderId="0" xfId="0" applyFont="1" applyFill="1" applyBorder="1" applyAlignment="1" applyProtection="1">
      <alignment horizontal="center" vertical="center"/>
    </xf>
    <xf numFmtId="0" fontId="0" fillId="36" borderId="0" xfId="0" applyFill="1" applyAlignment="1" applyProtection="1">
      <alignment horizontal="center" vertical="center"/>
    </xf>
    <xf numFmtId="166" fontId="20" fillId="36" borderId="0" xfId="0" applyNumberFormat="1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91"/>
      <tableStyleElement type="headerRow" dxfId="890"/>
      <tableStyleElement type="totalRow" dxfId="889"/>
      <tableStyleElement type="firstColumn" dxfId="888"/>
      <tableStyleElement type="lastColumn" dxfId="887"/>
      <tableStyleElement type="firstRowStripe" dxfId="886"/>
      <tableStyleElement type="secondRowStripe" dxfId="885"/>
      <tableStyleElement type="firstColumnStripe" dxfId="884"/>
      <tableStyleElement type="secondColumnStripe" dxfId="883"/>
      <tableStyleElement type="firstHeaderCell" dxfId="882"/>
      <tableStyleElement type="lastHeaderCell" dxfId="881"/>
      <tableStyleElement type="firstTotalCell" dxfId="880"/>
      <tableStyleElement type="lastTotalCell" dxfId="8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78" dataDxfId="877" totalsRowDxfId="87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75" totalsRowDxfId="874" dataCellStyle="Сотрудник"/>
    <tableColumn id="2" name="1" dataDxfId="873" totalsRowDxfId="872"/>
    <tableColumn id="3" name="2" dataDxfId="871" totalsRowDxfId="870"/>
    <tableColumn id="4" name="3" dataDxfId="869" totalsRowDxfId="868"/>
    <tableColumn id="5" name="4" dataDxfId="867" totalsRowDxfId="866"/>
    <tableColumn id="6" name="5" dataDxfId="865" totalsRowDxfId="864"/>
    <tableColumn id="7" name="6" dataDxfId="863" totalsRowDxfId="862"/>
    <tableColumn id="8" name="7" dataDxfId="861" totalsRowDxfId="860"/>
    <tableColumn id="9" name="8" dataDxfId="859" totalsRowDxfId="858"/>
    <tableColumn id="10" name="9" dataDxfId="857" totalsRowDxfId="856"/>
    <tableColumn id="11" name="10" dataDxfId="855" totalsRowDxfId="854"/>
    <tableColumn id="12" name="11" dataDxfId="853" totalsRowDxfId="852"/>
    <tableColumn id="13" name="12" totalsRowLabel="Н" dataDxfId="851" totalsRowDxfId="850"/>
    <tableColumn id="14" name="13" dataDxfId="849" totalsRowDxfId="848"/>
    <tableColumn id="15" name="14" dataDxfId="847" totalsRowDxfId="846"/>
    <tableColumn id="16" name="15" totalsRowLabel="Н" dataDxfId="845" totalsRowDxfId="844"/>
    <tableColumn id="17" name="16" dataDxfId="843" totalsRowDxfId="842"/>
    <tableColumn id="18" name="17" dataDxfId="841" totalsRowDxfId="840"/>
    <tableColumn id="19" name="18" dataDxfId="839" totalsRowDxfId="838"/>
    <tableColumn id="20" name="19" totalsRowLabel="Н" dataDxfId="837" totalsRowDxfId="836"/>
    <tableColumn id="21" name="20" dataDxfId="835" totalsRowDxfId="834"/>
    <tableColumn id="22" name="21" dataDxfId="833" totalsRowDxfId="832"/>
    <tableColumn id="23" name="22" dataDxfId="831" totalsRowDxfId="830"/>
    <tableColumn id="24" name="23" dataDxfId="829" totalsRowDxfId="828"/>
    <tableColumn id="25" name="24" dataDxfId="827" totalsRowDxfId="826"/>
    <tableColumn id="26" name="25" dataDxfId="825" totalsRowDxfId="824"/>
    <tableColumn id="27" name="26" dataDxfId="823" totalsRowDxfId="822"/>
    <tableColumn id="28" name="27" dataDxfId="821" totalsRowDxfId="820"/>
    <tableColumn id="29" name="28" dataDxfId="819" totalsRowDxfId="818"/>
    <tableColumn id="30" name="29" dataDxfId="817" totalsRowDxfId="816"/>
    <tableColumn id="31" name="30" dataDxfId="815" totalsRowDxfId="814"/>
    <tableColumn id="32" name="31" dataDxfId="813" totalsRowDxfId="812"/>
    <tableColumn id="33" name="Всего дней" dataDxfId="811" totalsRowDxfId="81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323" dataDxfId="322" totalsRowCellStyle="Стиль 1">
  <tableColumns count="33">
    <tableColumn id="1" name="Студент" totalsRowLabel="Штейгер Даниил Владимирович" dataDxfId="321" dataCellStyle="Стиль 1"/>
    <tableColumn id="2" name="1" dataDxfId="320" dataCellStyle="Стиль 1"/>
    <tableColumn id="3" name="2" dataDxfId="319" dataCellStyle="Стиль 1"/>
    <tableColumn id="4" name="3" dataDxfId="318" dataCellStyle="Стиль 1"/>
    <tableColumn id="5" name="4" dataDxfId="317" dataCellStyle="Стиль 1"/>
    <tableColumn id="6" name="5" dataDxfId="316" dataCellStyle="Стиль 1"/>
    <tableColumn id="7" name="6" dataDxfId="315" dataCellStyle="Стиль 1"/>
    <tableColumn id="8" name="7" dataDxfId="314" dataCellStyle="Стиль 1"/>
    <tableColumn id="9" name="8" dataDxfId="313" dataCellStyle="Стиль 1"/>
    <tableColumn id="10" name="9" dataDxfId="312" dataCellStyle="Стиль 1"/>
    <tableColumn id="11" name="10" dataDxfId="311" dataCellStyle="Стиль 1"/>
    <tableColumn id="12" name="11" dataDxfId="310" dataCellStyle="Стиль 1"/>
    <tableColumn id="13" name="12" dataDxfId="309" dataCellStyle="Стиль 1"/>
    <tableColumn id="14" name="13" dataDxfId="308" dataCellStyle="Стиль 1"/>
    <tableColumn id="15" name="14" dataDxfId="307" dataCellStyle="Стиль 1"/>
    <tableColumn id="16" name="15" dataDxfId="306" dataCellStyle="Стиль 1"/>
    <tableColumn id="17" name="16" dataDxfId="305" dataCellStyle="Стиль 1"/>
    <tableColumn id="18" name="17" dataDxfId="304" dataCellStyle="Стиль 1"/>
    <tableColumn id="19" name="18" dataDxfId="303" dataCellStyle="Стиль 1"/>
    <tableColumn id="20" name="19" dataDxfId="302" dataCellStyle="Стиль 1"/>
    <tableColumn id="21" name="20" dataDxfId="301" dataCellStyle="Стиль 1"/>
    <tableColumn id="22" name="21" dataDxfId="300" dataCellStyle="Стиль 1"/>
    <tableColumn id="23" name="22" dataDxfId="299" dataCellStyle="Стиль 1"/>
    <tableColumn id="24" name="23" dataDxfId="298" dataCellStyle="Стиль 1"/>
    <tableColumn id="25" name="24" dataDxfId="297" dataCellStyle="Стиль 1"/>
    <tableColumn id="26" name="25" dataDxfId="296" dataCellStyle="Стиль 1"/>
    <tableColumn id="27" name="26" dataDxfId="295" dataCellStyle="Стиль 1"/>
    <tableColumn id="28" name="27" dataDxfId="294" dataCellStyle="Стиль 1"/>
    <tableColumn id="29" name="28" dataDxfId="293" dataCellStyle="Стиль 1"/>
    <tableColumn id="30" name="29" dataDxfId="292" dataCellStyle="Стиль 1"/>
    <tableColumn id="31" name="30" dataDxfId="291" dataCellStyle="Стиль 1"/>
    <tableColumn id="32" name="31" dataDxfId="290" dataCellStyle="Стиль 1"/>
    <tableColumn id="33" name="Всего дней" dataDxfId="289" totalsRowDxfId="2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87" dataDxfId="286" totalsRowDxfId="285">
  <tableColumns count="33">
    <tableColumn id="1" name="Имя сотрудника" totalsRowFunction="custom" dataDxfId="284" totalsRowDxfId="283" dataCellStyle="Сотрудник">
      <totalsRowFormula>ИмяМесяца&amp;" Итог"</totalsRowFormula>
    </tableColumn>
    <tableColumn id="2" name="1" totalsRowFunction="count" dataDxfId="282" totalsRowDxfId="281"/>
    <tableColumn id="3" name="2" totalsRowFunction="count" dataDxfId="280" totalsRowDxfId="279"/>
    <tableColumn id="4" name="3" totalsRowFunction="count" dataDxfId="278" totalsRowDxfId="277"/>
    <tableColumn id="5" name="4" totalsRowFunction="count" dataDxfId="276" totalsRowDxfId="275"/>
    <tableColumn id="6" name="5" totalsRowFunction="count" dataDxfId="274" totalsRowDxfId="273"/>
    <tableColumn id="7" name="6" totalsRowFunction="count" dataDxfId="272" totalsRowDxfId="271"/>
    <tableColumn id="8" name="7" totalsRowFunction="count" dataDxfId="270" totalsRowDxfId="269"/>
    <tableColumn id="9" name="8" totalsRowFunction="count" dataDxfId="268" totalsRowDxfId="267"/>
    <tableColumn id="10" name="9" totalsRowFunction="count" dataDxfId="266" totalsRowDxfId="265"/>
    <tableColumn id="11" name="10" totalsRowFunction="count" dataDxfId="264" totalsRowDxfId="263"/>
    <tableColumn id="12" name="11" totalsRowFunction="count" dataDxfId="262" totalsRowDxfId="261"/>
    <tableColumn id="13" name="12" totalsRowFunction="count" dataDxfId="260" totalsRowDxfId="259"/>
    <tableColumn id="14" name="13" totalsRowFunction="count" dataDxfId="258" totalsRowDxfId="257"/>
    <tableColumn id="15" name="14" totalsRowFunction="count" dataDxfId="256" totalsRowDxfId="255"/>
    <tableColumn id="16" name="15" totalsRowFunction="count" dataDxfId="254" totalsRowDxfId="253"/>
    <tableColumn id="17" name="16" totalsRowFunction="count" dataDxfId="252" totalsRowDxfId="251"/>
    <tableColumn id="18" name="17" totalsRowFunction="count" dataDxfId="250" totalsRowDxfId="249"/>
    <tableColumn id="19" name="18" totalsRowFunction="count" dataDxfId="248" totalsRowDxfId="247"/>
    <tableColumn id="20" name="19" totalsRowFunction="count" dataDxfId="246" totalsRowDxfId="245"/>
    <tableColumn id="21" name="20" totalsRowFunction="count" dataDxfId="244" totalsRowDxfId="243"/>
    <tableColumn id="22" name="21" totalsRowFunction="count" dataDxfId="242" totalsRowDxfId="241"/>
    <tableColumn id="23" name="22" totalsRowFunction="count" dataDxfId="240" totalsRowDxfId="239"/>
    <tableColumn id="24" name="23" totalsRowFunction="count" dataDxfId="238" totalsRowDxfId="237"/>
    <tableColumn id="25" name="24" totalsRowFunction="count" dataDxfId="236" totalsRowDxfId="235"/>
    <tableColumn id="26" name="25" totalsRowFunction="count" dataDxfId="234" totalsRowDxfId="233"/>
    <tableColumn id="27" name="26" totalsRowFunction="count" dataDxfId="232" totalsRowDxfId="231"/>
    <tableColumn id="28" name="27" totalsRowFunction="count" dataDxfId="230" totalsRowDxfId="229"/>
    <tableColumn id="29" name="28" totalsRowFunction="count" dataDxfId="228" totalsRowDxfId="227"/>
    <tableColumn id="30" name="29" totalsRowFunction="count" dataDxfId="226" totalsRowDxfId="225"/>
    <tableColumn id="31" name="30" totalsRowFunction="count" dataDxfId="224" totalsRowDxfId="223"/>
    <tableColumn id="32" name=" " totalsRowFunction="count" dataDxfId="222" totalsRowDxfId="221"/>
    <tableColumn id="33" name="Всего дней" totalsRowFunction="sum" dataDxfId="220" totalsRowDxfId="21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218" dataDxfId="217" totalsRowDxfId="216">
  <tableColumns count="33">
    <tableColumn id="1" name="Имя сотрудника" totalsRowFunction="custom" dataDxfId="215" totalsRowDxfId="214" dataCellStyle="Сотрудник">
      <totalsRowFormula>ИмяМесяца&amp;" Итог"</totalsRowFormula>
    </tableColumn>
    <tableColumn id="2" name="1" totalsRowFunction="count" dataDxfId="213" totalsRowDxfId="212"/>
    <tableColumn id="3" name="2" totalsRowFunction="count" dataDxfId="211" totalsRowDxfId="210"/>
    <tableColumn id="4" name="3" totalsRowFunction="count" dataDxfId="209" totalsRowDxfId="208"/>
    <tableColumn id="5" name="4" totalsRowFunction="count" dataDxfId="207" totalsRowDxfId="206"/>
    <tableColumn id="6" name="5" totalsRowFunction="count" dataDxfId="205" totalsRowDxfId="204"/>
    <tableColumn id="7" name="6" totalsRowFunction="count" dataDxfId="203" totalsRowDxfId="202"/>
    <tableColumn id="8" name="7" totalsRowFunction="count" dataDxfId="201" totalsRowDxfId="200"/>
    <tableColumn id="9" name="8" totalsRowFunction="count" dataDxfId="199" totalsRowDxfId="198"/>
    <tableColumn id="10" name="9" totalsRowFunction="count" dataDxfId="197" totalsRowDxfId="196"/>
    <tableColumn id="11" name="10" totalsRowFunction="count" dataDxfId="195" totalsRowDxfId="194"/>
    <tableColumn id="12" name="11" totalsRowFunction="count" dataDxfId="193" totalsRowDxfId="192"/>
    <tableColumn id="13" name="12" totalsRowFunction="count" dataDxfId="191" totalsRowDxfId="190"/>
    <tableColumn id="14" name="13" totalsRowFunction="count" dataDxfId="189" totalsRowDxfId="188"/>
    <tableColumn id="15" name="14" totalsRowFunction="count" dataDxfId="187" totalsRowDxfId="186"/>
    <tableColumn id="16" name="15" totalsRowFunction="count" dataDxfId="185" totalsRowDxfId="184"/>
    <tableColumn id="17" name="16" totalsRowFunction="count" dataDxfId="183" totalsRowDxfId="182"/>
    <tableColumn id="18" name="17" totalsRowFunction="count" dataDxfId="181" totalsRowDxfId="180"/>
    <tableColumn id="19" name="18" totalsRowFunction="count" dataDxfId="179" totalsRowDxfId="178"/>
    <tableColumn id="20" name="19" totalsRowFunction="count" dataDxfId="177" totalsRowDxfId="176"/>
    <tableColumn id="21" name="20" totalsRowFunction="count" dataDxfId="175" totalsRowDxfId="174"/>
    <tableColumn id="22" name="21" totalsRowFunction="count" dataDxfId="173" totalsRowDxfId="172"/>
    <tableColumn id="23" name="22" totalsRowFunction="count" dataDxfId="171" totalsRowDxfId="170"/>
    <tableColumn id="24" name="23" totalsRowFunction="count" dataDxfId="169" totalsRowDxfId="168"/>
    <tableColumn id="25" name="24" totalsRowFunction="count" dataDxfId="167" totalsRowDxfId="166"/>
    <tableColumn id="26" name="25" totalsRowFunction="count" dataDxfId="165" totalsRowDxfId="164"/>
    <tableColumn id="27" name="26" totalsRowFunction="count" dataDxfId="163" totalsRowDxfId="162"/>
    <tableColumn id="28" name="27" totalsRowFunction="count" dataDxfId="161" totalsRowDxfId="160"/>
    <tableColumn id="29" name="28" totalsRowFunction="count" dataDxfId="159" totalsRowDxfId="158"/>
    <tableColumn id="30" name="29" totalsRowFunction="count" dataDxfId="157" totalsRowDxfId="156"/>
    <tableColumn id="31" name="30" totalsRowFunction="count" dataDxfId="155" totalsRowDxfId="154"/>
    <tableColumn id="32" name="31" totalsRowFunction="count" dataDxfId="153" totalsRowDxfId="152"/>
    <tableColumn id="33" name="Всего дней" totalsRowFunction="sum" dataDxfId="151" totalsRowDxfId="150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149" dataCellStyle="Сотрудник">
  <autoFilter ref="B3:B19"/>
  <tableColumns count="1">
    <tableColumn id="1" name="Имена сотрудников" dataDxfId="148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809" dataDxfId="808" totalsRowDxfId="807">
  <tableColumns count="33">
    <tableColumn id="1" name="Имя сотрудника" dataDxfId="806" totalsRowDxfId="805" dataCellStyle="Сотрудник"/>
    <tableColumn id="2" name="1" dataDxfId="804" totalsRowDxfId="803"/>
    <tableColumn id="3" name="2" dataDxfId="802" totalsRowDxfId="801"/>
    <tableColumn id="4" name="3" dataDxfId="800" totalsRowDxfId="799"/>
    <tableColumn id="5" name="4" dataDxfId="798" totalsRowDxfId="797"/>
    <tableColumn id="6" name="5" dataDxfId="796" totalsRowDxfId="795"/>
    <tableColumn id="7" name="6" dataDxfId="794" totalsRowDxfId="793"/>
    <tableColumn id="8" name="7" dataDxfId="792" totalsRowDxfId="791"/>
    <tableColumn id="9" name="8" dataDxfId="790" totalsRowDxfId="789"/>
    <tableColumn id="10" name="9" dataDxfId="788" totalsRowDxfId="787"/>
    <tableColumn id="11" name="10" dataDxfId="786" totalsRowDxfId="785"/>
    <tableColumn id="12" name="11" dataDxfId="784" totalsRowDxfId="783"/>
    <tableColumn id="13" name="12" dataDxfId="782" totalsRowDxfId="781"/>
    <tableColumn id="14" name="13" dataDxfId="780" totalsRowDxfId="779"/>
    <tableColumn id="15" name="14" dataDxfId="778" totalsRowDxfId="777"/>
    <tableColumn id="16" name="15" dataDxfId="776" totalsRowDxfId="775"/>
    <tableColumn id="17" name="16" dataDxfId="774" totalsRowDxfId="773"/>
    <tableColumn id="18" name="17" dataDxfId="772" totalsRowDxfId="771"/>
    <tableColumn id="19" name="18" dataDxfId="770" totalsRowDxfId="769"/>
    <tableColumn id="20" name="19" dataDxfId="768" totalsRowDxfId="767"/>
    <tableColumn id="21" name="20" dataDxfId="766" totalsRowDxfId="765"/>
    <tableColumn id="22" name="21" dataDxfId="764" totalsRowDxfId="763"/>
    <tableColumn id="23" name="22" dataDxfId="762" totalsRowDxfId="761"/>
    <tableColumn id="24" name="23" dataDxfId="760" totalsRowDxfId="759"/>
    <tableColumn id="25" name="24" dataDxfId="758" totalsRowDxfId="757"/>
    <tableColumn id="26" name="25" dataDxfId="756" totalsRowDxfId="755"/>
    <tableColumn id="27" name="26" dataDxfId="754" totalsRowDxfId="753"/>
    <tableColumn id="28" name="27" dataDxfId="752" totalsRowDxfId="751"/>
    <tableColumn id="29" name="28" dataDxfId="750" totalsRowDxfId="749"/>
    <tableColumn id="30" name="29" dataDxfId="748" totalsRowDxfId="747"/>
    <tableColumn id="31" name=" " dataDxfId="746" totalsRowDxfId="745"/>
    <tableColumn id="32" name="  " dataDxfId="744" totalsRowDxfId="743"/>
    <tableColumn id="33" name="Всего дней" dataDxfId="742" totalsRowDxfId="741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40" dataDxfId="739" totalsRowDxfId="738">
  <tableColumns count="33">
    <tableColumn id="1" name="Имя сотрудника" totalsRowFunction="custom" dataDxfId="737" totalsRowDxfId="736" dataCellStyle="Сотрудник">
      <totalsRowFormula>ИмяМесяца&amp;" Итог"</totalsRowFormula>
    </tableColumn>
    <tableColumn id="2" name="1" totalsRowFunction="count" dataDxfId="735" totalsRowDxfId="734"/>
    <tableColumn id="3" name="2" totalsRowFunction="count" dataDxfId="733" totalsRowDxfId="732"/>
    <tableColumn id="4" name="3" totalsRowFunction="count" dataDxfId="731" totalsRowDxfId="730"/>
    <tableColumn id="5" name="4" totalsRowFunction="count" dataDxfId="729" totalsRowDxfId="728"/>
    <tableColumn id="6" name="5" totalsRowFunction="count" dataDxfId="727" totalsRowDxfId="726"/>
    <tableColumn id="7" name="6" totalsRowFunction="count" dataDxfId="725" totalsRowDxfId="724"/>
    <tableColumn id="8" name="7" totalsRowFunction="count" dataDxfId="723" totalsRowDxfId="722"/>
    <tableColumn id="9" name="8" totalsRowFunction="count" dataDxfId="721" totalsRowDxfId="720"/>
    <tableColumn id="10" name="9" totalsRowFunction="count" dataDxfId="719" totalsRowDxfId="718"/>
    <tableColumn id="11" name="10" totalsRowFunction="count" dataDxfId="717" totalsRowDxfId="716"/>
    <tableColumn id="12" name="11" totalsRowFunction="count" dataDxfId="715" totalsRowDxfId="714"/>
    <tableColumn id="13" name="12" totalsRowFunction="count" dataDxfId="713" totalsRowDxfId="712"/>
    <tableColumn id="14" name="13" totalsRowFunction="count" dataDxfId="711" totalsRowDxfId="710"/>
    <tableColumn id="15" name="14" totalsRowFunction="count" dataDxfId="709" totalsRowDxfId="708"/>
    <tableColumn id="16" name="15" totalsRowFunction="count" dataDxfId="707" totalsRowDxfId="706"/>
    <tableColumn id="17" name="16" totalsRowFunction="count" dataDxfId="705" totalsRowDxfId="704"/>
    <tableColumn id="18" name="17" totalsRowFunction="count" dataDxfId="703" totalsRowDxfId="702"/>
    <tableColumn id="19" name="18" totalsRowFunction="count" dataDxfId="701" totalsRowDxfId="700"/>
    <tableColumn id="20" name="19" totalsRowFunction="count" dataDxfId="699" totalsRowDxfId="698"/>
    <tableColumn id="21" name="20" totalsRowFunction="count" dataDxfId="697" totalsRowDxfId="696"/>
    <tableColumn id="22" name="21" totalsRowFunction="count" dataDxfId="695" totalsRowDxfId="694"/>
    <tableColumn id="23" name="22" totalsRowFunction="count" dataDxfId="693" totalsRowDxfId="692"/>
    <tableColumn id="24" name="23" totalsRowFunction="count" dataDxfId="691" totalsRowDxfId="690"/>
    <tableColumn id="25" name="24" totalsRowFunction="count" dataDxfId="689" totalsRowDxfId="688"/>
    <tableColumn id="26" name="25" totalsRowFunction="count" dataDxfId="687" totalsRowDxfId="686"/>
    <tableColumn id="27" name="26" totalsRowFunction="count" dataDxfId="685" totalsRowDxfId="684"/>
    <tableColumn id="28" name="27" totalsRowFunction="count" dataDxfId="683" totalsRowDxfId="682"/>
    <tableColumn id="29" name="28" totalsRowFunction="count" dataDxfId="681" totalsRowDxfId="680"/>
    <tableColumn id="30" name="29" totalsRowFunction="count" dataDxfId="679" totalsRowDxfId="678"/>
    <tableColumn id="31" name="30" totalsRowFunction="count" dataDxfId="677" totalsRowDxfId="676"/>
    <tableColumn id="32" name="31" totalsRowFunction="count" dataDxfId="675" totalsRowDxfId="674"/>
    <tableColumn id="33" name="Всего дней" totalsRowFunction="sum" dataDxfId="673" totalsRowDxfId="672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25" totalsRowCount="1" headerRowDxfId="671" dataDxfId="670" totalsRowDxfId="669">
  <tableColumns count="33">
    <tableColumn id="1" name="Имя сотрудника" totalsRowFunction="custom" dataDxfId="668" totalsRowDxfId="667" dataCellStyle="Сотрудник">
      <totalsRowFormula>ИмяМесяца&amp;" Итог"</totalsRowFormula>
    </tableColumn>
    <tableColumn id="2" name="1" totalsRowFunction="count" dataDxfId="666" totalsRowDxfId="665"/>
    <tableColumn id="3" name="2" totalsRowFunction="count" dataDxfId="664" totalsRowDxfId="663"/>
    <tableColumn id="4" name="3" totalsRowFunction="count" dataDxfId="662" totalsRowDxfId="661"/>
    <tableColumn id="5" name="4" totalsRowFunction="count" dataDxfId="660" totalsRowDxfId="659"/>
    <tableColumn id="6" name="5" totalsRowFunction="count" dataDxfId="658" totalsRowDxfId="657"/>
    <tableColumn id="7" name="6" totalsRowFunction="count" dataDxfId="656" totalsRowDxfId="655"/>
    <tableColumn id="8" name="7" totalsRowFunction="count" dataDxfId="654" totalsRowDxfId="653"/>
    <tableColumn id="9" name="8" totalsRowFunction="count" dataDxfId="652" totalsRowDxfId="651"/>
    <tableColumn id="10" name="9" totalsRowFunction="count" dataDxfId="650" totalsRowDxfId="649"/>
    <tableColumn id="11" name="10" totalsRowFunction="count" dataDxfId="648" totalsRowDxfId="647"/>
    <tableColumn id="12" name="11" totalsRowFunction="count" dataDxfId="646" totalsRowDxfId="645"/>
    <tableColumn id="13" name="12" totalsRowFunction="count" dataDxfId="644" totalsRowDxfId="643"/>
    <tableColumn id="14" name="13" totalsRowFunction="count" dataDxfId="642" totalsRowDxfId="641"/>
    <tableColumn id="15" name="14" totalsRowFunction="count" dataDxfId="640" totalsRowDxfId="639"/>
    <tableColumn id="16" name="15" totalsRowFunction="count" dataDxfId="638" totalsRowDxfId="637"/>
    <tableColumn id="17" name="16" totalsRowFunction="count" dataDxfId="636" totalsRowDxfId="635"/>
    <tableColumn id="18" name="17" totalsRowFunction="count" dataDxfId="634" totalsRowDxfId="633"/>
    <tableColumn id="19" name="18" totalsRowFunction="count" dataDxfId="632" totalsRowDxfId="631"/>
    <tableColumn id="20" name="19" totalsRowFunction="count" dataDxfId="630" totalsRowDxfId="629"/>
    <tableColumn id="21" name="20" totalsRowFunction="count" dataDxfId="628" totalsRowDxfId="627"/>
    <tableColumn id="22" name="21" totalsRowFunction="count" dataDxfId="626" totalsRowDxfId="625"/>
    <tableColumn id="23" name="22" totalsRowFunction="count" dataDxfId="624" totalsRowDxfId="623"/>
    <tableColumn id="24" name="23" totalsRowFunction="count" dataDxfId="622" totalsRowDxfId="621"/>
    <tableColumn id="25" name="24" totalsRowFunction="count" dataDxfId="620" totalsRowDxfId="619"/>
    <tableColumn id="26" name="25" totalsRowFunction="count" dataDxfId="618" totalsRowDxfId="617"/>
    <tableColumn id="27" name="26" totalsRowFunction="count" dataDxfId="616" totalsRowDxfId="615"/>
    <tableColumn id="28" name="27" totalsRowFunction="count" dataDxfId="614" totalsRowDxfId="613"/>
    <tableColumn id="29" name="28" totalsRowFunction="count" dataDxfId="612" totalsRowDxfId="611"/>
    <tableColumn id="30" name="29" totalsRowFunction="count" dataDxfId="610" totalsRowDxfId="609"/>
    <tableColumn id="31" name="30" totalsRowFunction="count" dataDxfId="608" totalsRowDxfId="607"/>
    <tableColumn id="32" name=" " totalsRowFunction="custom" dataDxfId="606" totalsRowDxfId="605">
      <totalsRowFormula>SUBTOTAL(103,Апрель[30])</totalsRowFormula>
    </tableColumn>
    <tableColumn id="33" name="Всего дней" totalsRowFunction="sum" dataDxfId="604" totalsRowDxfId="603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25" totalsRowCount="1" headerRowDxfId="602" dataDxfId="33" totalsRowDxfId="601">
  <tableColumns count="33">
    <tableColumn id="1" name="Имя сотрудника" totalsRowFunction="custom" dataDxfId="600" totalsRowDxfId="32" dataCellStyle="Сотрудник">
      <totalsRowFormula>ИмяМесяца&amp;" Итог"</totalsRowFormula>
    </tableColumn>
    <tableColumn id="2" name="1" totalsRowFunction="count" dataDxfId="65" totalsRowDxfId="31"/>
    <tableColumn id="3" name="2" totalsRowFunction="count" dataDxfId="64" totalsRowDxfId="30"/>
    <tableColumn id="4" name="3" totalsRowFunction="count" dataDxfId="63" totalsRowDxfId="29"/>
    <tableColumn id="5" name="4" totalsRowFunction="count" dataDxfId="62" totalsRowDxfId="28"/>
    <tableColumn id="6" name="5" totalsRowFunction="count" dataDxfId="61" totalsRowDxfId="27"/>
    <tableColumn id="7" name="6" totalsRowFunction="count" dataDxfId="60" totalsRowDxfId="26"/>
    <tableColumn id="8" name="7" totalsRowFunction="count" dataDxfId="59" totalsRowDxfId="25"/>
    <tableColumn id="9" name="8" totalsRowFunction="count" dataDxfId="58" totalsRowDxfId="24"/>
    <tableColumn id="10" name="9" totalsRowFunction="count" dataDxfId="57" totalsRowDxfId="23"/>
    <tableColumn id="11" name="10" totalsRowFunction="count" dataDxfId="56" totalsRowDxfId="22"/>
    <tableColumn id="12" name="11" totalsRowFunction="count" dataDxfId="55" totalsRowDxfId="21"/>
    <tableColumn id="13" name="12" totalsRowFunction="count" dataDxfId="54" totalsRowDxfId="20"/>
    <tableColumn id="14" name="13" totalsRowFunction="count" dataDxfId="53" totalsRowDxfId="19"/>
    <tableColumn id="15" name="14" totalsRowFunction="count" dataDxfId="52" totalsRowDxfId="18"/>
    <tableColumn id="16" name="15" totalsRowFunction="count" dataDxfId="51" totalsRowDxfId="17"/>
    <tableColumn id="17" name="16" totalsRowFunction="count" dataDxfId="50" totalsRowDxfId="16"/>
    <tableColumn id="18" name="17" totalsRowFunction="count" dataDxfId="49" totalsRowDxfId="15"/>
    <tableColumn id="19" name="18" totalsRowFunction="count" dataDxfId="48" totalsRowDxfId="14"/>
    <tableColumn id="20" name="19" totalsRowFunction="count" dataDxfId="47" totalsRowDxfId="13"/>
    <tableColumn id="21" name="20" totalsRowFunction="count" dataDxfId="46" totalsRowDxfId="12"/>
    <tableColumn id="22" name="21" totalsRowFunction="count" dataDxfId="45" totalsRowDxfId="11"/>
    <tableColumn id="23" name="22" totalsRowFunction="count" dataDxfId="44" totalsRowDxfId="10"/>
    <tableColumn id="24" name="23" totalsRowFunction="count" dataDxfId="43" totalsRowDxfId="9"/>
    <tableColumn id="25" name="24" totalsRowFunction="count" dataDxfId="42" totalsRowDxfId="8"/>
    <tableColumn id="26" name="25" totalsRowFunction="count" dataDxfId="41" totalsRowDxfId="7"/>
    <tableColumn id="27" name="26" totalsRowFunction="count" dataDxfId="40" totalsRowDxfId="6"/>
    <tableColumn id="28" name="27" totalsRowFunction="count" dataDxfId="39" totalsRowDxfId="5"/>
    <tableColumn id="29" name="28" totalsRowFunction="count" dataDxfId="38" totalsRowDxfId="4"/>
    <tableColumn id="30" name="29" totalsRowFunction="count" dataDxfId="37" totalsRowDxfId="3"/>
    <tableColumn id="31" name="30" totalsRowFunction="count" dataDxfId="36" totalsRowDxfId="2"/>
    <tableColumn id="32" name="31" totalsRowFunction="count" dataDxfId="35" totalsRowDxfId="1"/>
    <tableColumn id="33" name="Всего дней" totalsRowFunction="sum" dataDxfId="34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99" dataDxfId="598" totalsRowDxfId="597">
  <tableColumns count="33">
    <tableColumn id="1" name="Имя сотрудника" totalsRowFunction="custom" dataDxfId="596" totalsRowDxfId="595" dataCellStyle="Сотрудник">
      <totalsRowFormula>ИмяМесяца&amp;" Итог"</totalsRowFormula>
    </tableColumn>
    <tableColumn id="2" name="1" totalsRowFunction="count" dataDxfId="594" totalsRowDxfId="593"/>
    <tableColumn id="3" name="2" totalsRowFunction="count" dataDxfId="592" totalsRowDxfId="591"/>
    <tableColumn id="4" name="3" totalsRowFunction="count" dataDxfId="590" totalsRowDxfId="589"/>
    <tableColumn id="5" name="4" totalsRowFunction="count" dataDxfId="588" totalsRowDxfId="587"/>
    <tableColumn id="6" name="5" totalsRowFunction="count" dataDxfId="586" totalsRowDxfId="585"/>
    <tableColumn id="7" name="6" totalsRowFunction="count" dataDxfId="584" totalsRowDxfId="583"/>
    <tableColumn id="8" name="7" totalsRowFunction="count" dataDxfId="582" totalsRowDxfId="581"/>
    <tableColumn id="9" name="8" totalsRowFunction="count" dataDxfId="580" totalsRowDxfId="579"/>
    <tableColumn id="10" name="9" totalsRowFunction="count" dataDxfId="578" totalsRowDxfId="577"/>
    <tableColumn id="11" name="10" totalsRowFunction="count" dataDxfId="576" totalsRowDxfId="575"/>
    <tableColumn id="12" name="11" totalsRowFunction="count" dataDxfId="574" totalsRowDxfId="573"/>
    <tableColumn id="13" name="12" totalsRowFunction="count" dataDxfId="572" totalsRowDxfId="571"/>
    <tableColumn id="14" name="13" totalsRowFunction="count" dataDxfId="570" totalsRowDxfId="569"/>
    <tableColumn id="15" name="14" totalsRowFunction="count" dataDxfId="568" totalsRowDxfId="567"/>
    <tableColumn id="16" name="15" totalsRowFunction="count" dataDxfId="566" totalsRowDxfId="565"/>
    <tableColumn id="17" name="16" totalsRowFunction="count" dataDxfId="564" totalsRowDxfId="563"/>
    <tableColumn id="18" name="17" totalsRowFunction="count" dataDxfId="562" totalsRowDxfId="561"/>
    <tableColumn id="19" name="18" totalsRowFunction="count" dataDxfId="560" totalsRowDxfId="559"/>
    <tableColumn id="20" name="19" totalsRowFunction="count" dataDxfId="558" totalsRowDxfId="557"/>
    <tableColumn id="21" name="20" totalsRowFunction="count" dataDxfId="556" totalsRowDxfId="555"/>
    <tableColumn id="22" name="21" totalsRowFunction="count" dataDxfId="554" totalsRowDxfId="553"/>
    <tableColumn id="23" name="22" totalsRowFunction="count" dataDxfId="552" totalsRowDxfId="551"/>
    <tableColumn id="24" name="23" totalsRowFunction="count" dataDxfId="550" totalsRowDxfId="549"/>
    <tableColumn id="25" name="24" totalsRowFunction="count" dataDxfId="548" totalsRowDxfId="547"/>
    <tableColumn id="26" name="25" totalsRowFunction="count" dataDxfId="546" totalsRowDxfId="545"/>
    <tableColumn id="27" name="26" totalsRowFunction="count" dataDxfId="544" totalsRowDxfId="543"/>
    <tableColumn id="28" name="27" totalsRowFunction="count" dataDxfId="542" totalsRowDxfId="541"/>
    <tableColumn id="29" name="28" totalsRowFunction="count" dataDxfId="540" totalsRowDxfId="539"/>
    <tableColumn id="30" name="29" totalsRowFunction="count" dataDxfId="538" totalsRowDxfId="537"/>
    <tableColumn id="31" name="30" totalsRowFunction="count" dataDxfId="536" totalsRowDxfId="535"/>
    <tableColumn id="32" name=" " totalsRowFunction="count" dataDxfId="534" totalsRowDxfId="533"/>
    <tableColumn id="33" name="Всего дней" totalsRowFunction="sum" dataDxfId="532" totalsRowDxfId="53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530" dataDxfId="529" totalsRowDxfId="528">
  <tableColumns count="33">
    <tableColumn id="1" name="Имя сотрудника" totalsRowFunction="custom" dataDxfId="527" totalsRowDxfId="526" dataCellStyle="Сотрудник">
      <totalsRowFormula>ИмяМесяца&amp;" Итог"</totalsRowFormula>
    </tableColumn>
    <tableColumn id="2" name="1" totalsRowFunction="count" dataDxfId="525" totalsRowDxfId="524"/>
    <tableColumn id="3" name="2" totalsRowFunction="count" dataDxfId="523" totalsRowDxfId="522"/>
    <tableColumn id="4" name="3" totalsRowFunction="count" dataDxfId="521" totalsRowDxfId="520"/>
    <tableColumn id="5" name="4" totalsRowFunction="count" dataDxfId="519" totalsRowDxfId="518"/>
    <tableColumn id="6" name="5" totalsRowFunction="count" dataDxfId="517" totalsRowDxfId="516"/>
    <tableColumn id="7" name="6" totalsRowFunction="count" dataDxfId="515" totalsRowDxfId="514"/>
    <tableColumn id="8" name="7" totalsRowFunction="count" dataDxfId="513" totalsRowDxfId="512"/>
    <tableColumn id="9" name="8" totalsRowFunction="count" dataDxfId="511" totalsRowDxfId="510"/>
    <tableColumn id="10" name="9" totalsRowFunction="count" dataDxfId="509" totalsRowDxfId="508"/>
    <tableColumn id="11" name="10" totalsRowFunction="count" dataDxfId="507" totalsRowDxfId="506"/>
    <tableColumn id="12" name="11" totalsRowFunction="count" dataDxfId="505" totalsRowDxfId="504"/>
    <tableColumn id="13" name="12" totalsRowFunction="count" dataDxfId="503" totalsRowDxfId="502"/>
    <tableColumn id="14" name="13" totalsRowFunction="count" dataDxfId="501" totalsRowDxfId="500"/>
    <tableColumn id="15" name="14" totalsRowFunction="count" dataDxfId="499" totalsRowDxfId="498"/>
    <tableColumn id="16" name="15" totalsRowFunction="count" dataDxfId="497" totalsRowDxfId="496"/>
    <tableColumn id="17" name="16" totalsRowFunction="count" dataDxfId="495" totalsRowDxfId="494"/>
    <tableColumn id="18" name="17" totalsRowFunction="count" dataDxfId="493" totalsRowDxfId="492"/>
    <tableColumn id="19" name="18" totalsRowFunction="count" dataDxfId="491" totalsRowDxfId="490"/>
    <tableColumn id="20" name="19" totalsRowFunction="count" dataDxfId="489" totalsRowDxfId="488"/>
    <tableColumn id="21" name="20" totalsRowFunction="count" dataDxfId="487" totalsRowDxfId="486"/>
    <tableColumn id="22" name="21" totalsRowFunction="count" dataDxfId="485" totalsRowDxfId="484"/>
    <tableColumn id="23" name="22" totalsRowFunction="count" dataDxfId="483" totalsRowDxfId="482"/>
    <tableColumn id="24" name="23" totalsRowFunction="count" dataDxfId="481" totalsRowDxfId="480"/>
    <tableColumn id="25" name="24" totalsRowFunction="count" dataDxfId="479" totalsRowDxfId="478"/>
    <tableColumn id="26" name="25" totalsRowFunction="count" dataDxfId="477" totalsRowDxfId="476"/>
    <tableColumn id="27" name="26" totalsRowFunction="count" dataDxfId="475" totalsRowDxfId="474"/>
    <tableColumn id="28" name="27" totalsRowFunction="count" dataDxfId="473" totalsRowDxfId="472"/>
    <tableColumn id="29" name="28" totalsRowFunction="count" dataDxfId="471" totalsRowDxfId="470"/>
    <tableColumn id="30" name="29" totalsRowFunction="count" dataDxfId="469" totalsRowDxfId="468"/>
    <tableColumn id="31" name="30" totalsRowFunction="count" dataDxfId="467" totalsRowDxfId="466"/>
    <tableColumn id="32" name="31" totalsRowFunction="count" dataDxfId="465" totalsRowDxfId="464"/>
    <tableColumn id="33" name="Всего дней" totalsRowFunction="sum" dataDxfId="463" totalsRowDxfId="462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461" dataDxfId="460" totalsRowDxfId="459">
  <tableColumns count="33">
    <tableColumn id="1" name="Имя сотрудника" totalsRowFunction="custom" dataDxfId="458" totalsRowDxfId="457" dataCellStyle="Сотрудник">
      <totalsRowFormula>ИмяМесяца&amp;" Итог"</totalsRowFormula>
    </tableColumn>
    <tableColumn id="2" name="1" totalsRowFunction="count" dataDxfId="456" totalsRowDxfId="455"/>
    <tableColumn id="3" name="2" totalsRowFunction="count" dataDxfId="454" totalsRowDxfId="453"/>
    <tableColumn id="4" name="3" totalsRowFunction="count" dataDxfId="452" totalsRowDxfId="451"/>
    <tableColumn id="5" name="4" totalsRowFunction="count" dataDxfId="450" totalsRowDxfId="449"/>
    <tableColumn id="6" name="5" totalsRowFunction="count" dataDxfId="448" totalsRowDxfId="447"/>
    <tableColumn id="7" name="6" totalsRowFunction="count" dataDxfId="446" totalsRowDxfId="445"/>
    <tableColumn id="8" name="7" totalsRowFunction="count" dataDxfId="444" totalsRowDxfId="443"/>
    <tableColumn id="9" name="8" totalsRowFunction="count" dataDxfId="442" totalsRowDxfId="441"/>
    <tableColumn id="10" name="9" totalsRowFunction="count" dataDxfId="440" totalsRowDxfId="439"/>
    <tableColumn id="11" name="10" totalsRowFunction="count" dataDxfId="438" totalsRowDxfId="437"/>
    <tableColumn id="12" name="11" totalsRowFunction="count" dataDxfId="436" totalsRowDxfId="435"/>
    <tableColumn id="13" name="12" totalsRowFunction="count" dataDxfId="434" totalsRowDxfId="433"/>
    <tableColumn id="14" name="13" totalsRowFunction="count" dataDxfId="432" totalsRowDxfId="431"/>
    <tableColumn id="15" name="14" totalsRowFunction="count" dataDxfId="430" totalsRowDxfId="429"/>
    <tableColumn id="16" name="15" totalsRowFunction="count" dataDxfId="428" totalsRowDxfId="427"/>
    <tableColumn id="17" name="16" totalsRowFunction="count" dataDxfId="426" totalsRowDxfId="425"/>
    <tableColumn id="18" name="17" totalsRowFunction="count" dataDxfId="424" totalsRowDxfId="423"/>
    <tableColumn id="19" name="18" totalsRowFunction="count" dataDxfId="422" totalsRowDxfId="421"/>
    <tableColumn id="20" name="19" totalsRowFunction="count" dataDxfId="420" totalsRowDxfId="419"/>
    <tableColumn id="21" name="20" totalsRowFunction="count" dataDxfId="418" totalsRowDxfId="417"/>
    <tableColumn id="22" name="21" totalsRowFunction="count" dataDxfId="416" totalsRowDxfId="415"/>
    <tableColumn id="23" name="22" totalsRowFunction="count" dataDxfId="414" totalsRowDxfId="413"/>
    <tableColumn id="24" name="23" totalsRowFunction="count" dataDxfId="412" totalsRowDxfId="411"/>
    <tableColumn id="25" name="24" totalsRowFunction="count" dataDxfId="410" totalsRowDxfId="409"/>
    <tableColumn id="26" name="25" totalsRowFunction="count" dataDxfId="408" totalsRowDxfId="407"/>
    <tableColumn id="27" name="26" totalsRowFunction="count" dataDxfId="406" totalsRowDxfId="405"/>
    <tableColumn id="28" name="27" totalsRowFunction="count" dataDxfId="404" totalsRowDxfId="403"/>
    <tableColumn id="29" name="28" totalsRowFunction="count" dataDxfId="402" totalsRowDxfId="401"/>
    <tableColumn id="30" name="29" totalsRowFunction="count" dataDxfId="400" totalsRowDxfId="399"/>
    <tableColumn id="31" name="30" totalsRowFunction="count" dataDxfId="398" totalsRowDxfId="397"/>
    <tableColumn id="32" name="31" totalsRowFunction="count" dataDxfId="396" totalsRowDxfId="395"/>
    <tableColumn id="33" name="Всего дней" totalsRowFunction="sum" dataDxfId="394" totalsRowDxfId="39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92" dataDxfId="391" totalsRowDxfId="390">
  <tableColumns count="33">
    <tableColumn id="1" name="Имя сотрудника" totalsRowFunction="custom" dataDxfId="389" totalsRowDxfId="388" dataCellStyle="Сотрудник">
      <totalsRowFormula>ИмяМесяца&amp;" Итог"</totalsRowFormula>
    </tableColumn>
    <tableColumn id="2" name="1" totalsRowFunction="count" dataDxfId="387" totalsRowDxfId="386"/>
    <tableColumn id="3" name="2" totalsRowFunction="count" dataDxfId="385" totalsRowDxfId="384"/>
    <tableColumn id="4" name="3" totalsRowFunction="count" dataDxfId="383" totalsRowDxfId="382"/>
    <tableColumn id="5" name="4" totalsRowFunction="count" dataDxfId="381" totalsRowDxfId="380"/>
    <tableColumn id="6" name="5" totalsRowFunction="count" dataDxfId="379" totalsRowDxfId="378"/>
    <tableColumn id="7" name="6" totalsRowFunction="count" dataDxfId="377" totalsRowDxfId="376"/>
    <tableColumn id="8" name="7" totalsRowFunction="count" dataDxfId="375" totalsRowDxfId="374"/>
    <tableColumn id="9" name="8" totalsRowFunction="count" dataDxfId="373" totalsRowDxfId="372"/>
    <tableColumn id="10" name="9" totalsRowFunction="count" dataDxfId="371" totalsRowDxfId="370"/>
    <tableColumn id="11" name="10" totalsRowFunction="count" dataDxfId="369" totalsRowDxfId="368"/>
    <tableColumn id="12" name="11" totalsRowFunction="count" dataDxfId="367" totalsRowDxfId="366"/>
    <tableColumn id="13" name="12" totalsRowFunction="count" dataDxfId="365" totalsRowDxfId="364"/>
    <tableColumn id="14" name="13" totalsRowFunction="count" dataDxfId="363" totalsRowDxfId="362"/>
    <tableColumn id="15" name="14" totalsRowFunction="count" dataDxfId="361" totalsRowDxfId="360"/>
    <tableColumn id="16" name="15" totalsRowFunction="count" dataDxfId="359" totalsRowDxfId="358"/>
    <tableColumn id="17" name="16" totalsRowFunction="count" dataDxfId="357" totalsRowDxfId="356"/>
    <tableColumn id="18" name="17" totalsRowFunction="count" dataDxfId="355" totalsRowDxfId="354"/>
    <tableColumn id="19" name="18" totalsRowFunction="count" dataDxfId="353" totalsRowDxfId="352"/>
    <tableColumn id="20" name="19" totalsRowFunction="count" dataDxfId="351" totalsRowDxfId="350"/>
    <tableColumn id="21" name="20" totalsRowFunction="count" dataDxfId="349" totalsRowDxfId="348"/>
    <tableColumn id="22" name="21" totalsRowFunction="count" dataDxfId="347" totalsRowDxfId="346"/>
    <tableColumn id="23" name="22" totalsRowFunction="count" dataDxfId="345" totalsRowDxfId="344"/>
    <tableColumn id="24" name="23" totalsRowFunction="count" dataDxfId="343" totalsRowDxfId="342"/>
    <tableColumn id="25" name="24" totalsRowFunction="count" dataDxfId="341" totalsRowDxfId="340"/>
    <tableColumn id="26" name="25" totalsRowFunction="count" dataDxfId="339" totalsRowDxfId="338"/>
    <tableColumn id="27" name="26" totalsRowFunction="count" dataDxfId="337" totalsRowDxfId="336"/>
    <tableColumn id="28" name="27" totalsRowFunction="count" dataDxfId="335" totalsRowDxfId="334"/>
    <tableColumn id="29" name="28" totalsRowFunction="count" dataDxfId="333" totalsRowDxfId="332"/>
    <tableColumn id="30" name="29" totalsRowFunction="count" dataDxfId="331" totalsRowDxfId="330"/>
    <tableColumn id="31" name="30" totalsRowFunction="count" dataDxfId="329" totalsRowDxfId="328"/>
    <tableColumn id="32" name=" " totalsRowFunction="count" dataDxfId="327" totalsRowDxfId="326"/>
    <tableColumn id="33" name="Всего дней" totalsRowFunction="sum" dataDxfId="325" totalsRowDxfId="324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147" priority="12" stopIfTrue="1">
      <formula>C7=СобствОбозн2</formula>
    </cfRule>
    <cfRule type="expression" dxfId="146" priority="13" stopIfTrue="1">
      <formula>C7=СобствОбозн1</formula>
    </cfRule>
    <cfRule type="expression" dxfId="145" priority="14" stopIfTrue="1">
      <formula>C7=ОбознБольничн</formula>
    </cfRule>
    <cfRule type="expression" dxfId="144" priority="15" stopIfTrue="1">
      <formula>C7=ОбознЛичнОбст</formula>
    </cfRule>
    <cfRule type="expression" dxfId="143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142" priority="2" stopIfTrue="1">
      <formula>C24=СобствОбозн2</formula>
    </cfRule>
    <cfRule type="expression" dxfId="141" priority="3" stopIfTrue="1">
      <formula>C24=СобствОбозн1</formula>
    </cfRule>
    <cfRule type="expression" dxfId="140" priority="4" stopIfTrue="1">
      <formula>C24=ОбознБольничн</formula>
    </cfRule>
    <cfRule type="expression" dxfId="139" priority="5" stopIfTrue="1">
      <formula>C24=ОбознЛичнОбст</formula>
    </cfRule>
    <cfRule type="expression" dxfId="138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53" t="s">
        <v>82</v>
      </c>
      <c r="E2" s="53"/>
      <c r="F2" s="53"/>
      <c r="G2" s="4" t="s">
        <v>84</v>
      </c>
      <c r="H2" s="53" t="s">
        <v>83</v>
      </c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95" priority="2" stopIfTrue="1">
      <formula>C7=СобствОбозн2</formula>
    </cfRule>
    <cfRule type="expression" dxfId="94" priority="3" stopIfTrue="1">
      <formula>C7=СобствОбозн1</formula>
    </cfRule>
    <cfRule type="expression" dxfId="93" priority="4" stopIfTrue="1">
      <formula>C7=ОбознБольничн</formula>
    </cfRule>
    <cfRule type="expression" dxfId="92" priority="5" stopIfTrue="1">
      <formula>C7=ОбознЛичнОбст</formula>
    </cfRule>
    <cfRule type="expression" dxfId="91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53"/>
      <c r="E2" s="53"/>
      <c r="F2" s="53"/>
      <c r="G2" s="4"/>
      <c r="H2" s="53"/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90" priority="8" stopIfTrue="1">
      <formula>C7=СобствОбозн2</formula>
    </cfRule>
    <cfRule type="expression" dxfId="89" priority="9" stopIfTrue="1">
      <formula>C7=СобствОбозн1</formula>
    </cfRule>
    <cfRule type="expression" dxfId="88" priority="10" stopIfTrue="1">
      <formula>C7=ОбознБольничн</formula>
    </cfRule>
    <cfRule type="expression" dxfId="87" priority="11" stopIfTrue="1">
      <formula>C7=ОбознЛичнОбст</formula>
    </cfRule>
    <cfRule type="expression" dxfId="86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85" priority="2" stopIfTrue="1">
      <formula>S7=СобствОбозн2</formula>
    </cfRule>
    <cfRule type="expression" dxfId="84" priority="3" stopIfTrue="1">
      <formula>S7=СобствОбозн1</formula>
    </cfRule>
    <cfRule type="expression" dxfId="83" priority="4" stopIfTrue="1">
      <formula>S7=ОбознБольничн</formula>
    </cfRule>
    <cfRule type="expression" dxfId="82" priority="5" stopIfTrue="1">
      <formula>S7=ОбознЛичнОбст</formula>
    </cfRule>
    <cfRule type="expression" dxfId="81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80" priority="2" stopIfTrue="1">
      <formula>C7=СобствОбозн2</formula>
    </cfRule>
    <cfRule type="expression" dxfId="79" priority="3" stopIfTrue="1">
      <formula>C7=СобствОбозн1</formula>
    </cfRule>
    <cfRule type="expression" dxfId="78" priority="4" stopIfTrue="1">
      <formula>C7=ОбознБольничн</formula>
    </cfRule>
    <cfRule type="expression" dxfId="77" priority="5" stopIfTrue="1">
      <formula>C7=ОбознЛичнОбст</formula>
    </cfRule>
    <cfRule type="expression" dxfId="76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73" zoomScaleNormal="100" workbookViewId="0">
      <selection activeCell="N14" sqref="N1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/>
    </row>
    <row r="4" spans="2:34" ht="30" customHeight="1" x14ac:dyDescent="0.3">
      <c r="B4" s="11" t="s">
        <v>50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137" priority="16">
      <formula>MONTH(DATE(ГодКалендаря,2,29))&lt;&gt;2</formula>
    </cfRule>
  </conditionalFormatting>
  <conditionalFormatting sqref="AE5">
    <cfRule type="expression" dxfId="136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135" priority="3" stopIfTrue="1">
      <formula>C7=СобствОбозн2</formula>
    </cfRule>
  </conditionalFormatting>
  <conditionalFormatting sqref="C7:AG24">
    <cfRule type="expression" dxfId="134" priority="5" stopIfTrue="1">
      <formula>C7=СобствОбозн1</formula>
    </cfRule>
    <cfRule type="expression" dxfId="133" priority="6" stopIfTrue="1">
      <formula>C7=ОбознБольничн</formula>
    </cfRule>
    <cfRule type="expression" dxfId="132" priority="7" stopIfTrue="1">
      <formula>C7=ОбознЛичнОбст</formula>
    </cfRule>
    <cfRule type="expression" dxfId="131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6"/>
  <sheetViews>
    <sheetView showGridLines="0" topLeftCell="A8" zoomScale="73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6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6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6"/>
      <c r="AD9" s="2"/>
      <c r="AE9" s="1"/>
      <c r="AF9" s="2" t="s">
        <v>81</v>
      </c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6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6"/>
      <c r="AD11" s="2"/>
      <c r="AE11" s="1"/>
      <c r="AF11" s="2" t="s">
        <v>81</v>
      </c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7"/>
      <c r="AD12" s="1"/>
      <c r="AE12" s="1"/>
      <c r="AF12" s="1" t="s">
        <v>81</v>
      </c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7"/>
      <c r="AD13" s="1"/>
      <c r="AE13" s="1"/>
      <c r="AF13" s="1" t="s">
        <v>81</v>
      </c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7"/>
      <c r="AD14" s="1"/>
      <c r="AE14" s="1"/>
      <c r="AF14" s="1" t="s">
        <v>81</v>
      </c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7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7"/>
      <c r="AD16" s="1"/>
      <c r="AE16" s="1"/>
      <c r="AF16" s="1" t="s">
        <v>81</v>
      </c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7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7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7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7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7"/>
      <c r="AD21" s="1"/>
      <c r="AE21" s="1"/>
      <c r="AF21" s="1" t="s">
        <v>81</v>
      </c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7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7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7"/>
      <c r="AD24" s="1"/>
      <c r="AE24" s="1"/>
      <c r="AF24" s="1" t="s">
        <v>81</v>
      </c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8</v>
      </c>
      <c r="AG25" s="44">
        <f>SUBTOTAL(103,Март[31])</f>
        <v>0</v>
      </c>
      <c r="AH25" s="44">
        <f>SUBTOTAL(109,Март[Всего дней])</f>
        <v>0</v>
      </c>
    </row>
    <row r="26" spans="2:34" ht="30" customHeight="1" x14ac:dyDescent="0.3">
      <c r="AF26" s="10" t="s">
        <v>51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130" priority="2" stopIfTrue="1">
      <formula>C7=СобствОбозн2</formula>
    </cfRule>
  </conditionalFormatting>
  <conditionalFormatting sqref="C7:AD24 AF7:AG24">
    <cfRule type="expression" dxfId="129" priority="3" stopIfTrue="1">
      <formula>C7=СобствОбозн1</formula>
    </cfRule>
    <cfRule type="expression" dxfId="128" priority="4" stopIfTrue="1">
      <formula>C7=ОбознБольничн</formula>
    </cfRule>
    <cfRule type="expression" dxfId="127" priority="5" stopIfTrue="1">
      <formula>C7=ОбознЛичнОбст</formula>
    </cfRule>
    <cfRule type="expression" dxfId="126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3" zoomScale="65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39" t="s">
        <v>64</v>
      </c>
      <c r="C7" s="2"/>
      <c r="D7" s="4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49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 t="s">
        <v>81</v>
      </c>
      <c r="P8" s="2"/>
      <c r="Q8" s="2"/>
      <c r="R8" s="2" t="s">
        <v>81</v>
      </c>
      <c r="S8" s="2"/>
      <c r="T8" s="2"/>
      <c r="U8" s="2"/>
      <c r="V8" s="2"/>
      <c r="W8" s="2"/>
      <c r="X8" s="2"/>
      <c r="Y8" s="2" t="s">
        <v>81</v>
      </c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49"/>
      <c r="E9" s="2"/>
      <c r="F9" s="2"/>
      <c r="G9" s="2"/>
      <c r="H9" s="2" t="s">
        <v>81</v>
      </c>
      <c r="I9" s="2"/>
      <c r="J9" s="2"/>
      <c r="K9" s="2" t="s">
        <v>81</v>
      </c>
      <c r="L9" s="2"/>
      <c r="M9" s="2"/>
      <c r="N9" s="2"/>
      <c r="O9" s="2" t="s">
        <v>81</v>
      </c>
      <c r="P9" s="2"/>
      <c r="Q9" s="2"/>
      <c r="R9" s="2" t="s">
        <v>81</v>
      </c>
      <c r="S9" s="2"/>
      <c r="T9" s="2"/>
      <c r="U9" s="2"/>
      <c r="V9" s="2" t="s">
        <v>81</v>
      </c>
      <c r="W9" s="2"/>
      <c r="X9" s="2"/>
      <c r="Y9" s="2" t="s">
        <v>81</v>
      </c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49"/>
      <c r="E10" s="2"/>
      <c r="F10" s="2"/>
      <c r="G10" s="2"/>
      <c r="H10" s="2" t="s">
        <v>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81</v>
      </c>
      <c r="W10" s="2"/>
      <c r="X10" s="2"/>
      <c r="Y10" s="2" t="s">
        <v>81</v>
      </c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4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5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50"/>
      <c r="E13" s="1"/>
      <c r="F13" s="1"/>
      <c r="G13" s="1"/>
      <c r="H13" s="1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 t="s">
        <v>81</v>
      </c>
      <c r="S13" s="1"/>
      <c r="T13" s="1"/>
      <c r="U13" s="1"/>
      <c r="V13" s="1" t="s">
        <v>81</v>
      </c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50"/>
      <c r="E14" s="1"/>
      <c r="F14" s="1"/>
      <c r="G14" s="1"/>
      <c r="H14" s="1" t="s">
        <v>81</v>
      </c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/>
      <c r="T14" s="1"/>
      <c r="U14" s="1"/>
      <c r="V14" s="1" t="s">
        <v>81</v>
      </c>
      <c r="W14" s="1"/>
      <c r="X14" s="1"/>
      <c r="Y14" s="1" t="s">
        <v>81</v>
      </c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50"/>
      <c r="E17" s="1"/>
      <c r="F17" s="1"/>
      <c r="G17" s="1"/>
      <c r="H17" s="1"/>
      <c r="I17" s="1"/>
      <c r="J17" s="1"/>
      <c r="K17" s="1" t="s">
        <v>81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81</v>
      </c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50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81</v>
      </c>
      <c r="P18" s="1"/>
      <c r="Q18" s="1"/>
      <c r="R18" s="1" t="s">
        <v>81</v>
      </c>
      <c r="S18" s="1"/>
      <c r="T18" s="1"/>
      <c r="U18" s="1"/>
      <c r="V18" s="1"/>
      <c r="W18" s="1"/>
      <c r="X18" s="1"/>
      <c r="Y18" s="1" t="s">
        <v>81</v>
      </c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50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50"/>
      <c r="E22" s="1"/>
      <c r="F22" s="1"/>
      <c r="G22" s="1"/>
      <c r="H22" s="1" t="s">
        <v>81</v>
      </c>
      <c r="I22" s="1"/>
      <c r="J22" s="1"/>
      <c r="K22" s="1"/>
      <c r="L22" s="1"/>
      <c r="M22" s="1"/>
      <c r="N22" s="1"/>
      <c r="O22" s="1" t="s">
        <v>51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81</v>
      </c>
      <c r="P23" s="1"/>
      <c r="Q23" s="1"/>
      <c r="R23" s="1" t="s">
        <v>81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50"/>
      <c r="E24" s="1"/>
      <c r="F24" s="1"/>
      <c r="G24" s="1"/>
      <c r="H24" s="1" t="s">
        <v>81</v>
      </c>
      <c r="I24" s="1"/>
      <c r="J24" s="1"/>
      <c r="K24" s="1" t="s">
        <v>81</v>
      </c>
      <c r="L24" s="1"/>
      <c r="M24" s="1"/>
      <c r="N24" s="1"/>
      <c r="O24" s="1" t="s">
        <v>81</v>
      </c>
      <c r="P24" s="1"/>
      <c r="Q24" s="1"/>
      <c r="R24" s="1" t="s">
        <v>81</v>
      </c>
      <c r="S24" s="1"/>
      <c r="T24" s="1"/>
      <c r="U24" s="1"/>
      <c r="V24" s="1" t="s">
        <v>81</v>
      </c>
      <c r="W24" s="1"/>
      <c r="X24" s="1"/>
      <c r="Y24" s="1" t="s">
        <v>81</v>
      </c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Апрель Итог</v>
      </c>
      <c r="C25" s="44">
        <f>SUBTOTAL(103,Апрель[1])</f>
        <v>0</v>
      </c>
      <c r="D25" s="51">
        <f>SUBTOTAL(103,Апрель[2])</f>
        <v>0</v>
      </c>
      <c r="E25" s="44">
        <f>SUBTOTAL(103,Апрель[3])</f>
        <v>0</v>
      </c>
      <c r="F25" s="44">
        <f>SUBTOTAL(103,Апрель[4])</f>
        <v>0</v>
      </c>
      <c r="G25" s="44">
        <f>SUBTOTAL(103,Апрель[5])</f>
        <v>0</v>
      </c>
      <c r="H25" s="44">
        <f>SUBTOTAL(103,Апрель[6])</f>
        <v>6</v>
      </c>
      <c r="I25" s="44">
        <f>SUBTOTAL(103,Апрель[7])</f>
        <v>0</v>
      </c>
      <c r="J25" s="44">
        <f>SUBTOTAL(103,Апрель[8])</f>
        <v>0</v>
      </c>
      <c r="K25" s="44">
        <f>SUBTOTAL(103,Апрель[9])</f>
        <v>5</v>
      </c>
      <c r="L25" s="44">
        <f>SUBTOTAL(103,Апрель[10])</f>
        <v>0</v>
      </c>
      <c r="M25" s="44">
        <f>SUBTOTAL(103,Апрель[11])</f>
        <v>0</v>
      </c>
      <c r="N25" s="44">
        <f>SUBTOTAL(103,Апрель[12])</f>
        <v>0</v>
      </c>
      <c r="O25" s="44">
        <f>SUBTOTAL(103,Апрель[13])</f>
        <v>7</v>
      </c>
      <c r="P25" s="44">
        <f>SUBTOTAL(103,Апрель[14])</f>
        <v>0</v>
      </c>
      <c r="Q25" s="44">
        <f>SUBTOTAL(103,Апрель[15])</f>
        <v>0</v>
      </c>
      <c r="R25" s="44">
        <f>SUBTOTAL(103,Апрель[16])</f>
        <v>6</v>
      </c>
      <c r="S25" s="44">
        <f>SUBTOTAL(103,Апрель[17])</f>
        <v>0</v>
      </c>
      <c r="T25" s="44">
        <f>SUBTOTAL(103,Апрель[18])</f>
        <v>0</v>
      </c>
      <c r="U25" s="44">
        <f>SUBTOTAL(103,Апрель[19])</f>
        <v>0</v>
      </c>
      <c r="V25" s="44">
        <f>SUBTOTAL(103,Апрель[20])</f>
        <v>7</v>
      </c>
      <c r="W25" s="44">
        <f>SUBTOTAL(103,Апрель[21])</f>
        <v>0</v>
      </c>
      <c r="X25" s="44">
        <f>SUBTOTAL(103,Апрель[22])</f>
        <v>0</v>
      </c>
      <c r="Y25" s="44">
        <f>SUBTOTAL(103,Апрель[23])</f>
        <v>7</v>
      </c>
      <c r="Z25" s="44">
        <f>SUBTOTAL(103,Апрель[24])</f>
        <v>0</v>
      </c>
      <c r="AA25" s="44">
        <f>SUBTOTAL(103,Апрель[25])</f>
        <v>0</v>
      </c>
      <c r="AB25" s="44">
        <f>SUBTOTAL(103,Апрель[26])</f>
        <v>0</v>
      </c>
      <c r="AC25" s="44">
        <f>SUBTOTAL(103,Апрель[27])</f>
        <v>0</v>
      </c>
      <c r="AD25" s="44">
        <f>SUBTOTAL(103,Апрель[28])</f>
        <v>0</v>
      </c>
      <c r="AE25" s="44">
        <f>SUBTOTAL(103,Апрель[29])</f>
        <v>0</v>
      </c>
      <c r="AF25" s="44">
        <f>SUBTOTAL(103,Апрель[30])</f>
        <v>0</v>
      </c>
      <c r="AG25" s="44">
        <f>SUBTOTAL(103,Апрель[30])</f>
        <v>0</v>
      </c>
      <c r="AH25" s="44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125" priority="2" stopIfTrue="1">
      <formula>C7=СобствОбозн2</formula>
    </cfRule>
  </conditionalFormatting>
  <conditionalFormatting sqref="C7:AD24 AF7:AG24">
    <cfRule type="expression" dxfId="124" priority="3" stopIfTrue="1">
      <formula>C7=СобствОбозн1</formula>
    </cfRule>
    <cfRule type="expression" dxfId="123" priority="4" stopIfTrue="1">
      <formula>C7=ОбознБольничн</formula>
    </cfRule>
    <cfRule type="expression" dxfId="122" priority="5" stopIfTrue="1">
      <formula>C7=ОбознЛичнОбст</formula>
    </cfRule>
    <cfRule type="expression" dxfId="121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{12D12DBE-2F2A-49CA-BB6A-71BDC2025F2D}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D12DBE-2F2A-49CA-BB6A-71BDC2025F2D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25"/>
  <sheetViews>
    <sheetView showGridLines="0" tabSelected="1" topLeftCell="A2" zoomScale="60" zoomScaleNormal="100" workbookViewId="0">
      <selection activeCell="H25" sqref="H25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4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49"/>
      <c r="E8" s="2"/>
      <c r="F8" s="2" t="s">
        <v>81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49"/>
      <c r="E9" s="2"/>
      <c r="F9" s="2" t="s">
        <v>81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49"/>
      <c r="E10" s="2"/>
      <c r="F10" s="2" t="s">
        <v>81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4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5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50"/>
      <c r="E13" s="1"/>
      <c r="F13" s="1" t="s">
        <v>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50"/>
      <c r="E14" s="1"/>
      <c r="F14" s="1" t="s">
        <v>81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50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50"/>
      <c r="E18" s="1"/>
      <c r="F18" s="1" t="s">
        <v>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50"/>
      <c r="E21" s="1"/>
      <c r="F21" s="1" t="s">
        <v>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50"/>
      <c r="E22" s="1"/>
      <c r="F22" s="1" t="s">
        <v>81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5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Май Итог</v>
      </c>
      <c r="C25" s="44">
        <f>SUBTOTAL(103,Май[1])</f>
        <v>0</v>
      </c>
      <c r="D25" s="44">
        <f>SUBTOTAL(103,Май[2])</f>
        <v>0</v>
      </c>
      <c r="E25" s="44">
        <f>SUBTOTAL(103,Май[3])</f>
        <v>0</v>
      </c>
      <c r="F25" s="44">
        <f>SUBTOTAL(103,Май[4])</f>
        <v>9</v>
      </c>
      <c r="G25" s="44">
        <f>SUBTOTAL(103,Май[5])</f>
        <v>0</v>
      </c>
      <c r="H25" s="44">
        <f>SUBTOTAL(103,Май[6])</f>
        <v>0</v>
      </c>
      <c r="I25" s="44">
        <f>SUBTOTAL(103,Май[7])</f>
        <v>0</v>
      </c>
      <c r="J25" s="44">
        <f>SUBTOTAL(103,Май[8])</f>
        <v>0</v>
      </c>
      <c r="K25" s="44">
        <f>SUBTOTAL(103,Май[9])</f>
        <v>0</v>
      </c>
      <c r="L25" s="44">
        <f>SUBTOTAL(103,Май[10])</f>
        <v>0</v>
      </c>
      <c r="M25" s="44">
        <f>SUBTOTAL(103,Май[11])</f>
        <v>0</v>
      </c>
      <c r="N25" s="44">
        <f>SUBTOTAL(103,Май[12])</f>
        <v>0</v>
      </c>
      <c r="O25" s="44">
        <f>SUBTOTAL(103,Май[13])</f>
        <v>0</v>
      </c>
      <c r="P25" s="44">
        <f>SUBTOTAL(103,Май[14])</f>
        <v>0</v>
      </c>
      <c r="Q25" s="44">
        <f>SUBTOTAL(103,Май[15])</f>
        <v>0</v>
      </c>
      <c r="R25" s="44">
        <f>SUBTOTAL(103,Май[16])</f>
        <v>0</v>
      </c>
      <c r="S25" s="44">
        <f>SUBTOTAL(103,Май[17])</f>
        <v>0</v>
      </c>
      <c r="T25" s="44">
        <f>SUBTOTAL(103,Май[18])</f>
        <v>0</v>
      </c>
      <c r="U25" s="44">
        <f>SUBTOTAL(103,Май[19])</f>
        <v>0</v>
      </c>
      <c r="V25" s="44">
        <f>SUBTOTAL(103,Май[20])</f>
        <v>0</v>
      </c>
      <c r="W25" s="44">
        <f>SUBTOTAL(103,Май[21])</f>
        <v>0</v>
      </c>
      <c r="X25" s="44">
        <f>SUBTOTAL(103,Май[22])</f>
        <v>0</v>
      </c>
      <c r="Y25" s="44">
        <f>SUBTOTAL(103,Май[23])</f>
        <v>0</v>
      </c>
      <c r="Z25" s="44">
        <f>SUBTOTAL(103,Май[24])</f>
        <v>0</v>
      </c>
      <c r="AA25" s="44">
        <f>SUBTOTAL(103,Май[25])</f>
        <v>0</v>
      </c>
      <c r="AB25" s="44">
        <f>SUBTOTAL(103,Май[26])</f>
        <v>0</v>
      </c>
      <c r="AC25" s="44">
        <f>SUBTOTAL(103,Май[27])</f>
        <v>0</v>
      </c>
      <c r="AD25" s="44">
        <f>SUBTOTAL(103,Май[28])</f>
        <v>0</v>
      </c>
      <c r="AE25" s="44">
        <f>SUBTOTAL(103,Май[29])</f>
        <v>0</v>
      </c>
      <c r="AF25" s="44">
        <f>SUBTOTAL(103,Май[30])</f>
        <v>0</v>
      </c>
      <c r="AG25" s="44">
        <f>SUBTOTAL(103,Май[31])</f>
        <v>0</v>
      </c>
      <c r="AH25" s="44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70" priority="2" stopIfTrue="1">
      <formula>C7=СобствОбозн2</formula>
    </cfRule>
  </conditionalFormatting>
  <conditionalFormatting sqref="C7:AD24 AF7:AG24">
    <cfRule type="expression" dxfId="69" priority="3" stopIfTrue="1">
      <formula>C7=СобствОбозн1</formula>
    </cfRule>
    <cfRule type="expression" dxfId="68" priority="4" stopIfTrue="1">
      <formula>C7=ОбознБольничн</formula>
    </cfRule>
    <cfRule type="expression" dxfId="67" priority="5" stopIfTrue="1">
      <formula>C7=ОбознЛичнОбст</formula>
    </cfRule>
    <cfRule type="expression" dxfId="66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{A7B5D9E5-108B-4D7A-8668-66A80AD6D226}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B5D9E5-108B-4D7A-8668-66A80AD6D226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5" priority="2" stopIfTrue="1">
      <formula>C7=СобствОбозн2</formula>
    </cfRule>
    <cfRule type="expression" dxfId="114" priority="3" stopIfTrue="1">
      <formula>C7=СобствОбозн1</formula>
    </cfRule>
    <cfRule type="expression" dxfId="113" priority="4" stopIfTrue="1">
      <formula>C7=ОбознБольничн</formula>
    </cfRule>
    <cfRule type="expression" dxfId="112" priority="5" stopIfTrue="1">
      <formula>C7=ОбознЛичнОбст</formula>
    </cfRule>
    <cfRule type="expression" dxfId="11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0" priority="2" stopIfTrue="1">
      <formula>C7=СобствОбозн2</formula>
    </cfRule>
    <cfRule type="expression" dxfId="109" priority="3" stopIfTrue="1">
      <formula>C7=СобствОбозн1</formula>
    </cfRule>
    <cfRule type="expression" dxfId="108" priority="4" stopIfTrue="1">
      <formula>C7=ОбознБольничн</formula>
    </cfRule>
    <cfRule type="expression" dxfId="107" priority="5" stopIfTrue="1">
      <formula>C7=ОбознЛичнОбст</formula>
    </cfRule>
    <cfRule type="expression" dxfId="10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5" priority="2" stopIfTrue="1">
      <formula>C7=СобствОбозн2</formula>
    </cfRule>
    <cfRule type="expression" dxfId="104" priority="3" stopIfTrue="1">
      <formula>C7=СобствОбозн1</formula>
    </cfRule>
    <cfRule type="expression" dxfId="103" priority="4" stopIfTrue="1">
      <formula>C7=ОбознБольничн</formula>
    </cfRule>
    <cfRule type="expression" dxfId="102" priority="5" stopIfTrue="1">
      <formula>C7=ОбознЛичнОбст</formula>
    </cfRule>
    <cfRule type="expression" dxfId="10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0" priority="2" stopIfTrue="1">
      <formula>C7=СобствОбозн2</formula>
    </cfRule>
    <cfRule type="expression" dxfId="99" priority="3" stopIfTrue="1">
      <formula>C7=СобствОбозн1</formula>
    </cfRule>
    <cfRule type="expression" dxfId="98" priority="4" stopIfTrue="1">
      <formula>C7=ОбознБольничн</formula>
    </cfRule>
    <cfRule type="expression" dxfId="97" priority="5" stopIfTrue="1">
      <formula>C7=ОбознЛичнОбст</formula>
    </cfRule>
    <cfRule type="expression" dxfId="9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2022-05-04T14:40:42Z</dcterms:modified>
</cp:coreProperties>
</file>