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CalcDir\TRACI_ozone_stm\calc\"/>
    </mc:Choice>
  </mc:AlternateContent>
  <xr:revisionPtr revIDLastSave="0" documentId="13_ncr:1_{565D6DF3-2A62-4C67-BA45-252592D6FB85}" xr6:coauthVersionLast="47" xr6:coauthVersionMax="47" xr10:uidLastSave="{00000000-0000-0000-0000-000000000000}"/>
  <bookViews>
    <workbookView xWindow="-28920" yWindow="-120" windowWidth="29040" windowHeight="17640" activeTab="1" xr2:uid="{BD39A979-CEB5-421F-A893-2A15417D7C3E}"/>
  </bookViews>
  <sheets>
    <sheet name="Setup" sheetId="2" r:id="rId1"/>
    <sheet name="Files and Data" sheetId="1" r:id="rId2"/>
    <sheet name="Substances" sheetId="4" r:id="rId3"/>
    <sheet name="Spatial Transforms" sheetId="5" r:id="rId4"/>
    <sheet name="Calculation" sheetId="3" r:id="rId5"/>
  </sheets>
  <definedNames>
    <definedName name="list.Data_types">Setup!$E$8:$E$14</definedName>
    <definedName name="list.Data_unique">_xlfn.ANCHORARRAY(Setup!$N$8)</definedName>
    <definedName name="list.EFs">_xlfn.ANCHORARRAY(Setup!$T$8)</definedName>
    <definedName name="list.FFs">_xlfn.ANCHORARRAY(Setup!$R$8)</definedName>
    <definedName name="list.File_Loc.Users">_xlfn.ANCHORARRAY(Setup!$J$8)</definedName>
    <definedName name="list.File_structures">Setup!$C$8:$C$11</definedName>
    <definedName name="list.Files_geo_unique">_xlfn.ANCHORARRAY(Setup!$M$8)</definedName>
    <definedName name="list.Files_unique">_xlfn.ANCHORARRAY(Setup!$L$8)</definedName>
    <definedName name="list.Flows">_xlfn.ANCHORARRAY(Setup!$Q$8)</definedName>
    <definedName name="list.GEP_normalization_types">Calculation!$X$4:$X$6</definedName>
    <definedName name="list.GEPs">_xlfn.ANCHORARRAY(Setup!$U$8)</definedName>
    <definedName name="list.RFs">_xlfn.ANCHORARRAY(Setup!$S$8)</definedName>
    <definedName name="list.STM_types">Setup!$I$8:$I$9</definedName>
    <definedName name="list.STMs_unique">_xlfn.ANCHORARRAY(Setup!$O$8)</definedName>
    <definedName name="list.Weight_sector">Setup!$G$8:$G$10</definedName>
    <definedName name="list.Weight_type">Setup!$F$8:$F$9</definedName>
    <definedName name="list.Weights">_xlfn.ANCHORARRAY(Setup!$V$8)</definedName>
    <definedName name="str.file_data.EF">Setup!$E$10</definedName>
    <definedName name="str.file_data.FF">Setup!$E$8</definedName>
    <definedName name="str.file_data.GEP">Setup!$E$11</definedName>
    <definedName name="str.file_data.RF">Setup!$E$9</definedName>
    <definedName name="str.file_data.Weight">Setup!$E$14</definedName>
    <definedName name="str.file_struct.geo">Setup!$C$8</definedName>
    <definedName name="str.file_struct.matrix">Setup!$C$10</definedName>
    <definedName name="str.file_struct.stm">Setup!$C$11</definedName>
    <definedName name="str.stm_type.NewEmit">Setup!$I$9</definedName>
    <definedName name="str.stm_type.NewReceive">Setup!$I$8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4" i="5" l="1"/>
  <c r="G14" i="5" s="1"/>
  <c r="B14" i="5" s="1"/>
  <c r="N13" i="5"/>
  <c r="G13" i="5" s="1"/>
  <c r="B13" i="5" s="1"/>
  <c r="E9" i="1" a="1"/>
  <c r="E9" i="1" s="1"/>
  <c r="F9" i="1" a="1"/>
  <c r="F9" i="1" s="1"/>
  <c r="G9" i="1" a="1"/>
  <c r="G9" i="1" s="1"/>
  <c r="E10" i="1" a="1"/>
  <c r="E10" i="1" s="1"/>
  <c r="F10" i="1" a="1"/>
  <c r="F10" i="1" s="1"/>
  <c r="G10" i="1" a="1"/>
  <c r="G10" i="1" s="1"/>
  <c r="E11" i="1" a="1"/>
  <c r="E11" i="1" s="1"/>
  <c r="F11" i="1" a="1"/>
  <c r="F11" i="1" s="1"/>
  <c r="G11" i="1" a="1"/>
  <c r="G11" i="1" s="1"/>
  <c r="E12" i="1" a="1"/>
  <c r="E12" i="1" s="1"/>
  <c r="F12" i="1" a="1"/>
  <c r="F12" i="1" s="1"/>
  <c r="G12" i="1" a="1"/>
  <c r="G12" i="1" s="1"/>
  <c r="E13" i="1" a="1"/>
  <c r="E13" i="1" s="1"/>
  <c r="F13" i="1" a="1"/>
  <c r="F13" i="1" s="1"/>
  <c r="G13" i="1" a="1"/>
  <c r="G13" i="1" s="1"/>
  <c r="E14" i="1" a="1"/>
  <c r="E14" i="1" s="1"/>
  <c r="F14" i="1" a="1"/>
  <c r="F14" i="1" s="1"/>
  <c r="G14" i="1" a="1"/>
  <c r="G14" i="1" s="1"/>
  <c r="E15" i="1" a="1"/>
  <c r="E15" i="1" s="1"/>
  <c r="F15" i="1" a="1"/>
  <c r="F15" i="1" s="1"/>
  <c r="G15" i="1" a="1"/>
  <c r="G15" i="1" s="1"/>
  <c r="N12" i="5"/>
  <c r="G12" i="5" s="1"/>
  <c r="B12" i="5" s="1"/>
  <c r="E8" i="1" a="1"/>
  <c r="E8" i="1" s="1"/>
  <c r="F8" i="1" a="1"/>
  <c r="F8" i="1" s="1"/>
  <c r="G8" i="1" a="1"/>
  <c r="G8" i="1" s="1"/>
  <c r="N11" i="5"/>
  <c r="G11" i="5" s="1"/>
  <c r="B11" i="5" s="1"/>
  <c r="E7" i="1" a="1"/>
  <c r="E7" i="1" s="1"/>
  <c r="F7" i="1" a="1"/>
  <c r="F7" i="1" s="1"/>
  <c r="G7" i="1" a="1"/>
  <c r="G7" i="1" s="1"/>
  <c r="E16" i="1" a="1"/>
  <c r="E16" i="1" s="1"/>
  <c r="F16" i="1" a="1"/>
  <c r="F16" i="1" s="1"/>
  <c r="G16" i="1" a="1"/>
  <c r="G16" i="1" s="1"/>
  <c r="E17" i="1" a="1"/>
  <c r="E17" i="1" s="1"/>
  <c r="F17" i="1" a="1"/>
  <c r="F17" i="1" s="1"/>
  <c r="G17" i="1" a="1"/>
  <c r="G17" i="1" s="1"/>
  <c r="E18" i="1" a="1"/>
  <c r="E18" i="1" s="1"/>
  <c r="F18" i="1" a="1"/>
  <c r="F18" i="1" s="1"/>
  <c r="G18" i="1" a="1"/>
  <c r="G18" i="1" s="1"/>
  <c r="I14" i="1"/>
  <c r="I15" i="1"/>
  <c r="I16" i="1"/>
  <c r="I17" i="1"/>
  <c r="I18" i="1"/>
  <c r="I19" i="1"/>
  <c r="I20" i="1"/>
  <c r="I21" i="1"/>
  <c r="I22" i="1"/>
  <c r="I23" i="1"/>
  <c r="I24" i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L58" i="1" a="1"/>
  <c r="L58" i="1" s="1"/>
  <c r="L57" i="1" a="1"/>
  <c r="L57" i="1" s="1"/>
  <c r="T17" i="3" a="1"/>
  <c r="T17" i="3" s="1"/>
  <c r="P17" i="3" a="1"/>
  <c r="P17" i="3" s="1"/>
  <c r="T16" i="3" a="1"/>
  <c r="T16" i="3" s="1"/>
  <c r="P16" i="3" a="1"/>
  <c r="P16" i="3" s="1"/>
  <c r="T15" i="3" a="1"/>
  <c r="T15" i="3" s="1"/>
  <c r="P15" i="3" a="1"/>
  <c r="P15" i="3" s="1"/>
  <c r="T14" i="3" a="1"/>
  <c r="T14" i="3" s="1"/>
  <c r="P14" i="3" a="1"/>
  <c r="P14" i="3" s="1"/>
  <c r="T13" i="3" a="1"/>
  <c r="T13" i="3" s="1"/>
  <c r="P13" i="3" a="1"/>
  <c r="P13" i="3" s="1"/>
  <c r="T12" i="3" a="1"/>
  <c r="T12" i="3" s="1"/>
  <c r="P12" i="3" a="1"/>
  <c r="P12" i="3" s="1"/>
  <c r="F14" i="3"/>
  <c r="F15" i="3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T18" i="3" a="1"/>
  <c r="T18" i="3" s="1"/>
  <c r="P18" i="3" a="1"/>
  <c r="P18" i="3" s="1"/>
  <c r="P10" i="3" a="1"/>
  <c r="P10" i="3" s="1"/>
  <c r="T10" i="3" a="1"/>
  <c r="T10" i="3" s="1"/>
  <c r="P9" i="3" a="1"/>
  <c r="P9" i="3" s="1"/>
  <c r="P11" i="3" a="1"/>
  <c r="P11" i="3" s="1"/>
  <c r="P19" i="3" a="1"/>
  <c r="P19" i="3" s="1"/>
  <c r="P20" i="3" a="1"/>
  <c r="P20" i="3" s="1"/>
  <c r="P21" i="3" a="1"/>
  <c r="P21" i="3" s="1"/>
  <c r="P22" i="3" a="1"/>
  <c r="P22" i="3" s="1"/>
  <c r="P23" i="3" a="1"/>
  <c r="P23" i="3" s="1"/>
  <c r="P24" i="3" a="1"/>
  <c r="P24" i="3" s="1"/>
  <c r="P25" i="3" a="1"/>
  <c r="P25" i="3" s="1"/>
  <c r="P26" i="3" a="1"/>
  <c r="P26" i="3" s="1"/>
  <c r="P27" i="3" a="1"/>
  <c r="P27" i="3" s="1"/>
  <c r="P28" i="3" a="1"/>
  <c r="P28" i="3" s="1"/>
  <c r="P29" i="3" a="1"/>
  <c r="P29" i="3" s="1"/>
  <c r="P30" i="3" a="1"/>
  <c r="P30" i="3" s="1"/>
  <c r="P31" i="3" a="1"/>
  <c r="P31" i="3" s="1"/>
  <c r="P32" i="3" a="1"/>
  <c r="P32" i="3" s="1"/>
  <c r="P33" i="3" a="1"/>
  <c r="P33" i="3" s="1"/>
  <c r="P34" i="3" a="1"/>
  <c r="P34" i="3" s="1"/>
  <c r="P35" i="3" a="1"/>
  <c r="P35" i="3" s="1"/>
  <c r="P36" i="3" a="1"/>
  <c r="P36" i="3" s="1"/>
  <c r="P37" i="3" a="1"/>
  <c r="P37" i="3" s="1"/>
  <c r="P38" i="3" a="1"/>
  <c r="P38" i="3" s="1"/>
  <c r="P39" i="3" a="1"/>
  <c r="P39" i="3" s="1"/>
  <c r="P40" i="3" a="1"/>
  <c r="P40" i="3" s="1"/>
  <c r="P41" i="3" a="1"/>
  <c r="P41" i="3" s="1"/>
  <c r="P42" i="3" a="1"/>
  <c r="P42" i="3" s="1"/>
  <c r="P43" i="3" a="1"/>
  <c r="P43" i="3" s="1"/>
  <c r="P44" i="3" a="1"/>
  <c r="P44" i="3" s="1"/>
  <c r="P45" i="3" a="1"/>
  <c r="P45" i="3" s="1"/>
  <c r="P46" i="3" a="1"/>
  <c r="P46" i="3" s="1"/>
  <c r="P47" i="3" a="1"/>
  <c r="P47" i="3" s="1"/>
  <c r="P48" i="3" a="1"/>
  <c r="P48" i="3" s="1"/>
  <c r="P49" i="3" a="1"/>
  <c r="P49" i="3" s="1"/>
  <c r="P50" i="3" a="1"/>
  <c r="P50" i="3" s="1"/>
  <c r="P51" i="3" a="1"/>
  <c r="P51" i="3" s="1"/>
  <c r="P52" i="3" a="1"/>
  <c r="P52" i="3" s="1"/>
  <c r="P53" i="3" a="1"/>
  <c r="P53" i="3" s="1"/>
  <c r="P54" i="3" a="1"/>
  <c r="P54" i="3" s="1"/>
  <c r="P55" i="3" a="1"/>
  <c r="P55" i="3" s="1"/>
  <c r="P56" i="3" a="1"/>
  <c r="P56" i="3" s="1"/>
  <c r="P57" i="3" a="1"/>
  <c r="P57" i="3" s="1"/>
  <c r="P58" i="3" a="1"/>
  <c r="P58" i="3" s="1"/>
  <c r="P59" i="3" a="1"/>
  <c r="P59" i="3" s="1"/>
  <c r="P60" i="3" a="1"/>
  <c r="P60" i="3" s="1"/>
  <c r="P61" i="3" a="1"/>
  <c r="P61" i="3" s="1"/>
  <c r="P62" i="3" a="1"/>
  <c r="P62" i="3" s="1"/>
  <c r="P63" i="3" a="1"/>
  <c r="P63" i="3" s="1"/>
  <c r="P64" i="3" a="1"/>
  <c r="P64" i="3" s="1"/>
  <c r="P65" i="3" a="1"/>
  <c r="P65" i="3" s="1"/>
  <c r="P66" i="3" a="1"/>
  <c r="P66" i="3" s="1"/>
  <c r="P67" i="3" a="1"/>
  <c r="P67" i="3" s="1"/>
  <c r="P68" i="3" a="1"/>
  <c r="P68" i="3" s="1"/>
  <c r="P69" i="3" a="1"/>
  <c r="P69" i="3" s="1"/>
  <c r="P70" i="3" a="1"/>
  <c r="P70" i="3" s="1"/>
  <c r="P71" i="3" a="1"/>
  <c r="P71" i="3" s="1"/>
  <c r="T11" i="3" a="1"/>
  <c r="T11" i="3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T71" i="3" a="1"/>
  <c r="T71" i="3" s="1"/>
  <c r="T68" i="3" a="1"/>
  <c r="T68" i="3" s="1"/>
  <c r="T65" i="3" a="1"/>
  <c r="T65" i="3" s="1"/>
  <c r="T62" i="3" a="1"/>
  <c r="T62" i="3" s="1"/>
  <c r="T59" i="3" a="1"/>
  <c r="T59" i="3" s="1"/>
  <c r="T56" i="3" a="1"/>
  <c r="T56" i="3" s="1"/>
  <c r="T53" i="3" a="1"/>
  <c r="T53" i="3" s="1"/>
  <c r="T50" i="3" a="1"/>
  <c r="T50" i="3" s="1"/>
  <c r="T47" i="3" a="1"/>
  <c r="T47" i="3" s="1"/>
  <c r="T44" i="3" a="1"/>
  <c r="T44" i="3" s="1"/>
  <c r="T41" i="3" a="1"/>
  <c r="T41" i="3" s="1"/>
  <c r="T38" i="3" a="1"/>
  <c r="T38" i="3" s="1"/>
  <c r="T35" i="3" a="1"/>
  <c r="T35" i="3" s="1"/>
  <c r="T32" i="3" a="1"/>
  <c r="T32" i="3" s="1"/>
  <c r="T29" i="3" a="1"/>
  <c r="T29" i="3" s="1"/>
  <c r="T26" i="3" a="1"/>
  <c r="T26" i="3" s="1"/>
  <c r="T23" i="3" a="1"/>
  <c r="T23" i="3" s="1"/>
  <c r="T20" i="3" a="1"/>
  <c r="T20" i="3" s="1"/>
  <c r="G28" i="1" a="1"/>
  <c r="G28" i="1" s="1"/>
  <c r="G40" i="1" a="1"/>
  <c r="G40" i="1" s="1"/>
  <c r="G41" i="1" a="1"/>
  <c r="G41" i="1" s="1"/>
  <c r="L63" i="1" a="1"/>
  <c r="L63" i="1" s="1"/>
  <c r="L64" i="1" a="1"/>
  <c r="L64" i="1" s="1"/>
  <c r="L65" i="1" a="1"/>
  <c r="L65" i="1" s="1"/>
  <c r="L66" i="1" a="1"/>
  <c r="L66" i="1" s="1"/>
  <c r="L67" i="1" a="1"/>
  <c r="L67" i="1" s="1"/>
  <c r="L68" i="1" a="1"/>
  <c r="L68" i="1" s="1"/>
  <c r="H31" i="1" a="1"/>
  <c r="H31" i="1" s="1"/>
  <c r="H32" i="1" a="1"/>
  <c r="H32" i="1" s="1"/>
  <c r="H33" i="1" a="1"/>
  <c r="H33" i="1" s="1"/>
  <c r="F31" i="1" a="1"/>
  <c r="F31" i="1" s="1"/>
  <c r="F32" i="1" a="1"/>
  <c r="F32" i="1" s="1"/>
  <c r="F33" i="1" a="1"/>
  <c r="F33" i="1" s="1"/>
  <c r="E31" i="1" a="1"/>
  <c r="E31" i="1" s="1"/>
  <c r="E32" i="1" a="1"/>
  <c r="E32" i="1" s="1"/>
  <c r="E33" i="1" a="1"/>
  <c r="E33" i="1" s="1"/>
  <c r="J8" i="2" a="1"/>
  <c r="J8" i="2" s="1"/>
  <c r="L8" i="2" a="1"/>
  <c r="L8" i="2" s="1"/>
  <c r="M8" i="2" a="1"/>
  <c r="M8" i="2" s="1"/>
  <c r="N8" i="2" a="1"/>
  <c r="N8" i="2" s="1"/>
  <c r="Q8" i="2" a="1"/>
  <c r="Q8" i="2" s="1"/>
  <c r="R8" i="2" a="1"/>
  <c r="R8" i="2" s="1"/>
  <c r="S8" i="2" a="1"/>
  <c r="S8" i="2" s="1"/>
  <c r="T8" i="2" a="1"/>
  <c r="T8" i="2" s="1"/>
  <c r="U8" i="2" a="1"/>
  <c r="U8" i="2" s="1"/>
  <c r="V8" i="2" a="1"/>
  <c r="V8" i="2" s="1"/>
  <c r="I13" i="4"/>
  <c r="I12" i="4"/>
  <c r="I11" i="4"/>
  <c r="I10" i="4"/>
  <c r="I9" i="4"/>
  <c r="I8" i="4"/>
  <c r="I7" i="4"/>
  <c r="I6" i="4"/>
  <c r="I5" i="4"/>
  <c r="T70" i="3" a="1"/>
  <c r="T70" i="3" s="1"/>
  <c r="T69" i="3" a="1"/>
  <c r="T69" i="3" s="1"/>
  <c r="T67" i="3" a="1"/>
  <c r="T67" i="3" s="1"/>
  <c r="T66" i="3" a="1"/>
  <c r="T66" i="3" s="1"/>
  <c r="T64" i="3" a="1"/>
  <c r="T64" i="3" s="1"/>
  <c r="T63" i="3" a="1"/>
  <c r="T63" i="3" s="1"/>
  <c r="T61" i="3" a="1"/>
  <c r="T61" i="3" s="1"/>
  <c r="T60" i="3" a="1"/>
  <c r="T60" i="3" s="1"/>
  <c r="T58" i="3" a="1"/>
  <c r="T58" i="3" s="1"/>
  <c r="T57" i="3" a="1"/>
  <c r="T57" i="3" s="1"/>
  <c r="T55" i="3" a="1"/>
  <c r="T55" i="3" s="1"/>
  <c r="T54" i="3" a="1"/>
  <c r="T54" i="3" s="1"/>
  <c r="T52" i="3" a="1"/>
  <c r="T52" i="3" s="1"/>
  <c r="T51" i="3" a="1"/>
  <c r="T51" i="3" s="1"/>
  <c r="T49" i="3" a="1"/>
  <c r="T49" i="3" s="1"/>
  <c r="T48" i="3" a="1"/>
  <c r="T48" i="3" s="1"/>
  <c r="T46" i="3" a="1"/>
  <c r="T46" i="3" s="1"/>
  <c r="T45" i="3" a="1"/>
  <c r="T45" i="3" s="1"/>
  <c r="T43" i="3" a="1"/>
  <c r="T43" i="3" s="1"/>
  <c r="T42" i="3" a="1"/>
  <c r="T42" i="3" s="1"/>
  <c r="T40" i="3" a="1"/>
  <c r="T40" i="3" s="1"/>
  <c r="T39" i="3" a="1"/>
  <c r="T39" i="3" s="1"/>
  <c r="T34" i="3" a="1"/>
  <c r="T34" i="3" s="1"/>
  <c r="T33" i="3" a="1"/>
  <c r="T33" i="3" s="1"/>
  <c r="T31" i="3" a="1"/>
  <c r="T31" i="3" s="1"/>
  <c r="T30" i="3" a="1"/>
  <c r="T30" i="3" s="1"/>
  <c r="T25" i="3" a="1"/>
  <c r="T25" i="3" s="1"/>
  <c r="T24" i="3" a="1"/>
  <c r="T24" i="3" s="1"/>
  <c r="T22" i="3" a="1"/>
  <c r="T22" i="3" s="1"/>
  <c r="T21" i="3" a="1"/>
  <c r="T21" i="3" s="1"/>
  <c r="F9" i="3"/>
  <c r="F10" i="3" s="1"/>
  <c r="F11" i="3" s="1"/>
  <c r="T37" i="3" a="1"/>
  <c r="T37" i="3" s="1"/>
  <c r="T36" i="3" a="1"/>
  <c r="T36" i="3" s="1"/>
  <c r="T28" i="3" a="1"/>
  <c r="T28" i="3" s="1"/>
  <c r="T19" i="3" a="1"/>
  <c r="T19" i="3" s="1"/>
  <c r="T27" i="3" a="1"/>
  <c r="T27" i="3" s="1"/>
  <c r="T9" i="3" a="1"/>
  <c r="T9" i="3" s="1"/>
  <c r="I6" i="1"/>
  <c r="I25" i="1"/>
  <c r="I26" i="1"/>
  <c r="I27" i="1"/>
  <c r="I28" i="1"/>
  <c r="I29" i="1"/>
  <c r="I30" i="1"/>
  <c r="I35" i="1"/>
  <c r="I36" i="1"/>
  <c r="I37" i="1"/>
  <c r="I38" i="1"/>
  <c r="I39" i="1"/>
  <c r="I40" i="1"/>
  <c r="I41" i="1"/>
  <c r="I34" i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55" i="1" a="1"/>
  <c r="L55" i="1" s="1"/>
  <c r="L56" i="1" a="1"/>
  <c r="L56" i="1" s="1"/>
  <c r="L59" i="1" a="1"/>
  <c r="L59" i="1" s="1"/>
  <c r="L60" i="1" a="1"/>
  <c r="L60" i="1" s="1"/>
  <c r="L61" i="1" a="1"/>
  <c r="L61" i="1" s="1"/>
  <c r="L62" i="1" a="1"/>
  <c r="L62" i="1" s="1"/>
  <c r="E38" i="1" a="1"/>
  <c r="E38" i="1" s="1"/>
  <c r="E39" i="1" a="1"/>
  <c r="E39" i="1" s="1"/>
  <c r="F38" i="1" a="1"/>
  <c r="F38" i="1" s="1"/>
  <c r="F39" i="1" a="1"/>
  <c r="F39" i="1" s="1"/>
  <c r="H38" i="1" a="1"/>
  <c r="H38" i="1" s="1"/>
  <c r="H39" i="1" a="1"/>
  <c r="H39" i="1" s="1"/>
  <c r="C4" i="5" l="1" a="1"/>
  <c r="C4" i="5" s="1"/>
  <c r="M9" i="1"/>
  <c r="M11" i="1"/>
  <c r="M8" i="1"/>
  <c r="B7" i="5"/>
  <c r="M10" i="1"/>
  <c r="M12" i="1"/>
  <c r="M7" i="1"/>
  <c r="M13" i="1"/>
  <c r="O8" i="2" a="1"/>
  <c r="O8" i="2" s="1"/>
  <c r="M16" i="1"/>
  <c r="M17" i="1"/>
  <c r="M14" i="1"/>
  <c r="M15" i="1"/>
  <c r="M19" i="1"/>
  <c r="M18" i="1"/>
  <c r="F12" i="3"/>
  <c r="F13" i="3" s="1"/>
  <c r="F26" i="3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  <c r="F71" i="3" s="1"/>
  <c r="M31" i="1"/>
  <c r="M32" i="1"/>
  <c r="M33" i="1"/>
  <c r="M38" i="1"/>
  <c r="M39" i="1"/>
  <c r="H6" i="1" l="1" a="1"/>
  <c r="H6" i="1" s="1"/>
  <c r="H34" i="1" a="1"/>
  <c r="H34" i="1" s="1"/>
  <c r="H35" i="1" a="1"/>
  <c r="H35" i="1" s="1"/>
  <c r="H36" i="1" a="1"/>
  <c r="H36" i="1" s="1"/>
  <c r="H37" i="1" a="1"/>
  <c r="H37" i="1" s="1"/>
  <c r="H40" i="1" a="1"/>
  <c r="H40" i="1" s="1"/>
  <c r="H41" i="1" a="1"/>
  <c r="H41" i="1" s="1"/>
  <c r="G24" i="1" a="1"/>
  <c r="G24" i="1" s="1"/>
  <c r="G25" i="1" a="1"/>
  <c r="G25" i="1" s="1"/>
  <c r="G26" i="1" a="1"/>
  <c r="G26" i="1" s="1"/>
  <c r="F27" i="1" a="1"/>
  <c r="F27" i="1" s="1"/>
  <c r="G27" i="1" a="1"/>
  <c r="G27" i="1" s="1"/>
  <c r="F28" i="1" a="1"/>
  <c r="F28" i="1" s="1"/>
  <c r="F29" i="1" a="1"/>
  <c r="F29" i="1" s="1"/>
  <c r="F30" i="1" a="1"/>
  <c r="F30" i="1" s="1"/>
  <c r="F34" i="1" a="1"/>
  <c r="F34" i="1" s="1"/>
  <c r="F35" i="1" a="1"/>
  <c r="F35" i="1" s="1"/>
  <c r="F36" i="1" a="1"/>
  <c r="F36" i="1" s="1"/>
  <c r="F37" i="1" a="1"/>
  <c r="F37" i="1" s="1"/>
  <c r="F40" i="1" a="1"/>
  <c r="F40" i="1" s="1"/>
  <c r="F41" i="1" a="1"/>
  <c r="F41" i="1" s="1"/>
  <c r="G6" i="1" a="1"/>
  <c r="G6" i="1" s="1"/>
  <c r="F6" i="1" a="1"/>
  <c r="F6" i="1" s="1"/>
  <c r="E6" i="1" a="1"/>
  <c r="E6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4" i="1" a="1"/>
  <c r="E34" i="1" s="1"/>
  <c r="E35" i="1" a="1"/>
  <c r="E35" i="1" s="1"/>
  <c r="E36" i="1" a="1"/>
  <c r="E36" i="1" s="1"/>
  <c r="E37" i="1" a="1"/>
  <c r="E37" i="1" s="1"/>
  <c r="E40" i="1" a="1"/>
  <c r="E40" i="1" s="1"/>
  <c r="E41" i="1" a="1"/>
  <c r="E41" i="1" s="1"/>
  <c r="M25" i="1" l="1"/>
  <c r="M22" i="1"/>
  <c r="M24" i="1"/>
  <c r="M37" i="1"/>
  <c r="M35" i="1"/>
  <c r="M34" i="1"/>
  <c r="M30" i="1"/>
  <c r="M23" i="1"/>
  <c r="M26" i="1"/>
  <c r="M28" i="1"/>
  <c r="M20" i="1"/>
  <c r="M41" i="1"/>
  <c r="M40" i="1"/>
  <c r="M27" i="1"/>
  <c r="M6" i="1"/>
  <c r="M36" i="1"/>
  <c r="M29" i="1"/>
  <c r="M2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tc={C3F9C59B-D4CD-4335-8367-A9C7977F41DA}</author>
    <author>tc={C05BA83B-E4CC-4E37-B576-FA3EC5396FF7}</author>
  </authors>
  <commentList>
    <comment ref="I5" authorId="0" shapeId="0" xr:uid="{C3F9C59B-D4CD-4335-8367-A9C7977F41DA}">
      <text>
        <r>
          <rPr>
            <sz val="11"/>
            <color theme="1"/>
            <rFont val="Aptos Narrow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could be done in python, but it is calculated here.  Needed because the function fix_data_ids uses the path/file/extension to get the associated geofile.
</t>
        </r>
      </text>
    </comment>
    <comment ref="F48" authorId="1" shapeId="0" xr:uid="{C05BA83B-E4CC-4E37-B576-FA3EC5396FF7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redundant for the GIS files.  However, it's necessary in case the others come from an excel file (e.g.) with a different ID name than what is used in the associated geofile.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<sst xmlns="http://schemas.openxmlformats.org/spreadsheetml/2006/main" count="1596" uniqueCount="280">
  <si>
    <t>File unique name</t>
  </si>
  <si>
    <t>File structure</t>
  </si>
  <si>
    <t>Data type</t>
  </si>
  <si>
    <t>Data units</t>
  </si>
  <si>
    <t>Weight type</t>
  </si>
  <si>
    <t>File name</t>
  </si>
  <si>
    <t>Description</t>
  </si>
  <si>
    <t>Notes</t>
  </si>
  <si>
    <t>File directory main</t>
  </si>
  <si>
    <t>File directory subfolder</t>
  </si>
  <si>
    <t>File extension</t>
  </si>
  <si>
    <t>Associated geofile</t>
  </si>
  <si>
    <t>Excel sheet name</t>
  </si>
  <si>
    <t>Matrix has IDs</t>
  </si>
  <si>
    <t>Matrix matlab name</t>
  </si>
  <si>
    <t>list.File_structures</t>
  </si>
  <si>
    <t>GIS (spatial)</t>
  </si>
  <si>
    <t>Matrix</t>
  </si>
  <si>
    <t>list.Data_types</t>
  </si>
  <si>
    <t>Fate factor</t>
  </si>
  <si>
    <t>GEP</t>
  </si>
  <si>
    <t>EF_GEP</t>
  </si>
  <si>
    <t>Weighting</t>
  </si>
  <si>
    <t>Response factor</t>
  </si>
  <si>
    <t>Effect factor</t>
  </si>
  <si>
    <t>list.Weight_type</t>
  </si>
  <si>
    <t>Intensive</t>
  </si>
  <si>
    <t>Extensive</t>
  </si>
  <si>
    <t>Countries</t>
  </si>
  <si>
    <t>Continents</t>
  </si>
  <si>
    <t>World</t>
  </si>
  <si>
    <t>GeosGrid</t>
  </si>
  <si>
    <t>Pop2010</t>
  </si>
  <si>
    <t>EmitEdgarAgNH3</t>
  </si>
  <si>
    <t>EmitEdgarAgNOx</t>
  </si>
  <si>
    <t>EmitEdgarNonagNH3</t>
  </si>
  <si>
    <t>EmitEdgarNonagNOx</t>
  </si>
  <si>
    <t>EmitEdgarAgSO2</t>
  </si>
  <si>
    <t>EmitEdgarNonagSO2</t>
  </si>
  <si>
    <t>Ecoregions</t>
  </si>
  <si>
    <t>Tbl.Files</t>
  </si>
  <si>
    <t>Tbl.Data</t>
  </si>
  <si>
    <t>Data unique name</t>
  </si>
  <si>
    <t>list.Files_unique</t>
  </si>
  <si>
    <t>Source file unique name</t>
  </si>
  <si>
    <t>Geometry</t>
  </si>
  <si>
    <t>air_FF_NOx</t>
  </si>
  <si>
    <t>air_FF_NHx</t>
  </si>
  <si>
    <t>air_FF_SOx</t>
  </si>
  <si>
    <t>ecoreg_EFs</t>
  </si>
  <si>
    <t>ecoreg_GEPs</t>
  </si>
  <si>
    <t>Edgar Air Ag NH3</t>
  </si>
  <si>
    <t>Edgar Air Ag NOx</t>
  </si>
  <si>
    <t>Edgar Air Ag SO2</t>
  </si>
  <si>
    <t>Edgar Air NonAg NH3</t>
  </si>
  <si>
    <t>Edgar Air NonAg NOx</t>
  </si>
  <si>
    <t>Edgar Air NonAg SO2</t>
  </si>
  <si>
    <t>ecoreg_EFs_Gade</t>
  </si>
  <si>
    <t>Tbl.SpatialTransforms</t>
  </si>
  <si>
    <t>STM unique name</t>
  </si>
  <si>
    <t>list.Files_geo_unique</t>
  </si>
  <si>
    <t>str.file_struct.geo</t>
  </si>
  <si>
    <t>list.Data_unique</t>
  </si>
  <si>
    <t>Auto file name</t>
  </si>
  <si>
    <t>STM type</t>
  </si>
  <si>
    <t>list.STM_types</t>
  </si>
  <si>
    <t>OBJECTID</t>
  </si>
  <si>
    <t>ISO3CD</t>
  </si>
  <si>
    <t>Continent</t>
  </si>
  <si>
    <t>id</t>
  </si>
  <si>
    <t>ECO_NAME</t>
  </si>
  <si>
    <t>File Unique Name</t>
  </si>
  <si>
    <t>User</t>
  </si>
  <si>
    <t>Tbl.File_Locations</t>
  </si>
  <si>
    <t>W:\data\geo\ecoregions_teow\Olson_2012\official</t>
  </si>
  <si>
    <t>wwf_terr_ecos_projWCEA</t>
  </si>
  <si>
    <t>.shp</t>
  </si>
  <si>
    <t>C:\CalcDir\Python\CalcCFs_GLAM3\calc\datasets\Input</t>
  </si>
  <si>
    <t>Shapefiles</t>
  </si>
  <si>
    <t>Countries_Combined_with_associated_territories</t>
  </si>
  <si>
    <t>World_Countries_2018_Continents</t>
  </si>
  <si>
    <t>World_Countries_2018_SingleShape</t>
  </si>
  <si>
    <t>GEOS_Roy_Grid_pWCEA</t>
  </si>
  <si>
    <t>gpwv42010_poly_pWCEA</t>
  </si>
  <si>
    <t>air_Edgar_agric_NH3</t>
  </si>
  <si>
    <t>air_Edgar_agric_NOx</t>
  </si>
  <si>
    <t>air_Edgar_nonagric_NH3</t>
  </si>
  <si>
    <t>air_Edgar_nonagric_NOx</t>
  </si>
  <si>
    <t>air_Edgar_agric_SO2</t>
  </si>
  <si>
    <t>air_Edgar_nonagric_SO2</t>
  </si>
  <si>
    <t>FFairNHx</t>
  </si>
  <si>
    <t>FFairNOx</t>
  </si>
  <si>
    <t>.mat</t>
  </si>
  <si>
    <t>select user / computer</t>
  </si>
  <si>
    <t>AH_main</t>
  </si>
  <si>
    <t>list.File_Loc.Users</t>
  </si>
  <si>
    <t>FFallNHx</t>
  </si>
  <si>
    <t>FFallNOx</t>
  </si>
  <si>
    <t>Header with ID</t>
  </si>
  <si>
    <t>Header with Name</t>
  </si>
  <si>
    <t>Table</t>
  </si>
  <si>
    <t>Tbl.Flows</t>
  </si>
  <si>
    <t>Flow unique Name</t>
  </si>
  <si>
    <t>Display name full</t>
  </si>
  <si>
    <t>Display name short</t>
  </si>
  <si>
    <t>Associated FF</t>
  </si>
  <si>
    <t>list.FFs</t>
  </si>
  <si>
    <t>NOx</t>
  </si>
  <si>
    <t>NHx</t>
  </si>
  <si>
    <t>SOx</t>
  </si>
  <si>
    <t>Header with data</t>
  </si>
  <si>
    <t>Create</t>
  </si>
  <si>
    <t>(if blank, use what's specified in config file)</t>
  </si>
  <si>
    <t>STM</t>
  </si>
  <si>
    <t>Use Existing</t>
  </si>
  <si>
    <t>str.file_struct.stm</t>
  </si>
  <si>
    <t>newReceive</t>
  </si>
  <si>
    <t>newEmit</t>
  </si>
  <si>
    <t>ECO_ID</t>
  </si>
  <si>
    <t>Id</t>
  </si>
  <si>
    <t>gridVal</t>
  </si>
  <si>
    <t>gridcode</t>
  </si>
  <si>
    <t>Orig Geofile</t>
  </si>
  <si>
    <t>New Geofile</t>
  </si>
  <si>
    <t>Weight Data</t>
  </si>
  <si>
    <t>Header with Text 2</t>
  </si>
  <si>
    <t>CAS text</t>
  </si>
  <si>
    <t>CAS num</t>
  </si>
  <si>
    <t>NH3</t>
  </si>
  <si>
    <t>NH4</t>
  </si>
  <si>
    <t>Ammonia</t>
  </si>
  <si>
    <t>Ammonium</t>
  </si>
  <si>
    <t>SO2</t>
  </si>
  <si>
    <t>Sulfur dioxide</t>
  </si>
  <si>
    <t>Run</t>
  </si>
  <si>
    <t>SO</t>
  </si>
  <si>
    <t>Sulfur monoxide</t>
  </si>
  <si>
    <t>list stms:</t>
  </si>
  <si>
    <t>C:\CalcDir\Python\CalcCFs\calc\datasets\Input</t>
  </si>
  <si>
    <t>C:\CalcDir\FF_Roy\DepositionAirborne\2024-03-28_create_all</t>
  </si>
  <si>
    <t>FFairSOx</t>
  </si>
  <si>
    <t>ecoreg_RFs_NH4_Lebrun</t>
  </si>
  <si>
    <t>ecoreg_RFs_SO4_Lebrun</t>
  </si>
  <si>
    <t>ecoreg_RFs_NO3_Lebrun</t>
  </si>
  <si>
    <t>C:\CalcDir\Python\Code_FFtoCF_v2\calc\datasets\Input</t>
  </si>
  <si>
    <t>RF_no3_1_nh4_1.1_so4_1</t>
  </si>
  <si>
    <t>.xlsx</t>
  </si>
  <si>
    <t>RF_no3_1.1_nh4_1_so4_1</t>
  </si>
  <si>
    <t>RF_no3_1_nh4_1_so4_1.1</t>
  </si>
  <si>
    <t>EF</t>
  </si>
  <si>
    <t>VascularPlants_GEP_TEOW</t>
  </si>
  <si>
    <t>soil_RFs_NH4</t>
  </si>
  <si>
    <t>soil_RFs_NO3</t>
  </si>
  <si>
    <t>soil_RFs_SOx</t>
  </si>
  <si>
    <t>RF ((molH+ / L).(yr / kg_dep))</t>
  </si>
  <si>
    <t>GEP_vascularplants</t>
  </si>
  <si>
    <t>idTarget</t>
  </si>
  <si>
    <t>FFallSOx</t>
  </si>
  <si>
    <t>Is Matrix</t>
  </si>
  <si>
    <t>str.file_struct.matrix</t>
  </si>
  <si>
    <t>Substance</t>
  </si>
  <si>
    <t>FF</t>
  </si>
  <si>
    <t>RF</t>
  </si>
  <si>
    <t>GEP Normalization</t>
  </si>
  <si>
    <t>list.Flows</t>
  </si>
  <si>
    <t>list.RFs</t>
  </si>
  <si>
    <t>list.EFs</t>
  </si>
  <si>
    <t>list.GEPs</t>
  </si>
  <si>
    <t>str.file_data.FF</t>
  </si>
  <si>
    <t>str.file_data.RF</t>
  </si>
  <si>
    <t>str.file_data.EF</t>
  </si>
  <si>
    <t>str.file_data.GEP</t>
  </si>
  <si>
    <t>str.file_data.Weight</t>
  </si>
  <si>
    <t>list.Weights</t>
  </si>
  <si>
    <t>normalize across receiving elements</t>
  </si>
  <si>
    <t>normalize the full [emit x receive] matrix</t>
  </si>
  <si>
    <t>weight receiving rows by vector</t>
  </si>
  <si>
    <t>list.GEP_normalization_types</t>
  </si>
  <si>
    <t>Tbl.Calc</t>
  </si>
  <si>
    <t>Orig Emit Resolution</t>
  </si>
  <si>
    <t>New Emit Resolution</t>
  </si>
  <si>
    <t>Orig Receive Resolution</t>
  </si>
  <si>
    <t>New Receive Resolution</t>
  </si>
  <si>
    <t>Emit STM</t>
  </si>
  <si>
    <t>Receive STM</t>
  </si>
  <si>
    <t>list.STMs_unique</t>
  </si>
  <si>
    <t>Calc Num</t>
  </si>
  <si>
    <t>Do Calc?</t>
  </si>
  <si>
    <t>Receive Weighting</t>
  </si>
  <si>
    <t>str.stm_type.NewEmit</t>
  </si>
  <si>
    <t>str.stm_type.NewReceive</t>
  </si>
  <si>
    <t>file_FF_NOx</t>
  </si>
  <si>
    <t>file_FF_NHx</t>
  </si>
  <si>
    <t>file_FF_SOx</t>
  </si>
  <si>
    <t>.pkl</t>
  </si>
  <si>
    <t>Sheet1</t>
  </si>
  <si>
    <t>EFs</t>
  </si>
  <si>
    <t>EF_v02</t>
  </si>
  <si>
    <t>ROMNAM</t>
  </si>
  <si>
    <t>Unit</t>
  </si>
  <si>
    <t>list.Weight_sector</t>
  </si>
  <si>
    <t>Agricult</t>
  </si>
  <si>
    <t>NO</t>
  </si>
  <si>
    <t>Nitrogen monoxide</t>
  </si>
  <si>
    <t>NO2</t>
  </si>
  <si>
    <t>Nitrogen dioxide</t>
  </si>
  <si>
    <t>Impact Scale</t>
  </si>
  <si>
    <t>Global</t>
  </si>
  <si>
    <t>Regional</t>
  </si>
  <si>
    <t>regional PDF*y</t>
  </si>
  <si>
    <t>global PDF*y</t>
  </si>
  <si>
    <t>Tbl.Impact_Scales</t>
  </si>
  <si>
    <t>Include in Calc?</t>
  </si>
  <si>
    <t>NotAgri</t>
  </si>
  <si>
    <t>General</t>
  </si>
  <si>
    <t>Emit Weighting Sector</t>
  </si>
  <si>
    <t>Emit Weighting Data</t>
  </si>
  <si>
    <t>Name</t>
  </si>
  <si>
    <t>Code</t>
  </si>
  <si>
    <t>Hyperlink</t>
  </si>
  <si>
    <t>AH_office</t>
  </si>
  <si>
    <t>C:\CalcDir\TerrAcid_Inputs\Shapefiles</t>
  </si>
  <si>
    <t>C:\CalcDir\TerrestrialAcidificationCFs\calc\datasets\Input</t>
  </si>
  <si>
    <t>Edgar Air Gen NH3</t>
  </si>
  <si>
    <t>Edgar Air Gen SO2</t>
  </si>
  <si>
    <t>Edgar Air Gen NOx</t>
  </si>
  <si>
    <t>EmitEdgarGenNH3</t>
  </si>
  <si>
    <t>EmitEdgarGenNOx</t>
  </si>
  <si>
    <t>EmitEdgarGenSO2</t>
  </si>
  <si>
    <t>poly_NH3_WCEA</t>
  </si>
  <si>
    <t>poly_NOx_WCEA</t>
  </si>
  <si>
    <t>poly_SO2_WCEA</t>
  </si>
  <si>
    <t>C:\temp\FFsCFs\Intermed\Shapefiles</t>
  </si>
  <si>
    <t>Temp calc holder (not used)</t>
  </si>
  <si>
    <t>Test with same emit res.</t>
  </si>
  <si>
    <t>This was the set of TRUEs we used before</t>
  </si>
  <si>
    <t>test with world res</t>
  </si>
  <si>
    <t>test with countries</t>
  </si>
  <si>
    <t>same test, Nonagri</t>
  </si>
  <si>
    <t>same test, Genera</t>
  </si>
  <si>
    <t>ecoregion_number</t>
  </si>
  <si>
    <t>EF_recommended</t>
  </si>
  <si>
    <t>none</t>
  </si>
  <si>
    <t>NOx_as_N</t>
  </si>
  <si>
    <t>NHx_as_N</t>
  </si>
  <si>
    <t>SOx_as_S</t>
  </si>
  <si>
    <t>fid</t>
  </si>
  <si>
    <t>VALUE</t>
  </si>
  <si>
    <t>C:\CalcDir\TRACI_ozone\TRACI_ozone\intermediates</t>
  </si>
  <si>
    <t>anthro_compiled_v01</t>
  </si>
  <si>
    <t>AnthroVOCs_v01_gpkg</t>
  </si>
  <si>
    <t>AnthroVOCs_v01_tif</t>
  </si>
  <si>
    <t>.gpkg</t>
  </si>
  <si>
    <t>.tif</t>
  </si>
  <si>
    <t>Arch_Full_Urb2_v01</t>
  </si>
  <si>
    <t>Arch_Full_Urb3_v01</t>
  </si>
  <si>
    <t>Arch_Full_Urb2_v02</t>
  </si>
  <si>
    <t>Arch_Full_Urb3_v02</t>
  </si>
  <si>
    <t>C:\CalcDir\TRACI_ozone\TRACI_ozone\data_input</t>
  </si>
  <si>
    <t>archetypes_Full_Urb2_v01</t>
  </si>
  <si>
    <t>archetypes_Full_Urb3_v01</t>
  </si>
  <si>
    <t>archetypes_Full_Urb2_v02</t>
  </si>
  <si>
    <t>archetypes_Full_Urb3_v02</t>
  </si>
  <si>
    <t>Arch_test</t>
  </si>
  <si>
    <t>C:\CalcDir\TRACI_ozone_stm\calc\datasets\Input</t>
  </si>
  <si>
    <t>repair1_holes10_simplify0p05_repair2</t>
  </si>
  <si>
    <t>Country_test</t>
  </si>
  <si>
    <t>countries_simplify0p05_repair1</t>
  </si>
  <si>
    <t>Arch_test_split</t>
  </si>
  <si>
    <t>repair1_holes10_simplify0p05_repair2_split</t>
  </si>
  <si>
    <t>ArchFullUrb2v02_prep01</t>
  </si>
  <si>
    <t>all unique</t>
  </si>
  <si>
    <t>ArchFullUrb2v01_prep01</t>
  </si>
  <si>
    <t>archUrb2v01_repair1_holes10</t>
  </si>
  <si>
    <t>ArchFullUrb2v01_prep01_urb</t>
  </si>
  <si>
    <t>ArchFullUrb2v02_prep01_urb</t>
  </si>
  <si>
    <t>archUrb2v02_repair1_holes10_urban</t>
  </si>
  <si>
    <t>archUrb2v01_repair1_holes10_urban</t>
  </si>
  <si>
    <t>archUrb2v02_repair1_holes10</t>
  </si>
  <si>
    <t>archID_num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</si>
</sst>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000\-00\-0"/>
  </numFmts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>
      <alignment vertical="top"/>
    </xf>
    <xf numFmtId="0" fontId="1" fillId="0" borderId="1" applyNumberFormat="0" applyFill="0">
      <alignment vertical="top" wrapText="1"/>
    </xf>
    <xf numFmtId="0" fontId="2" fillId="2" borderId="2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</xf>
    <xf numFmtId="0" fontId="6" fillId="0" borderId="0"/>
  </cellStyleXfs>
  <cellXfs count="14">
    <xf numFmtId="0" fontId="0" fillId="0" borderId="0" xfId="0">
      <alignment vertical="top"/>
    </xf>
    <xf numFmtId="0" fontId="1" fillId="0" borderId="1" xfId="1">
      <alignment vertical="top" wrapText="1"/>
    </xf>
    <xf numFmtId="0" fontId="1" fillId="0" borderId="1" xfId="1" applyFill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2" fillId="2" borderId="2" xfId="2" applyAlignment="1">
      <alignment vertical="top"/>
    </xf>
    <xf numFmtId="164" fontId="0" fillId="0" borderId="0" xfId="0" applyNumberFormat="1">
      <alignment vertical="top"/>
    </xf>
    <xf numFmtId="0" fontId="4" fillId="0" borderId="0" xfId="3" applyAlignment="1">
      <alignment vertical="top"/>
    </xf>
    <xf numFmtId="164" fontId="0" fillId="0" borderId="0" xfId="0" applyNumberFormat="1" applyAlignment="1">
      <alignment vertical="top" wrapText="1"/>
    </xf>
    <xf numFmtId="0" fontId="5" fillId="0" borderId="0" xfId="4">
      <alignment vertical="top"/>
    </xf>
    <xf numFmtId="0" fontId="5" fillId="0" borderId="0" xfId="4" applyNumberFormat="1">
      <alignment vertical="top"/>
    </xf>
    <xf numFmtId="0" fontId="0" fillId="3" borderId="0" xfId="0" applyFill="1">
      <alignment vertical="top"/>
    </xf>
    <xf numFmtId="0" fontId="6" fillId="0" borderId="0" xfId="5"/>
    <xf numFmtId="0" fontId="0" fillId="4" borderId="0" xfId="0" applyFill="1">
      <alignment vertical="top"/>
    </xf>
  </cellXfs>
  <cellStyles count="6">
    <cellStyle name="Explanatory Text" xfId="3" builtinId="53"/>
    <cellStyle name="Heading Simple" xfId="1" xr:uid="{D240F2AD-53A1-46F9-95C5-7E073CCC5797}"/>
    <cellStyle name="Hyperlink" xfId="4" builtinId="8"/>
    <cellStyle name="Input" xfId="2" builtinId="20"/>
    <cellStyle name="Normal" xfId="0" builtinId="0" customBuiltin="1"/>
    <cellStyle name="Normal 4" xfId="5" xr:uid="{0948011D-FB4F-486C-A62C-9DCF8034485D}"/>
  </cellStyles>
  <dxfs count="20">
    <dxf>
      <numFmt numFmtId="0" formatCode="General"/>
    </dxf>
    <dxf>
      <alignment horizontal="general" vertical="top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164" formatCode="#000\-00\-0"/>
    </dxf>
    <dxf>
      <numFmt numFmtId="0" formatCode="General"/>
    </dxf>
    <dxf>
      <alignment horizontal="general" vertical="top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top" textRotation="0" wrapText="1" indent="0" justifyLastLine="0" shrinkToFit="0" readingOrder="0"/>
    </dxf>
    <dxf>
      <fill>
        <patternFill patternType="solid">
          <fgColor theme="3" tint="0.89996032593768116"/>
          <bgColor theme="4" tint="0.79995117038483843"/>
        </patternFill>
      </fill>
    </dxf>
    <dxf>
      <fill>
        <patternFill patternType="solid">
          <fgColor theme="3" tint="0.89992980742820516"/>
          <bgColor rgb="FFD9E1F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rgb="FF4472C4"/>
        </patternFill>
      </fill>
    </dxf>
    <dxf>
      <font>
        <color theme="1"/>
      </font>
      <border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horizontal style="thin">
          <color theme="4" tint="0.39997558519241921"/>
        </horizontal>
      </border>
    </dxf>
  </dxfs>
  <tableStyles count="1" defaultTableStyle="TableStyleMedium2" defaultPivotStyle="PivotStyleLight16">
    <tableStyle name="TblStyle_Med2" pivot="0" count="7" xr9:uid="{8B7B2D78-E409-4892-8445-9E7114787E28}">
      <tableStyleElement type="wholeTable" dxfId="19"/>
      <tableStyleElement type="headerRow" dxfId="18"/>
      <tableStyleElement type="totalRow" dxfId="17"/>
      <tableStyleElement type="firstColumn" dxfId="16"/>
      <tableStyleElement type="lastColumn" dxfId="15"/>
      <tableStyleElement type="firstRowStripe" dxfId="14"/>
      <tableStyleElement type="firstColumnStripe" dxfId="13"/>
    </tableStyle>
  </tableStyles>
  <colors>
    <mruColors>
      <color rgb="FF4472C4"/>
      <color rgb="FFD9E1F2"/>
      <color rgb="FFEAF0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rew Henderson" id="{6027BF47-3954-4784-9D7C-EBFA15F39BC9}" userId="614e3dc04f7659d9" providerId="Windows Live"/>
</personList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14417B-F764-4167-BACA-D8DB10DBD85A}" name="Tbl.Files" displayName="Tbl.Files" ref="B5:N41" totalsRowShown="0" headerRowDxfId="12">
  <autoFilter ref="B5:N41" xr:uid="{3314417B-F764-4167-BACA-D8DB10DBD85A}"/>
  <tableColumns count="13">
    <tableColumn id="1" xr3:uid="{6573F11A-0113-4248-BCA3-668BD2869F2D}" name="File unique name"/>
    <tableColumn id="6" xr3:uid="{0DD677F2-77B6-4C2B-AE61-A37A1F44E783}" name="Description"/>
    <tableColumn id="2" xr3:uid="{4FE0EF0C-4532-473E-91E5-A4673FBCD8DB}" name="File structure"/>
    <tableColumn id="8" xr3:uid="{61BEEF79-DB12-44EC-8F2D-2DEF961A8291}" name="File directory main" dataDxfId="11"/>
    <tableColumn id="9" xr3:uid="{5BCAA521-E242-48D5-ADD1-F1C917F3D454}" name="File directory subfolder" dataDxfId="10"/>
    <tableColumn id="10" xr3:uid="{BF9777B4-5303-4985-9E6E-E2CB18EB78A7}" name="File name" dataDxfId="9"/>
    <tableColumn id="11" xr3:uid="{74ED942D-0CFA-4EEC-8295-FBB9E84601BB}" name="File extension" dataDxfId="8"/>
    <tableColumn id="12" xr3:uid="{4F2E1D44-7809-4A6B-9095-A547D0FA18BB}" name="Associated geofile"/>
    <tableColumn id="13" xr3:uid="{39DADC3F-4BB3-416D-8425-C4EDA4D020D7}" name="Header with ID"/>
    <tableColumn id="14" xr3:uid="{8697EE5A-02BB-4C01-863D-AC10AE013988}" name="Header with Name"/>
    <tableColumn id="3" xr3:uid="{4B421B49-D034-4B19-8DE9-E3E8DEE8E09D}" name="Header with Text 2"/>
    <tableColumn id="4" xr3:uid="{AC7D585B-04AA-4143-977A-BEA189F3ABD9}" name="Hyperlink" dataDxfId="7">
      <calculatedColumnFormula>HYPERLINK(Tbl.Files[[#This Row],[File directory main]]&amp;IF(ISBLANK(Tbl.Files[[#This Row],[File directory subfolder]]),"","\"&amp;Tbl.Files[[#This Row],[File directory subfolder]]))</calculatedColumnFormula>
    </tableColumn>
    <tableColumn id="7" xr3:uid="{A62F97F8-409E-4F01-8E17-D48F111E76F8}" name="Notes"/>
  </tableColumns>
  <tableStyleInfo name="TblStyle_Med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D9DF3D-9218-45CC-B7DB-14E8EBAB8D85}" name="Tbl.Data" displayName="Tbl.Data" ref="B48:O68" totalsRowShown="0" headerRowDxfId="6">
  <autoFilter ref="B48:O68" xr:uid="{2ED9DF3D-9218-45CC-B7DB-14E8EBAB8D85}"/>
  <tableColumns count="14">
    <tableColumn id="1" xr3:uid="{77E233E2-D46F-4939-BE1E-5F8B51BA784B}" name="Data unique name"/>
    <tableColumn id="2" xr3:uid="{F9260F16-FB5A-4EEE-9117-B235FED2A9EA}" name="Description"/>
    <tableColumn id="3" xr3:uid="{D7A876B4-FDA9-4C37-85F7-A5E0EF94EFA9}" name="Source file unique name"/>
    <tableColumn id="4" xr3:uid="{F7362BA1-A470-4CEC-8D22-AEC8365B208B}" name="Excel sheet name"/>
    <tableColumn id="13" xr3:uid="{562AEAD7-4A04-4522-AE5D-6146AEBB8B22}" name="Header with ID"/>
    <tableColumn id="5" xr3:uid="{C03060DC-A59D-4D6A-9CD4-94D91A1471B0}" name="Header with data"/>
    <tableColumn id="6" xr3:uid="{B47D625A-FBCF-490C-B12B-BF0C751F6074}" name="Data units"/>
    <tableColumn id="7" xr3:uid="{34173337-438C-45BF-B593-D3C74D785415}" name="Associated geofile"/>
    <tableColumn id="8" xr3:uid="{85DE4914-A1D6-4D7B-BFBE-A0C65FFA0535}" name="Data type"/>
    <tableColumn id="9" xr3:uid="{ADF94A39-A9E9-46D4-B602-DB2488F288FA}" name="Weight type"/>
    <tableColumn id="14" xr3:uid="{54F11818-8AEC-477C-B653-873F80970AE0}" name="Is Matrix" dataDxfId="5">
      <calculatedColumnFormula array="1">_xlfn.XLOOKUP(Tbl.Data[[#This Row],[Source file unique name]],Tbl.Files[File unique name],Tbl.Files[File structure]=str.file_struct.matrix)</calculatedColumnFormula>
    </tableColumn>
    <tableColumn id="10" xr3:uid="{65968FC7-0066-45A3-B310-14691F8AB4AE}" name="Matrix has IDs"/>
    <tableColumn id="11" xr3:uid="{4017AC08-8F28-4B7E-959B-02DED86200F6}" name="Matrix matlab name"/>
    <tableColumn id="12" xr3:uid="{9574FDBB-5EBF-435F-AAC7-12EA459BA387}" name="Notes"/>
  </tableColumns>
  <tableStyleInfo name="TblStyle_Med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94B1BA-ABF4-4D80-9C7A-5B7B2E284256}" name="Tbl.File_Locations" displayName="Tbl.File_Locations" ref="B75:G147" totalsRowShown="0">
  <autoFilter ref="B75:G147" xr:uid="{8294B1BA-ABF4-4D80-9C7A-5B7B2E284256}"/>
  <tableColumns count="6">
    <tableColumn id="1" xr3:uid="{CBD61C72-14BB-4DB4-B8FE-FFBBB16D0157}" name="File Unique Name"/>
    <tableColumn id="2" xr3:uid="{E630A020-07CA-4AA2-A57D-9F15E52AC431}" name="User"/>
    <tableColumn id="3" xr3:uid="{0ACB1C9A-4C3B-4AEB-A48A-ED58A68570F8}" name="File directory main"/>
    <tableColumn id="4" xr3:uid="{0734E6E5-CDB6-4FF6-8D9C-314A92302937}" name="File directory subfolder"/>
    <tableColumn id="5" xr3:uid="{E1C39777-8F30-4FDB-A865-113C8F7B4C73}" name="File name"/>
    <tableColumn id="6" xr3:uid="{F74938AF-2014-4CA5-A825-1AAE0004D19D}" name="File extension"/>
  </tableColumns>
  <tableStyleInfo name="TblStyle_Med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160EE2-2EC6-44E2-824D-36CD176EB0EB}" name="Tbl.Flows" displayName="Tbl.Flows" ref="B4:I13" totalsRowShown="0">
  <autoFilter ref="B4:I13" xr:uid="{18160EE2-2EC6-44E2-824D-36CD176EB0EB}"/>
  <tableColumns count="8">
    <tableColumn id="1" xr3:uid="{58C238EA-7F68-4C6B-AF70-630156FEC1E3}" name="Flow unique Name"/>
    <tableColumn id="2" xr3:uid="{ED3A5E1E-0A2A-4B44-B833-3ACB5E501B9B}" name="Description"/>
    <tableColumn id="8" xr3:uid="{19715E13-5650-4630-AD74-BBB60C98430B}" name="Run"/>
    <tableColumn id="3" xr3:uid="{B50D7B86-9858-45EE-88D1-167B59AC56B1}" name="Display name full"/>
    <tableColumn id="4" xr3:uid="{2FE9BD43-3B4D-41B3-92BD-61B46FD37FA7}" name="Display name short"/>
    <tableColumn id="5" xr3:uid="{0A17F317-6427-4F2E-9808-2FE7D8F37CE4}" name="Associated FF"/>
    <tableColumn id="7" xr3:uid="{9A27D2FE-9B94-48E5-A39E-6622D0B6EABB}" name="CAS num" dataDxfId="4"/>
    <tableColumn id="6" xr3:uid="{335C2581-CE0F-4462-82EF-340640B5776F}" name="CAS text" dataDxfId="3">
      <calculatedColumnFormula>TEXT(Tbl.Flows[[#This Row],[CAS num]],"#000-00-0")</calculatedColumnFormula>
    </tableColumn>
  </tableColumns>
  <tableStyleInfo name="TblStyle_Med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60613B-B2E8-48B2-AE4F-B39C7018B202}" name="Tbl.SpatialTransforms" displayName="Tbl.SpatialTransforms" ref="B10:N14" totalsRowShown="0">
  <autoFilter ref="B10:N14" xr:uid="{DF60613B-B2E8-48B2-AE4F-B39C7018B202}"/>
  <tableColumns count="13">
    <tableColumn id="1" xr3:uid="{87286839-84B9-43B8-B3CC-7A5ACD26A242}" name="STM unique name">
      <calculatedColumnFormula>Tbl.SpatialTransforms[[#This Row],[File name]]</calculatedColumnFormula>
    </tableColumn>
    <tableColumn id="2" xr3:uid="{5EF7AFBF-0F78-4BE6-BC1C-880896CF1F67}" name="Description"/>
    <tableColumn id="12" xr3:uid="{CE1660B5-18D6-46F8-B6E8-D9EE61B4FE1B}" name="Create"/>
    <tableColumn id="8" xr3:uid="{35213B05-722C-4DD0-BF5C-2607E50A66BB}" name="File directory main"/>
    <tableColumn id="9" xr3:uid="{78ACB185-0540-4547-8C38-9C65AFBD82B7}" name="File directory subfolder"/>
    <tableColumn id="10" xr3:uid="{4482ED4F-880B-4C52-AC5F-336060CDE873}" name="File name">
      <calculatedColumnFormula>Tbl.SpatialTransforms[[#This Row],[Auto file name]]</calculatedColumnFormula>
    </tableColumn>
    <tableColumn id="11" xr3:uid="{CBA0F9DE-3945-4E84-95F1-EA5133757988}" name="File extension"/>
    <tableColumn id="3" xr3:uid="{11D036E9-8C19-46D0-B92D-E582C6D72FED}" name="STM type"/>
    <tableColumn id="4" xr3:uid="{073097E7-5552-4E92-83C5-D9B8AA1EC7B1}" name="Orig Geofile"/>
    <tableColumn id="5" xr3:uid="{AE90259D-C343-4380-B54E-4F5CB63A2684}" name="New Geofile"/>
    <tableColumn id="6" xr3:uid="{0517F68E-B086-4B29-BCBB-FD080B95A1FD}" name="Weight Data"/>
    <tableColumn id="13" xr3:uid="{941AE024-63C8-477F-9C19-AB394C4E3067}" name="Use Existing"/>
    <tableColumn id="7" xr3:uid="{DC381ACA-0C61-4D84-BCD2-331C1153758A}" name="Auto file name" dataDxfId="2">
      <calculatedColumnFormula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Data]]),"","_"&amp;Tbl.SpatialTransforms[[#This Row],[Weight Data]])</calculatedColumnFormula>
    </tableColumn>
  </tableColumns>
  <tableStyleInfo name="TblStyle_Med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44F7711-2BBD-4E1B-B88E-ED6C45B7E8A5}" name="Tbl.Calc" displayName="Tbl.Calc" ref="F8:X71" totalsRowShown="0" headerRowDxfId="1">
  <autoFilter ref="F8:X71" xr:uid="{B44F7711-2BBD-4E1B-B88E-ED6C45B7E8A5}"/>
  <tableColumns count="19">
    <tableColumn id="15" xr3:uid="{63913522-0BFE-4696-873E-B4148EA4C495}" name="Calc Num">
      <calculatedColumnFormula>IFERROR($F8+1,1)</calculatedColumnFormula>
    </tableColumn>
    <tableColumn id="14" xr3:uid="{F44C2BF7-6F64-45B2-AC4F-D5EA97E92AAE}" name="Do Calc?"/>
    <tableColumn id="20" xr3:uid="{1EB1CF6E-F2E8-4E44-99BE-F61C21A77800}" name="Description"/>
    <tableColumn id="19" xr3:uid="{0AFC3CDA-7EA8-43EC-9557-8AAFAD98EC4D}" name="Temp calc holder (not used)"/>
    <tableColumn id="1" xr3:uid="{968DE96A-0A58-4781-BC5A-97B2A476A5F9}" name="Substance"/>
    <tableColumn id="2" xr3:uid="{8797DFA3-ED2E-43F7-877D-DFFA6E37D7A9}" name="FF"/>
    <tableColumn id="3" xr3:uid="{BC255843-4951-4B9A-8556-3C2F7D4D76E8}" name="Orig Emit Resolution"/>
    <tableColumn id="10" xr3:uid="{31E957E8-AA7D-475B-A9F0-F044834548C3}" name="New Emit Resolution"/>
    <tableColumn id="17" xr3:uid="{F66257FA-C678-4EEC-9987-2015AAF1A0EA}" name="Emit Weighting Sector"/>
    <tableColumn id="5" xr3:uid="{C53E261C-C2AC-4E59-9C17-4E9BD692BE8E}" name="Emit Weighting Data"/>
    <tableColumn id="12" xr3:uid="{BE306CBD-148A-461F-B1D9-7302AAC03FDC}" name="Emit STM" dataDxfId="0">
      <calculatedColumnFormula array="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calculatedColumnFormula>
    </tableColumn>
    <tableColumn id="4" xr3:uid="{5E8BC6FB-FB0F-4687-89F9-80889E958774}" name="Orig Receive Resolution"/>
    <tableColumn id="11" xr3:uid="{B941789D-F2F4-4FD7-8D96-7ABE950823D4}" name="New Receive Resolution"/>
    <tableColumn id="16" xr3:uid="{957A5BA6-5EC5-49C4-8B8E-BD3F72E9EEE9}" name="Receive Weighting"/>
    <tableColumn id="13" xr3:uid="{A7D4E43E-CAC5-4F22-B759-4A4BD635F80B}" name="Receive STM">
      <calculatedColumnFormula array="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calculatedColumnFormula>
    </tableColumn>
    <tableColumn id="6" xr3:uid="{3887E076-E285-44D5-B51F-BF69C88FF041}" name="RF"/>
    <tableColumn id="7" xr3:uid="{AF2B51D1-DF1A-488D-B0F5-FA3C5171A093}" name="EF"/>
    <tableColumn id="8" xr3:uid="{32A92036-6651-4428-8106-C9A79F1E37C6}" name="GEP"/>
    <tableColumn id="9" xr3:uid="{9E62B782-FBF7-44D9-B12C-2043A450F18F}" name="GEP Normalization"/>
  </tableColumns>
  <tableStyleInfo name="TblStyle_Med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706FDB-66A6-4948-8A5B-49A8CDB83C58}" name="Tbl.Impact_Scales" displayName="Tbl.Impact_Scales" ref="B8:D10" totalsRowShown="0">
  <autoFilter ref="B8:D10" xr:uid="{2E706FDB-66A6-4948-8A5B-49A8CDB83C58}"/>
  <tableColumns count="3">
    <tableColumn id="1" xr3:uid="{2318ECC3-6569-4B52-B3E1-1AAE59EB8B56}" name="Impact Scale"/>
    <tableColumn id="3" xr3:uid="{2F80879D-C01E-4BA6-A901-12A6834557D6}" name="Include in Calc?"/>
    <tableColumn id="2" xr3:uid="{6B2E04FD-BFF0-4DEB-98A1-2DD92F111480}" name="Unit"/>
  </tableColumns>
  <tableStyleInfo name="TblStyle_Med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5" dT="2024-03-25T19:43:38.03" personId="{6027BF47-3954-4784-9D7C-EBFA15F39BC9}" id="{C3F9C59B-D4CD-4335-8367-A9C7977F41DA}">
    <text xml:space="preserve">This could be done in python, but it is calculated here.  Needed because the function fix_data_ids uses the path/file/extension to get the associated geofile.
</text>
  </threadedComment>
  <threadedComment ref="F48" dT="2024-03-27T18:27:30.51" personId="{6027BF47-3954-4784-9D7C-EBFA15F39BC9}" id="{C05BA83B-E4CC-4E37-B576-FA3EC5396FF7}">
    <text>This is redundant for the GIS files.  However, it's necessary in case the others come from an excel file (e.g.) with a different ID name than what is used in the associated geofile.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microsoft.com/office/2017/10/relationships/threadedComment" Target="../threadedComments/threadedComment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8999-1C6E-4987-A626-6DE03A70D7E6}">
  <dimension ref="B7:V43"/>
  <sheetViews>
    <sheetView workbookViewId="0">
      <selection activeCell="AC25" sqref="AC25"/>
    </sheetView>
  </sheetViews>
  <sheetFormatPr defaultRowHeight="14.25"/>
  <cols>
    <col min="2" max="2" width="19.875" customWidth="1"/>
    <col min="3" max="3" width="19.625" customWidth="1"/>
    <col min="4" max="4" width="23.375" customWidth="1"/>
    <col min="5" max="5" width="24.625" bestFit="1" customWidth="1"/>
    <col min="6" max="6" width="17.625" customWidth="1"/>
    <col min="7" max="7" width="23.375" customWidth="1"/>
    <col min="8" max="8" width="20.625" customWidth="1"/>
    <col min="9" max="9" width="15.375" customWidth="1"/>
    <col min="10" max="10" width="20.625" customWidth="1"/>
    <col min="12" max="13" width="30.375" bestFit="1" customWidth="1"/>
    <col min="14" max="14" width="29.875" bestFit="1" customWidth="1"/>
    <col min="15" max="15" width="43.375" bestFit="1" customWidth="1"/>
    <col min="17" max="17" width="8.375" bestFit="1" customWidth="1"/>
    <col min="18" max="18" width="10.875" bestFit="1" customWidth="1"/>
    <col min="19" max="19" width="13.125" bestFit="1" customWidth="1"/>
    <col min="20" max="20" width="10.625" bestFit="1" customWidth="1"/>
    <col min="21" max="21" width="12.125" bestFit="1" customWidth="1"/>
    <col min="22" max="22" width="29.875" bestFit="1" customWidth="1"/>
  </cols>
  <sheetData>
    <row r="7" spans="2:22" ht="30">
      <c r="C7" s="1" t="s">
        <v>15</v>
      </c>
      <c r="D7" s="1"/>
      <c r="E7" s="1" t="s">
        <v>18</v>
      </c>
      <c r="F7" s="1" t="s">
        <v>25</v>
      </c>
      <c r="G7" s="1" t="s">
        <v>200</v>
      </c>
      <c r="H7" s="1"/>
      <c r="I7" s="1" t="s">
        <v>65</v>
      </c>
      <c r="J7" s="1" t="s">
        <v>95</v>
      </c>
      <c r="L7" s="2" t="s">
        <v>43</v>
      </c>
      <c r="M7" s="2" t="s">
        <v>60</v>
      </c>
      <c r="N7" s="1" t="s">
        <v>62</v>
      </c>
      <c r="O7" s="1" t="s">
        <v>185</v>
      </c>
      <c r="Q7" s="1" t="s">
        <v>164</v>
      </c>
      <c r="R7" s="1" t="s">
        <v>106</v>
      </c>
      <c r="S7" s="1" t="s">
        <v>165</v>
      </c>
      <c r="T7" s="1" t="s">
        <v>166</v>
      </c>
      <c r="U7" s="1" t="s">
        <v>167</v>
      </c>
      <c r="V7" s="1" t="s">
        <v>173</v>
      </c>
    </row>
    <row r="8" spans="2:22">
      <c r="B8" t="s">
        <v>61</v>
      </c>
      <c r="C8" t="s">
        <v>16</v>
      </c>
      <c r="D8" t="s">
        <v>168</v>
      </c>
      <c r="E8" t="s">
        <v>19</v>
      </c>
      <c r="F8" t="s">
        <v>26</v>
      </c>
      <c r="G8" t="s">
        <v>201</v>
      </c>
      <c r="H8" t="s">
        <v>190</v>
      </c>
      <c r="I8" t="s">
        <v>116</v>
      </c>
      <c r="J8" t="str" cm="1">
        <f t="array" ref="J8:J9">_xlfn.UNIQUE(Tbl.File_Locations[User])</f>
        <v>AH_main</v>
      </c>
      <c r="L8" t="str" cm="1">
        <f t="array" ref="L8:L43">Tbl.Files[File unique name]</f>
        <v>Countries</v>
      </c>
      <c r="M8" t="str" cm="1">
        <f t="array" ref="M8:M35">_xlfn._xlws.FILTER(Tbl.Files[File unique name],Tbl.Files[File structure]=str.file_struct.geo)</f>
        <v>Countries</v>
      </c>
      <c r="N8" t="str" cm="1">
        <f t="array" ref="N8:N27">Tbl.Data[Data unique name]</f>
        <v>air_FF_NOx</v>
      </c>
      <c r="O8" t="str" cm="1">
        <f t="array" ref="O8:O11">Tbl.SpatialTransforms[STM unique name]</f>
        <v>STM3_newEmit_Orig-ArchFullUrb2v01_prep01_New-Countries_Pop2010</v>
      </c>
      <c r="Q8" t="str" cm="1">
        <f t="array" ref="Q8:Q16">Tbl.Flows[Flow unique Name]</f>
        <v>NOx</v>
      </c>
      <c r="R8" t="str" cm="1">
        <f t="array" ref="R8:R10">_xlfn._xlws.FILTER(Tbl.Data[[Data unique name]:[Data unique name]],Tbl.Data[[Data type]:[Data type]]=str.file_data.FF)</f>
        <v>air_FF_NOx</v>
      </c>
      <c r="S8" t="str" cm="1">
        <f t="array" ref="S8:S10">_xlfn._xlws.FILTER(Tbl.Data[[Data unique name]:[Data unique name]],Tbl.Data[[Data type]:[Data type]]=str.file_data.RF)</f>
        <v>soil_RFs_NH4</v>
      </c>
      <c r="T8" t="str" cm="1">
        <f t="array" ref="T8">_xlfn._xlws.FILTER(Tbl.Data[[Data unique name]:[Data unique name]],Tbl.Data[[Data type]:[Data type]]=str.file_data.EF)</f>
        <v>ecoreg_EFs</v>
      </c>
      <c r="U8" t="str" cm="1">
        <f t="array" ref="U8">_xlfn._xlws.FILTER(Tbl.Data[[Data unique name]:[Data unique name]],Tbl.Data[[Data type]:[Data type]]=str.file_data.GEP)</f>
        <v>ecoreg_GEPs</v>
      </c>
      <c r="V8" t="str" cm="1">
        <f t="array" ref="V8:V19">_xlfn._xlws.FILTER(Tbl.Data[[Data unique name]:[Data unique name]],Tbl.Data[[Data type]:[Data type]]=str.file_data.Weight)</f>
        <v>AnthroVOCs_v01_gpkg</v>
      </c>
    </row>
    <row r="9" spans="2:22">
      <c r="C9" t="s">
        <v>100</v>
      </c>
      <c r="D9" t="s">
        <v>169</v>
      </c>
      <c r="E9" t="s">
        <v>23</v>
      </c>
      <c r="F9" t="s">
        <v>27</v>
      </c>
      <c r="G9" t="s">
        <v>213</v>
      </c>
      <c r="H9" t="s">
        <v>189</v>
      </c>
      <c r="I9" t="s">
        <v>117</v>
      </c>
      <c r="J9" t="str">
        <v>AH_office</v>
      </c>
      <c r="L9" t="str">
        <v>Country_test</v>
      </c>
      <c r="M9" t="str">
        <v>Country_test</v>
      </c>
      <c r="N9" t="str">
        <v>air_FF_NHx</v>
      </c>
      <c r="O9" t="str">
        <v>STM3_newEmit_Orig-ArchFullUrb2v02_prep01_New-Countries_Pop2010</v>
      </c>
      <c r="Q9" t="str">
        <v>NO</v>
      </c>
      <c r="R9" t="str">
        <v>air_FF_NHx</v>
      </c>
      <c r="S9" t="str">
        <v>soil_RFs_NO3</v>
      </c>
      <c r="V9" t="str">
        <v>AnthroVOCs_v01_tif</v>
      </c>
    </row>
    <row r="10" spans="2:22">
      <c r="B10" t="s">
        <v>159</v>
      </c>
      <c r="C10" t="s">
        <v>17</v>
      </c>
      <c r="D10" t="s">
        <v>170</v>
      </c>
      <c r="E10" t="s">
        <v>24</v>
      </c>
      <c r="G10" t="s">
        <v>214</v>
      </c>
      <c r="L10" t="str">
        <v>ArchFullUrb2v01_prep01</v>
      </c>
      <c r="M10" t="str">
        <v>ArchFullUrb2v01_prep01</v>
      </c>
      <c r="N10" t="str">
        <v>air_FF_SOx</v>
      </c>
      <c r="O10" t="str">
        <v>STM3_newEmit_Orig-ArchFullUrb2v01_prep01_urb_New-Countries_Pop2010</v>
      </c>
      <c r="Q10" t="str">
        <v>NO2</v>
      </c>
      <c r="R10" t="str">
        <v>air_FF_SOx</v>
      </c>
      <c r="S10" t="str">
        <v>soil_RFs_SOx</v>
      </c>
      <c r="V10" t="str">
        <v>Pop2010</v>
      </c>
    </row>
    <row r="11" spans="2:22">
      <c r="B11" t="s">
        <v>115</v>
      </c>
      <c r="C11" t="s">
        <v>113</v>
      </c>
      <c r="D11" t="s">
        <v>171</v>
      </c>
      <c r="E11" t="s">
        <v>20</v>
      </c>
      <c r="L11" t="str">
        <v>ArchFullUrb2v01_prep01_urb</v>
      </c>
      <c r="M11" t="str">
        <v>ArchFullUrb2v01_prep01_urb</v>
      </c>
      <c r="N11" t="str">
        <v>ecoreg_EFs</v>
      </c>
      <c r="O11" t="str">
        <v>STM3_newEmit_Orig-ArchFullUrb2v02_prep01_urb_New-Countries_Pop2010</v>
      </c>
      <c r="Q11" t="str">
        <v>NHx</v>
      </c>
      <c r="V11" t="str">
        <v>Edgar Air Ag NH3</v>
      </c>
    </row>
    <row r="12" spans="2:22">
      <c r="E12" t="s">
        <v>21</v>
      </c>
      <c r="L12" t="str">
        <v>ArchFullUrb2v02_prep01</v>
      </c>
      <c r="M12" t="str">
        <v>ArchFullUrb2v02_prep01</v>
      </c>
      <c r="N12" t="str">
        <v>ecoreg_GEPs</v>
      </c>
      <c r="Q12" t="str">
        <v>NH3</v>
      </c>
      <c r="V12" t="str">
        <v>Edgar Air Ag NOx</v>
      </c>
    </row>
    <row r="13" spans="2:22">
      <c r="E13" t="s">
        <v>45</v>
      </c>
      <c r="L13" t="str">
        <v>ArchFullUrb2v02_prep01_urb</v>
      </c>
      <c r="M13" t="str">
        <v>ArchFullUrb2v02_prep01_urb</v>
      </c>
      <c r="N13" t="str">
        <v>soil_RFs_NH4</v>
      </c>
      <c r="Q13" t="str">
        <v>NH4</v>
      </c>
      <c r="V13" t="str">
        <v>Edgar Air Ag SO2</v>
      </c>
    </row>
    <row r="14" spans="2:22">
      <c r="D14" t="s">
        <v>172</v>
      </c>
      <c r="E14" t="s">
        <v>22</v>
      </c>
      <c r="L14" t="str">
        <v>Arch_test_split</v>
      </c>
      <c r="M14" t="str">
        <v>Arch_test_split</v>
      </c>
      <c r="N14" t="str">
        <v>soil_RFs_NO3</v>
      </c>
      <c r="Q14" t="str">
        <v>SOx</v>
      </c>
      <c r="V14" t="str">
        <v>Edgar Air NonAg NH3</v>
      </c>
    </row>
    <row r="15" spans="2:22">
      <c r="L15" t="str">
        <v>Arch_test</v>
      </c>
      <c r="M15" t="str">
        <v>Arch_test</v>
      </c>
      <c r="N15" t="str">
        <v>soil_RFs_SOx</v>
      </c>
      <c r="Q15" t="str">
        <v>SO2</v>
      </c>
      <c r="V15" t="str">
        <v>Edgar Air NonAg NOx</v>
      </c>
    </row>
    <row r="16" spans="2:22">
      <c r="L16" t="str">
        <v>Arch_Full_Urb2_v01</v>
      </c>
      <c r="M16" t="str">
        <v>Arch_Full_Urb2_v01</v>
      </c>
      <c r="N16" t="str">
        <v>AnthroVOCs_v01_gpkg</v>
      </c>
      <c r="Q16" t="str">
        <v>SO</v>
      </c>
      <c r="V16" t="str">
        <v>Edgar Air NonAg SO2</v>
      </c>
    </row>
    <row r="17" spans="12:22">
      <c r="L17" t="str">
        <v>Arch_Full_Urb3_v01</v>
      </c>
      <c r="M17" t="str">
        <v>Arch_Full_Urb3_v01</v>
      </c>
      <c r="N17" t="str">
        <v>AnthroVOCs_v01_tif</v>
      </c>
      <c r="V17" t="str">
        <v>Edgar Air Gen NH3</v>
      </c>
    </row>
    <row r="18" spans="12:22">
      <c r="L18" t="str">
        <v>Arch_Full_Urb2_v02</v>
      </c>
      <c r="M18" t="str">
        <v>Arch_Full_Urb2_v02</v>
      </c>
      <c r="N18" t="str">
        <v>Pop2010</v>
      </c>
      <c r="V18" t="str">
        <v>Edgar Air Gen NOx</v>
      </c>
    </row>
    <row r="19" spans="12:22">
      <c r="L19" t="str">
        <v>Arch_Full_Urb3_v02</v>
      </c>
      <c r="M19" t="str">
        <v>Arch_Full_Urb3_v02</v>
      </c>
      <c r="N19" t="str">
        <v>Edgar Air Ag NH3</v>
      </c>
      <c r="V19" t="str">
        <v>Edgar Air Gen SO2</v>
      </c>
    </row>
    <row r="20" spans="12:22">
      <c r="L20" t="str">
        <v>AnthroVOCs_v01_gpkg</v>
      </c>
      <c r="M20" t="str">
        <v>AnthroVOCs_v01_gpkg</v>
      </c>
      <c r="N20" t="str">
        <v>Edgar Air Ag NOx</v>
      </c>
    </row>
    <row r="21" spans="12:22">
      <c r="L21" t="str">
        <v>AnthroVOCs_v01_tif</v>
      </c>
      <c r="M21" t="str">
        <v>AnthroVOCs_v01_tif</v>
      </c>
      <c r="N21" t="str">
        <v>Edgar Air Ag SO2</v>
      </c>
    </row>
    <row r="22" spans="12:22">
      <c r="L22" t="str">
        <v>Continents</v>
      </c>
      <c r="M22" t="str">
        <v>Continents</v>
      </c>
      <c r="N22" t="str">
        <v>Edgar Air NonAg NH3</v>
      </c>
    </row>
    <row r="23" spans="12:22">
      <c r="L23" t="str">
        <v>World</v>
      </c>
      <c r="M23" t="str">
        <v>World</v>
      </c>
      <c r="N23" t="str">
        <v>Edgar Air NonAg NOx</v>
      </c>
    </row>
    <row r="24" spans="12:22">
      <c r="L24" t="str">
        <v>Ecoregions</v>
      </c>
      <c r="M24" t="str">
        <v>Ecoregions</v>
      </c>
      <c r="N24" t="str">
        <v>Edgar Air NonAg SO2</v>
      </c>
    </row>
    <row r="25" spans="12:22">
      <c r="L25" t="str">
        <v>GeosGrid</v>
      </c>
      <c r="M25" t="str">
        <v>GeosGrid</v>
      </c>
      <c r="N25" t="str">
        <v>Edgar Air Gen NH3</v>
      </c>
    </row>
    <row r="26" spans="12:22">
      <c r="L26" t="str">
        <v>Pop2010</v>
      </c>
      <c r="M26" t="str">
        <v>Pop2010</v>
      </c>
      <c r="N26" t="str">
        <v>Edgar Air Gen NOx</v>
      </c>
    </row>
    <row r="27" spans="12:22">
      <c r="L27" t="str">
        <v>EmitEdgarAgNH3</v>
      </c>
      <c r="M27" t="str">
        <v>EmitEdgarAgNH3</v>
      </c>
      <c r="N27" t="str">
        <v>Edgar Air Gen SO2</v>
      </c>
    </row>
    <row r="28" spans="12:22">
      <c r="L28" t="str">
        <v>EmitEdgarAgNOx</v>
      </c>
      <c r="M28" t="str">
        <v>EmitEdgarAgNOx</v>
      </c>
    </row>
    <row r="29" spans="12:22">
      <c r="L29" t="str">
        <v>EmitEdgarNonagNH3</v>
      </c>
      <c r="M29" t="str">
        <v>EmitEdgarNonagNH3</v>
      </c>
    </row>
    <row r="30" spans="12:22">
      <c r="L30" t="str">
        <v>EmitEdgarNonagNOx</v>
      </c>
      <c r="M30" t="str">
        <v>EmitEdgarNonagNOx</v>
      </c>
    </row>
    <row r="31" spans="12:22">
      <c r="L31" t="str">
        <v>EmitEdgarAgSO2</v>
      </c>
      <c r="M31" t="str">
        <v>EmitEdgarAgSO2</v>
      </c>
    </row>
    <row r="32" spans="12:22">
      <c r="L32" t="str">
        <v>EmitEdgarNonagSO2</v>
      </c>
      <c r="M32" t="str">
        <v>EmitEdgarNonagSO2</v>
      </c>
    </row>
    <row r="33" spans="12:13">
      <c r="L33" t="str">
        <v>EmitEdgarGenNH3</v>
      </c>
      <c r="M33" t="str">
        <v>EmitEdgarGenNH3</v>
      </c>
    </row>
    <row r="34" spans="12:13">
      <c r="L34" t="str">
        <v>EmitEdgarGenNOx</v>
      </c>
      <c r="M34" t="str">
        <v>EmitEdgarGenNOx</v>
      </c>
    </row>
    <row r="35" spans="12:13">
      <c r="L35" t="str">
        <v>EmitEdgarGenSO2</v>
      </c>
      <c r="M35" t="str">
        <v>EmitEdgarGenSO2</v>
      </c>
    </row>
    <row r="36" spans="12:13">
      <c r="L36" t="str">
        <v>file_FF_NOx</v>
      </c>
    </row>
    <row r="37" spans="12:13">
      <c r="L37" t="str">
        <v>file_FF_NHx</v>
      </c>
    </row>
    <row r="38" spans="12:13">
      <c r="L38" t="str">
        <v>file_FF_SOx</v>
      </c>
    </row>
    <row r="39" spans="12:13">
      <c r="L39" t="str">
        <v>ecoreg_RFs_NH4_Lebrun</v>
      </c>
    </row>
    <row r="40" spans="12:13">
      <c r="L40" t="str">
        <v>ecoreg_RFs_NO3_Lebrun</v>
      </c>
    </row>
    <row r="41" spans="12:13">
      <c r="L41" t="str">
        <v>ecoreg_RFs_SO4_Lebrun</v>
      </c>
    </row>
    <row r="42" spans="12:13">
      <c r="L42" t="str">
        <v>ecoreg_EFs_Gade</v>
      </c>
    </row>
    <row r="43" spans="12:13">
      <c r="L43" t="str">
        <v>ecoreg_GEPs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02FB-B45F-43BB-8645-D93E9F9C6CDF}">
  <dimension ref="B2:O147"/>
  <sheetViews>
    <sheetView tabSelected="1" topLeftCell="A79" zoomScale="80" zoomScaleNormal="80" workbookViewId="0">
      <selection activeCell="B115" sqref="B115"/>
    </sheetView>
  </sheetViews>
  <sheetFormatPr defaultRowHeight="14.25"/>
  <cols>
    <col min="2" max="2" width="42.125" customWidth="1"/>
    <col min="3" max="3" width="26.375" customWidth="1"/>
    <col min="4" max="4" width="44.625" customWidth="1"/>
    <col min="5" max="5" width="58" customWidth="1"/>
    <col min="6" max="6" width="31.375" customWidth="1"/>
    <col min="7" max="7" width="68.375" customWidth="1"/>
    <col min="8" max="8" width="18.625" customWidth="1"/>
    <col min="9" max="9" width="30.625" customWidth="1"/>
    <col min="10" max="10" width="22.875" customWidth="1"/>
    <col min="11" max="11" width="32.375" customWidth="1"/>
    <col min="12" max="12" width="21.375" customWidth="1"/>
    <col min="13" max="13" width="28" customWidth="1"/>
    <col min="14" max="14" width="37.375" customWidth="1"/>
    <col min="15" max="15" width="11.875" customWidth="1"/>
    <col min="16" max="16" width="16.875" customWidth="1"/>
    <col min="17" max="17" width="19.625" customWidth="1"/>
    <col min="18" max="22" width="18" customWidth="1"/>
    <col min="23" max="23" width="14.875" customWidth="1"/>
    <col min="24" max="24" width="19.375" customWidth="1"/>
    <col min="25" max="26" width="23.375" customWidth="1"/>
    <col min="27" max="28" width="20.125" customWidth="1"/>
    <col min="29" max="29" width="10.375" customWidth="1"/>
    <col min="31" max="31" width="14.875" customWidth="1"/>
    <col min="32" max="32" width="18.375" customWidth="1"/>
    <col min="33" max="33" width="11.875" customWidth="1"/>
    <col min="34" max="34" width="15.375" customWidth="1"/>
    <col min="35" max="35" width="23.375" customWidth="1"/>
    <col min="36" max="36" width="23.875" bestFit="1" customWidth="1"/>
    <col min="37" max="37" width="15.375" customWidth="1"/>
  </cols>
  <sheetData>
    <row r="2" spans="2:14">
      <c r="E2" t="s">
        <v>93</v>
      </c>
      <c r="F2" s="5" t="s">
        <v>220</v>
      </c>
    </row>
    <row r="4" spans="2:14">
      <c r="B4" t="s">
        <v>40</v>
      </c>
    </row>
    <row r="5" spans="2:14">
      <c r="B5" s="3" t="s">
        <v>0</v>
      </c>
      <c r="C5" s="3" t="s">
        <v>6</v>
      </c>
      <c r="D5" s="3" t="s">
        <v>1</v>
      </c>
      <c r="E5" s="3" t="s">
        <v>8</v>
      </c>
      <c r="F5" s="3" t="s">
        <v>9</v>
      </c>
      <c r="G5" s="3" t="s">
        <v>5</v>
      </c>
      <c r="H5" s="3" t="s">
        <v>10</v>
      </c>
      <c r="I5" s="3" t="s">
        <v>11</v>
      </c>
      <c r="J5" s="3" t="s">
        <v>98</v>
      </c>
      <c r="K5" s="3" t="s">
        <v>99</v>
      </c>
      <c r="L5" s="3" t="s">
        <v>125</v>
      </c>
      <c r="M5" s="3" t="s">
        <v>219</v>
      </c>
      <c r="N5" s="3" t="s">
        <v>7</v>
      </c>
    </row>
    <row r="6" spans="2:14">
      <c r="B6" t="s">
        <v>28</v>
      </c>
      <c r="D6" t="s">
        <v>16</v>
      </c>
      <c r="E6" t="str" cm="1">
        <f t="array" ref="E6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6" t="str" cm="1">
        <f t="array" ref="F6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6" t="str" cm="1">
        <f t="array" ref="G6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Countries_Combined_with_associated_territories</v>
      </c>
      <c r="H6" t="str" cm="1">
        <f t="array" ref="H6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6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Countries</v>
      </c>
      <c r="J6" t="s">
        <v>66</v>
      </c>
      <c r="K6" t="s">
        <v>198</v>
      </c>
      <c r="L6" t="s">
        <v>67</v>
      </c>
      <c r="M6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7" spans="2:14">
      <c r="B7" t="s">
        <v>266</v>
      </c>
      <c r="D7" t="s">
        <v>16</v>
      </c>
      <c r="E7" t="str" cm="1">
        <f t="array" ref="E7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C:\CalcDir\TRACI_ozone_stm\calc\datasets\Input</v>
      </c>
      <c r="F7" t="str" cm="1">
        <f t="array" ref="F7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7" t="str" cm="1">
        <f t="array" ref="G7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countries_simplify0p05_repair1</v>
      </c>
      <c r="H7" t="s">
        <v>252</v>
      </c>
      <c r="I7" t="s">
        <v>266</v>
      </c>
      <c r="J7" t="s">
        <v>66</v>
      </c>
      <c r="K7" t="s">
        <v>198</v>
      </c>
      <c r="L7" t="s">
        <v>67</v>
      </c>
      <c r="M7" s="10" t="str">
        <f>HYPERLINK(Tbl.Files[[#This Row],[File directory main]]&amp;IF(ISBLANK(Tbl.Files[[#This Row],[File directory subfolder]]),"","\"&amp;Tbl.Files[[#This Row],[File directory subfolder]]))</f>
        <v>C:\CalcDir\TRACI_ozone_stm\calc\datasets\Input\</v>
      </c>
    </row>
    <row r="8" spans="2:14">
      <c r="B8" t="s">
        <v>272</v>
      </c>
      <c r="D8" t="s">
        <v>16</v>
      </c>
      <c r="E8" t="str" cm="1">
        <f t="array" ref="E8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C:\CalcDir\TRACI_ozone_stm\calc\datasets\Input</v>
      </c>
      <c r="F8" t="str" cm="1">
        <f t="array" ref="F8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8" t="str" cm="1">
        <f t="array" ref="G8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archUrb2v01_repair1_holes10</v>
      </c>
      <c r="H8" t="s">
        <v>252</v>
      </c>
      <c r="I8" t="s">
        <v>272</v>
      </c>
      <c r="J8" t="s">
        <v>279</v>
      </c>
      <c r="M8" s="10" t="str">
        <f>HYPERLINK(Tbl.Files[[#This Row],[File directory main]]&amp;IF(ISBLANK(Tbl.Files[[#This Row],[File directory subfolder]]),"","\"&amp;Tbl.Files[[#This Row],[File directory subfolder]]))</f>
        <v>C:\CalcDir\TRACI_ozone_stm\calc\datasets\Input\</v>
      </c>
    </row>
    <row r="9" spans="2:14">
      <c r="B9" t="s">
        <v>274</v>
      </c>
      <c r="D9" t="s">
        <v>16</v>
      </c>
      <c r="E9" t="str" cm="1">
        <f t="array" ref="E9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C:\CalcDir\TRACI_ozone_stm\calc\datasets\Input</v>
      </c>
      <c r="F9" t="str" cm="1">
        <f t="array" ref="F9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9" t="str" cm="1">
        <f t="array" ref="G9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archUrb2v01_repair1_holes10_urban</v>
      </c>
      <c r="H9" t="s">
        <v>252</v>
      </c>
      <c r="I9" t="s">
        <v>274</v>
      </c>
      <c r="J9" t="s">
        <v>279</v>
      </c>
      <c r="M9" s="10" t="str">
        <f>HYPERLINK(Tbl.Files[[#This Row],[File directory main]]&amp;IF(ISBLANK(Tbl.Files[[#This Row],[File directory subfolder]]),"","\"&amp;Tbl.Files[[#This Row],[File directory subfolder]]))</f>
        <v>C:\CalcDir\TRACI_ozone_stm\calc\datasets\Input\</v>
      </c>
    </row>
    <row r="10" spans="2:14">
      <c r="B10" t="s">
        <v>270</v>
      </c>
      <c r="D10" t="s">
        <v>16</v>
      </c>
      <c r="E10" t="str" cm="1">
        <f t="array" ref="E10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C:\CalcDir\TRACI_ozone_stm\calc\datasets\Input</v>
      </c>
      <c r="F10" t="str" cm="1">
        <f t="array" ref="F10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0" t="str" cm="1">
        <f t="array" ref="G10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archUrb2v02_repair1_holes10</v>
      </c>
      <c r="H10" t="s">
        <v>252</v>
      </c>
      <c r="I10" t="s">
        <v>270</v>
      </c>
      <c r="J10" t="s">
        <v>279</v>
      </c>
      <c r="M10" s="10" t="str">
        <f>HYPERLINK(Tbl.Files[[#This Row],[File directory main]]&amp;IF(ISBLANK(Tbl.Files[[#This Row],[File directory subfolder]]),"","\"&amp;Tbl.Files[[#This Row],[File directory subfolder]]))</f>
        <v>C:\CalcDir\TRACI_ozone_stm\calc\datasets\Input\</v>
      </c>
    </row>
    <row r="11" spans="2:14">
      <c r="B11" t="s">
        <v>275</v>
      </c>
      <c r="D11" t="s">
        <v>16</v>
      </c>
      <c r="E11" t="str" cm="1">
        <f t="array" ref="E11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C:\CalcDir\TRACI_ozone_stm\calc\datasets\Input</v>
      </c>
      <c r="F11" t="str" cm="1">
        <f t="array" ref="F11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1" t="str" cm="1">
        <f t="array" ref="G11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archUrb2v02_repair1_holes10_urban</v>
      </c>
      <c r="H11" t="s">
        <v>252</v>
      </c>
      <c r="I11" t="s">
        <v>275</v>
      </c>
      <c r="J11" t="s">
        <v>279</v>
      </c>
      <c r="M11" s="10" t="str">
        <f>HYPERLINK(Tbl.Files[[#This Row],[File directory main]]&amp;IF(ISBLANK(Tbl.Files[[#This Row],[File directory subfolder]]),"","\"&amp;Tbl.Files[[#This Row],[File directory subfolder]]))</f>
        <v>C:\CalcDir\TRACI_ozone_stm\calc\datasets\Input\</v>
      </c>
    </row>
    <row r="12" spans="2:14">
      <c r="B12" t="s">
        <v>268</v>
      </c>
      <c r="D12" t="s">
        <v>16</v>
      </c>
      <c r="E12" t="str" cm="1">
        <f t="array" ref="E12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C:\CalcDir\TRACI_ozone_stm\calc\datasets\Input</v>
      </c>
      <c r="F12" t="str" cm="1">
        <f t="array" ref="F12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2" t="str" cm="1">
        <f t="array" ref="G12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repair1_holes10_simplify0p05_repair2_split</v>
      </c>
      <c r="H12" t="s">
        <v>252</v>
      </c>
      <c r="I12" t="s">
        <v>268</v>
      </c>
      <c r="J12" t="s">
        <v>246</v>
      </c>
      <c r="M12" s="10" t="str">
        <f>HYPERLINK(Tbl.Files[[#This Row],[File directory main]]&amp;IF(ISBLANK(Tbl.Files[[#This Row],[File directory subfolder]]),"","\"&amp;Tbl.Files[[#This Row],[File directory subfolder]]))</f>
        <v>C:\CalcDir\TRACI_ozone_stm\calc\datasets\Input\</v>
      </c>
    </row>
    <row r="13" spans="2:14">
      <c r="B13" t="s">
        <v>263</v>
      </c>
      <c r="D13" t="s">
        <v>16</v>
      </c>
      <c r="E13" t="str" cm="1">
        <f t="array" ref="E13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C:\CalcDir\TRACI_ozone_stm\calc\datasets\Input</v>
      </c>
      <c r="F13" t="str" cm="1">
        <f t="array" ref="F13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3" t="str" cm="1">
        <f t="array" ref="G13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repair1_holes10_simplify0p05_repair2</v>
      </c>
      <c r="H13" t="s">
        <v>252</v>
      </c>
      <c r="I13" t="s">
        <v>263</v>
      </c>
      <c r="J13" t="s">
        <v>246</v>
      </c>
      <c r="M13" s="10" t="str">
        <f>HYPERLINK(Tbl.Files[[#This Row],[File directory main]]&amp;IF(ISBLANK(Tbl.Files[[#This Row],[File directory subfolder]]),"","\"&amp;Tbl.Files[[#This Row],[File directory subfolder]]))</f>
        <v>C:\CalcDir\TRACI_ozone_stm\calc\datasets\Input\</v>
      </c>
    </row>
    <row r="14" spans="2:14">
      <c r="B14" t="s">
        <v>254</v>
      </c>
      <c r="D14" t="s">
        <v>16</v>
      </c>
      <c r="E14" t="str" cm="1">
        <f t="array" ref="E14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C:\CalcDir\TRACI_ozone\TRACI_ozone\data_input</v>
      </c>
      <c r="F14" t="str" cm="1">
        <f t="array" ref="F14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4" t="str" cm="1">
        <f t="array" ref="G14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archetypes_Full_Urb2_v01</v>
      </c>
      <c r="H14" t="s">
        <v>252</v>
      </c>
      <c r="I14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Arch_Full_Urb2_v01</v>
      </c>
      <c r="J14" t="s">
        <v>246</v>
      </c>
      <c r="M14" s="10" t="str">
        <f>HYPERLINK(Tbl.Files[[#This Row],[File directory main]]&amp;IF(ISBLANK(Tbl.Files[[#This Row],[File directory subfolder]]),"","\"&amp;Tbl.Files[[#This Row],[File directory subfolder]]))</f>
        <v>C:\CalcDir\TRACI_ozone\TRACI_ozone\data_input\</v>
      </c>
    </row>
    <row r="15" spans="2:14">
      <c r="B15" t="s">
        <v>255</v>
      </c>
      <c r="D15" t="s">
        <v>16</v>
      </c>
      <c r="E15" t="str" cm="1">
        <f t="array" ref="E15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C:\CalcDir\TRACI_ozone\TRACI_ozone\data_input</v>
      </c>
      <c r="F15" t="str" cm="1">
        <f t="array" ref="F15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5" t="str" cm="1">
        <f t="array" ref="G15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archetypes_Full_Urb3_v01</v>
      </c>
      <c r="H15" t="s">
        <v>252</v>
      </c>
      <c r="I15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Arch_Full_Urb3_v01</v>
      </c>
      <c r="J15" t="s">
        <v>246</v>
      </c>
      <c r="M15" s="10" t="str">
        <f>HYPERLINK(Tbl.Files[[#This Row],[File directory main]]&amp;IF(ISBLANK(Tbl.Files[[#This Row],[File directory subfolder]]),"","\"&amp;Tbl.Files[[#This Row],[File directory subfolder]]))</f>
        <v>C:\CalcDir\TRACI_ozone\TRACI_ozone\data_input\</v>
      </c>
    </row>
    <row r="16" spans="2:14">
      <c r="B16" t="s">
        <v>256</v>
      </c>
      <c r="D16" t="s">
        <v>16</v>
      </c>
      <c r="E16" t="str" cm="1">
        <f t="array" ref="E16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C:\CalcDir\TRACI_ozone\TRACI_ozone\data_input</v>
      </c>
      <c r="F16" t="str" cm="1">
        <f t="array" ref="F16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6" t="str" cm="1">
        <f t="array" ref="G16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archetypes_Full_Urb2_v02</v>
      </c>
      <c r="H16" t="str" cm="1">
        <f t="array" ref="H16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.gpkg</v>
      </c>
      <c r="I16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Arch_Full_Urb2_v02</v>
      </c>
      <c r="J16" t="s">
        <v>246</v>
      </c>
      <c r="M16" s="10" t="str">
        <f>HYPERLINK(Tbl.Files[[#This Row],[File directory main]]&amp;IF(ISBLANK(Tbl.Files[[#This Row],[File directory subfolder]]),"","\"&amp;Tbl.Files[[#This Row],[File directory subfolder]]))</f>
        <v>C:\CalcDir\TRACI_ozone\TRACI_ozone\data_input\</v>
      </c>
    </row>
    <row r="17" spans="2:13">
      <c r="B17" t="s">
        <v>257</v>
      </c>
      <c r="D17" t="s">
        <v>16</v>
      </c>
      <c r="E17" t="str" cm="1">
        <f t="array" ref="E17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C:\CalcDir\TRACI_ozone\TRACI_ozone\data_input</v>
      </c>
      <c r="F17" t="str" cm="1">
        <f t="array" ref="F17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7" t="str" cm="1">
        <f t="array" ref="G17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archetypes_Full_Urb3_v02</v>
      </c>
      <c r="H17" t="str" cm="1">
        <f t="array" ref="H17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.gpkg</v>
      </c>
      <c r="I17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Arch_Full_Urb3_v02</v>
      </c>
      <c r="J17" t="s">
        <v>246</v>
      </c>
      <c r="M17" s="10" t="str">
        <f>HYPERLINK(Tbl.Files[[#This Row],[File directory main]]&amp;IF(ISBLANK(Tbl.Files[[#This Row],[File directory subfolder]]),"","\"&amp;Tbl.Files[[#This Row],[File directory subfolder]]))</f>
        <v>C:\CalcDir\TRACI_ozone\TRACI_ozone\data_input\</v>
      </c>
    </row>
    <row r="18" spans="2:13">
      <c r="B18" t="s">
        <v>250</v>
      </c>
      <c r="D18" t="s">
        <v>16</v>
      </c>
      <c r="E18" t="str" cm="1">
        <f t="array" ref="E18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C:\CalcDir\TRACI_ozone\TRACI_ozone\intermediates</v>
      </c>
      <c r="F18" t="str" cm="1">
        <f t="array" ref="F18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8" t="str" cm="1">
        <f t="array" ref="G18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anthro_compiled_v01</v>
      </c>
      <c r="H18" t="str" cm="1">
        <f t="array" ref="H18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.gpkg</v>
      </c>
      <c r="I18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AnthroVOCs_v01_gpkg</v>
      </c>
      <c r="J18" t="s">
        <v>246</v>
      </c>
      <c r="M18" s="10" t="str">
        <f>HYPERLINK(Tbl.Files[[#This Row],[File directory main]]&amp;IF(ISBLANK(Tbl.Files[[#This Row],[File directory subfolder]]),"","\"&amp;Tbl.Files[[#This Row],[File directory subfolder]]))</f>
        <v>C:\CalcDir\TRACI_ozone\TRACI_ozone\intermediates\</v>
      </c>
    </row>
    <row r="19" spans="2:13">
      <c r="B19" t="s">
        <v>251</v>
      </c>
      <c r="D19" t="s">
        <v>16</v>
      </c>
      <c r="E19" t="str" cm="1">
        <f t="array" ref="E19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C:\CalcDir\TRACI_ozone\TRACI_ozone\intermediates</v>
      </c>
      <c r="F19" t="str" cm="1">
        <f t="array" ref="F19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9" t="str" cm="1">
        <f t="array" ref="G19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anthro_compiled_v01</v>
      </c>
      <c r="H19" t="str" cm="1">
        <f t="array" ref="H19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.tif</v>
      </c>
      <c r="I19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AnthroVOCs_v01_tif</v>
      </c>
      <c r="J19" t="s">
        <v>246</v>
      </c>
      <c r="M19" s="10" t="str">
        <f>HYPERLINK(Tbl.Files[[#This Row],[File directory main]]&amp;IF(ISBLANK(Tbl.Files[[#This Row],[File directory subfolder]]),"","\"&amp;Tbl.Files[[#This Row],[File directory subfolder]]))</f>
        <v>C:\CalcDir\TRACI_ozone\TRACI_ozone\intermediates\</v>
      </c>
    </row>
    <row r="20" spans="2:13">
      <c r="B20" t="s">
        <v>29</v>
      </c>
      <c r="D20" t="s">
        <v>16</v>
      </c>
      <c r="E20" t="str" cm="1">
        <f t="array" ref="E20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0" t="str" cm="1">
        <f t="array" ref="F20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0" t="str" cm="1">
        <f t="array" ref="G20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World_Countries_2018_Continents</v>
      </c>
      <c r="H20" t="str" cm="1">
        <f t="array" ref="H20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0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Continents</v>
      </c>
      <c r="J20" t="s">
        <v>66</v>
      </c>
      <c r="K20" t="s">
        <v>68</v>
      </c>
      <c r="M20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1" spans="2:13">
      <c r="B21" t="s">
        <v>30</v>
      </c>
      <c r="D21" t="s">
        <v>16</v>
      </c>
      <c r="E21" t="str" cm="1">
        <f t="array" ref="E21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1" t="str" cm="1">
        <f t="array" ref="F21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1" t="str" cm="1">
        <f t="array" ref="G21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World_Countries_2018_SingleShape</v>
      </c>
      <c r="H21" t="str" cm="1">
        <f t="array" ref="H21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1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World</v>
      </c>
      <c r="J21" t="s">
        <v>66</v>
      </c>
      <c r="K21" t="s">
        <v>217</v>
      </c>
      <c r="L21" t="s">
        <v>218</v>
      </c>
      <c r="M21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2" spans="2:13">
      <c r="B22" t="s">
        <v>39</v>
      </c>
      <c r="D22" t="s">
        <v>16</v>
      </c>
      <c r="E22" t="str" cm="1">
        <f t="array" ref="E22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2" t="str" cm="1">
        <f t="array" ref="F22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2" t="str" cm="1">
        <f t="array" ref="G22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wwf_terr_ecos_projWCEA</v>
      </c>
      <c r="H22" t="str" cm="1">
        <f t="array" ref="H22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2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J22" t="s">
        <v>118</v>
      </c>
      <c r="K22" t="s">
        <v>70</v>
      </c>
      <c r="M22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3" spans="2:13">
      <c r="B23" t="s">
        <v>31</v>
      </c>
      <c r="D23" t="s">
        <v>16</v>
      </c>
      <c r="E23" t="str" cm="1">
        <f t="array" ref="E23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3" t="str" cm="1">
        <f t="array" ref="F23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3" t="str" cm="1">
        <f t="array" ref="G23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GEOS_Roy_Grid_pWCEA</v>
      </c>
      <c r="H23" t="str" cm="1">
        <f t="array" ref="H23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3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GeosGrid</v>
      </c>
      <c r="J23" t="s">
        <v>69</v>
      </c>
      <c r="M23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4" spans="2:13">
      <c r="B24" t="s">
        <v>32</v>
      </c>
      <c r="D24" t="s">
        <v>16</v>
      </c>
      <c r="E24" t="str" cm="1">
        <f t="array" ref="E24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4" t="str" cm="1">
        <f t="array" ref="F24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4" t="str" cm="1">
        <f t="array" ref="G24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gpwv42010_poly_pWCEA</v>
      </c>
      <c r="H24" t="str" cm="1">
        <f t="array" ref="H24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4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Pop2010</v>
      </c>
      <c r="J24" t="s">
        <v>119</v>
      </c>
      <c r="M24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5" spans="2:13">
      <c r="B25" t="s">
        <v>33</v>
      </c>
      <c r="D25" t="s">
        <v>16</v>
      </c>
      <c r="E25" t="str" cm="1">
        <f t="array" ref="E25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5" t="str" cm="1">
        <f t="array" ref="F25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5" t="str" cm="1">
        <f t="array" ref="G25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air_Edgar_agric_NH3</v>
      </c>
      <c r="H25" t="str" cm="1">
        <f t="array" ref="H25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5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EmitEdgarAgNH3</v>
      </c>
      <c r="J25" t="s">
        <v>119</v>
      </c>
      <c r="M25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6" spans="2:13">
      <c r="B26" t="s">
        <v>34</v>
      </c>
      <c r="D26" t="s">
        <v>16</v>
      </c>
      <c r="E26" t="str" cm="1">
        <f t="array" ref="E26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6" t="str" cm="1">
        <f t="array" ref="F26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6" t="str" cm="1">
        <f t="array" ref="G26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air_Edgar_agric_NOx</v>
      </c>
      <c r="H26" t="str" cm="1">
        <f t="array" ref="H26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6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EmitEdgarAgNOx</v>
      </c>
      <c r="J26" t="s">
        <v>119</v>
      </c>
      <c r="M26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7" spans="2:13">
      <c r="B27" t="s">
        <v>35</v>
      </c>
      <c r="D27" t="s">
        <v>16</v>
      </c>
      <c r="E27" t="str" cm="1">
        <f t="array" ref="E27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7" t="str" cm="1">
        <f t="array" ref="F27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7" t="str" cm="1">
        <f t="array" ref="G27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air_Edgar_nonagric_NH3</v>
      </c>
      <c r="H27" t="str" cm="1">
        <f t="array" ref="H27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7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EmitEdgarAgSO2</v>
      </c>
      <c r="J27" t="s">
        <v>119</v>
      </c>
      <c r="M27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8" spans="2:13">
      <c r="B28" t="s">
        <v>36</v>
      </c>
      <c r="D28" t="s">
        <v>16</v>
      </c>
      <c r="E28" t="str" cm="1">
        <f t="array" ref="E28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8" t="str" cm="1">
        <f t="array" ref="F28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8" t="str" cm="1">
        <f t="array" ref="G28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air_Edgar_nonagric_NOx</v>
      </c>
      <c r="H28" t="str" cm="1">
        <f t="array" ref="H28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8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EmitEdgarNonagNH3</v>
      </c>
      <c r="J28" t="s">
        <v>119</v>
      </c>
      <c r="M28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9" spans="2:13">
      <c r="B29" t="s">
        <v>37</v>
      </c>
      <c r="D29" t="s">
        <v>16</v>
      </c>
      <c r="E29" t="str" cm="1">
        <f t="array" ref="E29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9" t="str" cm="1">
        <f t="array" ref="F29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9" t="str" cm="1">
        <f t="array" ref="G29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air_Edgar_agric_SO2</v>
      </c>
      <c r="H29" t="str" cm="1">
        <f t="array" ref="H29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9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EmitEdgarNonagNOx</v>
      </c>
      <c r="J29" t="s">
        <v>119</v>
      </c>
      <c r="M29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30" spans="2:13">
      <c r="B30" t="s">
        <v>38</v>
      </c>
      <c r="D30" t="s">
        <v>16</v>
      </c>
      <c r="E30" t="str" cm="1">
        <f t="array" ref="E30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30" t="str" cm="1">
        <f t="array" ref="F30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0" t="str" cm="1">
        <f t="array" ref="G30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air_Edgar_nonagric_SO2</v>
      </c>
      <c r="H30" t="str" cm="1">
        <f t="array" ref="H30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30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EmitEdgarNonagSO2</v>
      </c>
      <c r="J30" t="s">
        <v>119</v>
      </c>
      <c r="M30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31" spans="2:13">
      <c r="B31" t="s">
        <v>226</v>
      </c>
      <c r="D31" t="s">
        <v>16</v>
      </c>
      <c r="E31" t="str" cm="1">
        <f t="array" ref="E31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31" t="str" cm="1">
        <f t="array" ref="F31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1" t="str" cm="1">
        <f t="array" ref="G31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poly_NH3_WCEA</v>
      </c>
      <c r="H31" t="str" cm="1">
        <f t="array" ref="H31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31" t="s">
        <v>226</v>
      </c>
      <c r="J31" t="s">
        <v>119</v>
      </c>
      <c r="M31" s="10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32" spans="2:13">
      <c r="B32" t="s">
        <v>227</v>
      </c>
      <c r="D32" t="s">
        <v>16</v>
      </c>
      <c r="E32" t="str" cm="1">
        <f t="array" ref="E32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32" t="str" cm="1">
        <f t="array" ref="F32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2" t="str" cm="1">
        <f t="array" ref="G32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poly_NOx_WCEA</v>
      </c>
      <c r="H32" t="str" cm="1">
        <f t="array" ref="H32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32" t="s">
        <v>227</v>
      </c>
      <c r="J32" t="s">
        <v>119</v>
      </c>
      <c r="M32" s="10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33" spans="2:15">
      <c r="B33" t="s">
        <v>228</v>
      </c>
      <c r="D33" t="s">
        <v>16</v>
      </c>
      <c r="E33" t="str" cm="1">
        <f t="array" ref="E33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33" t="str" cm="1">
        <f t="array" ref="F33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3" t="str" cm="1">
        <f t="array" ref="G33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poly_SO2_WCEA</v>
      </c>
      <c r="H33" t="str" cm="1">
        <f t="array" ref="H33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33" t="s">
        <v>228</v>
      </c>
      <c r="J33" t="s">
        <v>119</v>
      </c>
      <c r="M33" s="10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34" spans="2:15">
      <c r="B34" t="s">
        <v>191</v>
      </c>
      <c r="D34" t="s">
        <v>17</v>
      </c>
      <c r="E34" t="str" cm="1">
        <f t="array" ref="E34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34" t="str" cm="1">
        <f t="array" ref="F34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4" t="str" cm="1">
        <f t="array" ref="G34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FFairNOx</v>
      </c>
      <c r="H34" t="str" cm="1">
        <f t="array" ref="H34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.mat</v>
      </c>
      <c r="I34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GeosGrid</v>
      </c>
      <c r="M34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35" spans="2:15">
      <c r="B35" t="s">
        <v>192</v>
      </c>
      <c r="D35" t="s">
        <v>17</v>
      </c>
      <c r="E35" t="str" cm="1">
        <f t="array" ref="E35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35" t="str" cm="1">
        <f t="array" ref="F35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5" t="str" cm="1">
        <f t="array" ref="G35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FFairNHx</v>
      </c>
      <c r="H35" t="str" cm="1">
        <f t="array" ref="H35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.mat</v>
      </c>
      <c r="I35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GeosGrid</v>
      </c>
      <c r="M35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36" spans="2:15">
      <c r="B36" t="s">
        <v>193</v>
      </c>
      <c r="D36" t="s">
        <v>17</v>
      </c>
      <c r="E36" t="str" cm="1">
        <f t="array" ref="E36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36" t="str" cm="1">
        <f t="array" ref="F36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6" t="str" cm="1">
        <f t="array" ref="G36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FFairSOx</v>
      </c>
      <c r="H36" t="str" cm="1">
        <f t="array" ref="H36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.mat</v>
      </c>
      <c r="I36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GeosGrid</v>
      </c>
      <c r="M36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37" spans="2:15">
      <c r="B37" t="s">
        <v>141</v>
      </c>
      <c r="D37" t="s">
        <v>100</v>
      </c>
      <c r="E37" t="str" cm="1">
        <f t="array" ref="E37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C:\CalcDir\TerrestrialAcidificationCFs\calc\datasets\Input</v>
      </c>
      <c r="F37" t="str" cm="1">
        <f t="array" ref="F37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7" t="str" cm="1">
        <f t="array" ref="G37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RF_no3_1_nh4_1.1_so4_1</v>
      </c>
      <c r="H37" t="str" cm="1">
        <f t="array" ref="H37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.xlsx</v>
      </c>
      <c r="I37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M37" s="9" t="str">
        <f>HYPERLINK(Tbl.Files[[#This Row],[File directory main]]&amp;IF(ISBLANK(Tbl.Files[[#This Row],[File directory subfolder]]),"","\"&amp;Tbl.Files[[#This Row],[File directory subfolder]]))</f>
        <v>C:\CalcDir\TerrestrialAcidificationCFs\calc\datasets\Input\</v>
      </c>
    </row>
    <row r="38" spans="2:15">
      <c r="B38" t="s">
        <v>143</v>
      </c>
      <c r="D38" t="s">
        <v>100</v>
      </c>
      <c r="E38" t="str" cm="1">
        <f t="array" ref="E38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C:\CalcDir\TerrestrialAcidificationCFs\calc\datasets\Input</v>
      </c>
      <c r="F38" t="str" cm="1">
        <f t="array" ref="F38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8" t="str" cm="1">
        <f t="array" ref="G38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RF_no3_1.1_nh4_1_so4_1</v>
      </c>
      <c r="H38" t="str" cm="1">
        <f t="array" ref="H38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.xlsx</v>
      </c>
      <c r="I38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M38" s="9" t="str">
        <f>HYPERLINK(Tbl.Files[[#This Row],[File directory main]]&amp;IF(ISBLANK(Tbl.Files[[#This Row],[File directory subfolder]]),"","\"&amp;Tbl.Files[[#This Row],[File directory subfolder]]))</f>
        <v>C:\CalcDir\TerrestrialAcidificationCFs\calc\datasets\Input\</v>
      </c>
    </row>
    <row r="39" spans="2:15">
      <c r="B39" t="s">
        <v>142</v>
      </c>
      <c r="D39" t="s">
        <v>100</v>
      </c>
      <c r="E39" t="str" cm="1">
        <f t="array" ref="E39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C:\CalcDir\TerrestrialAcidificationCFs\calc\datasets\Input</v>
      </c>
      <c r="F39" t="str" cm="1">
        <f t="array" ref="F39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9" t="str" cm="1">
        <f t="array" ref="G39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RF_no3_1_nh4_1_so4_1.1</v>
      </c>
      <c r="H39" t="str" cm="1">
        <f t="array" ref="H39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.xlsx</v>
      </c>
      <c r="I39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M39" s="9" t="str">
        <f>HYPERLINK(Tbl.Files[[#This Row],[File directory main]]&amp;IF(ISBLANK(Tbl.Files[[#This Row],[File directory subfolder]]),"","\"&amp;Tbl.Files[[#This Row],[File directory subfolder]]))</f>
        <v>C:\CalcDir\TerrestrialAcidificationCFs\calc\datasets\Input\</v>
      </c>
    </row>
    <row r="40" spans="2:15">
      <c r="B40" t="s">
        <v>57</v>
      </c>
      <c r="D40" t="s">
        <v>100</v>
      </c>
      <c r="E40" t="str" cm="1">
        <f t="array" ref="E40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C:\CalcDir\TerrestrialAcidificationCFs\calc\datasets\Input</v>
      </c>
      <c r="F40" t="str" cm="1">
        <f t="array" ref="F40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40" t="str" cm="1">
        <f t="array" ref="G40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EF_v02</v>
      </c>
      <c r="H40" t="str" cm="1">
        <f t="array" ref="H40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.xlsx</v>
      </c>
      <c r="I40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M40" s="9" t="str">
        <f>HYPERLINK(Tbl.Files[[#This Row],[File directory main]]&amp;IF(ISBLANK(Tbl.Files[[#This Row],[File directory subfolder]]),"","\"&amp;Tbl.Files[[#This Row],[File directory subfolder]]))</f>
        <v>C:\CalcDir\TerrestrialAcidificationCFs\calc\datasets\Input\</v>
      </c>
    </row>
    <row r="41" spans="2:15">
      <c r="B41" t="s">
        <v>50</v>
      </c>
      <c r="D41" t="s">
        <v>100</v>
      </c>
      <c r="E41" t="str" cm="1">
        <f t="array" ref="E41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C:\CalcDir\TerrestrialAcidificationCFs\calc\datasets\Input</v>
      </c>
      <c r="F41" t="str" cm="1">
        <f t="array" ref="F41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41" t="str" cm="1">
        <f t="array" ref="G41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VascularPlants_GEP_TEOW</v>
      </c>
      <c r="H41" t="str" cm="1">
        <f t="array" ref="H41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.xlsx</v>
      </c>
      <c r="I41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M41" s="9" t="str">
        <f>HYPERLINK(Tbl.Files[[#This Row],[File directory main]]&amp;IF(ISBLANK(Tbl.Files[[#This Row],[File directory subfolder]]),"","\"&amp;Tbl.Files[[#This Row],[File directory subfolder]]))</f>
        <v>C:\CalcDir\TerrestrialAcidificationCFs\calc\datasets\Input\</v>
      </c>
    </row>
    <row r="47" spans="2:15">
      <c r="B47" t="s">
        <v>41</v>
      </c>
    </row>
    <row r="48" spans="2:15">
      <c r="B48" s="3" t="s">
        <v>42</v>
      </c>
      <c r="C48" s="3" t="s">
        <v>6</v>
      </c>
      <c r="D48" s="3" t="s">
        <v>44</v>
      </c>
      <c r="E48" s="3" t="s">
        <v>12</v>
      </c>
      <c r="F48" s="3" t="s">
        <v>98</v>
      </c>
      <c r="G48" s="3" t="s">
        <v>110</v>
      </c>
      <c r="H48" s="3" t="s">
        <v>3</v>
      </c>
      <c r="I48" s="3" t="s">
        <v>11</v>
      </c>
      <c r="J48" s="3" t="s">
        <v>2</v>
      </c>
      <c r="K48" s="3" t="s">
        <v>4</v>
      </c>
      <c r="L48" s="3" t="s">
        <v>158</v>
      </c>
      <c r="M48" s="3" t="s">
        <v>13</v>
      </c>
      <c r="N48" s="3" t="s">
        <v>14</v>
      </c>
      <c r="O48" s="3" t="s">
        <v>7</v>
      </c>
    </row>
    <row r="49" spans="2:14">
      <c r="B49" t="s">
        <v>46</v>
      </c>
      <c r="D49" t="s">
        <v>191</v>
      </c>
      <c r="I49" t="s">
        <v>31</v>
      </c>
      <c r="J49" t="s">
        <v>19</v>
      </c>
      <c r="L49" t="b" cm="1">
        <f t="array" ref="L49">_xlfn.XLOOKUP(Tbl.Data[[#This Row],[Source file unique name]],Tbl.Files[File unique name],Tbl.Files[File structure]=str.file_struct.matrix)</f>
        <v>1</v>
      </c>
      <c r="M49" t="b">
        <v>0</v>
      </c>
      <c r="N49" t="s">
        <v>97</v>
      </c>
    </row>
    <row r="50" spans="2:14">
      <c r="B50" t="s">
        <v>47</v>
      </c>
      <c r="D50" t="s">
        <v>192</v>
      </c>
      <c r="I50" t="s">
        <v>31</v>
      </c>
      <c r="J50" t="s">
        <v>19</v>
      </c>
      <c r="L50" t="b" cm="1">
        <f t="array" ref="L50">_xlfn.XLOOKUP(Tbl.Data[[#This Row],[Source file unique name]],Tbl.Files[File unique name],Tbl.Files[File structure]=str.file_struct.matrix)</f>
        <v>1</v>
      </c>
      <c r="M50" t="b">
        <v>0</v>
      </c>
      <c r="N50" t="s">
        <v>96</v>
      </c>
    </row>
    <row r="51" spans="2:14">
      <c r="B51" t="s">
        <v>48</v>
      </c>
      <c r="D51" t="s">
        <v>193</v>
      </c>
      <c r="I51" t="s">
        <v>31</v>
      </c>
      <c r="J51" t="s">
        <v>19</v>
      </c>
      <c r="L51" t="b" cm="1">
        <f t="array" ref="L51">_xlfn.XLOOKUP(Tbl.Data[[#This Row],[Source file unique name]],Tbl.Files[File unique name],Tbl.Files[File structure]=str.file_struct.matrix)</f>
        <v>1</v>
      </c>
      <c r="M51" t="b">
        <v>0</v>
      </c>
      <c r="N51" t="s">
        <v>157</v>
      </c>
    </row>
    <row r="52" spans="2:14">
      <c r="B52" t="s">
        <v>49</v>
      </c>
      <c r="D52" t="s">
        <v>57</v>
      </c>
      <c r="E52" t="s">
        <v>196</v>
      </c>
      <c r="F52" s="11" t="s">
        <v>240</v>
      </c>
      <c r="G52" s="11" t="s">
        <v>241</v>
      </c>
      <c r="I52" t="s">
        <v>39</v>
      </c>
      <c r="J52" t="s">
        <v>24</v>
      </c>
      <c r="L52" t="b" cm="1">
        <f t="array" ref="L52">_xlfn.XLOOKUP(Tbl.Data[[#This Row],[Source file unique name]],Tbl.Files[File unique name],Tbl.Files[File structure]=str.file_struct.matrix)</f>
        <v>0</v>
      </c>
    </row>
    <row r="53" spans="2:14">
      <c r="B53" t="s">
        <v>50</v>
      </c>
      <c r="D53" t="s">
        <v>50</v>
      </c>
      <c r="E53" t="s">
        <v>150</v>
      </c>
      <c r="F53" s="11" t="s">
        <v>118</v>
      </c>
      <c r="G53" s="11" t="s">
        <v>155</v>
      </c>
      <c r="I53" t="s">
        <v>39</v>
      </c>
      <c r="J53" t="s">
        <v>20</v>
      </c>
      <c r="L53" t="b" cm="1">
        <f t="array" ref="L53">_xlfn.XLOOKUP(Tbl.Data[[#This Row],[Source file unique name]],Tbl.Files[File unique name],Tbl.Files[File structure]=str.file_struct.matrix)</f>
        <v>0</v>
      </c>
    </row>
    <row r="54" spans="2:14">
      <c r="B54" t="s">
        <v>151</v>
      </c>
      <c r="D54" t="s">
        <v>141</v>
      </c>
      <c r="E54" t="s">
        <v>195</v>
      </c>
      <c r="F54" t="s">
        <v>156</v>
      </c>
      <c r="G54" t="s">
        <v>154</v>
      </c>
      <c r="I54" t="s">
        <v>39</v>
      </c>
      <c r="J54" t="s">
        <v>23</v>
      </c>
      <c r="L54" t="b" cm="1">
        <f t="array" ref="L54">_xlfn.XLOOKUP(Tbl.Data[[#This Row],[Source file unique name]],Tbl.Files[File unique name],Tbl.Files[File structure]=str.file_struct.matrix)</f>
        <v>0</v>
      </c>
    </row>
    <row r="55" spans="2:14">
      <c r="B55" t="s">
        <v>152</v>
      </c>
      <c r="D55" t="s">
        <v>143</v>
      </c>
      <c r="E55" t="s">
        <v>195</v>
      </c>
      <c r="F55" t="s">
        <v>156</v>
      </c>
      <c r="G55" t="s">
        <v>154</v>
      </c>
      <c r="I55" t="s">
        <v>39</v>
      </c>
      <c r="J55" t="s">
        <v>23</v>
      </c>
      <c r="L55" t="b" cm="1">
        <f t="array" ref="L55">_xlfn.XLOOKUP(Tbl.Data[[#This Row],[Source file unique name]],Tbl.Files[File unique name],Tbl.Files[File structure]=str.file_struct.matrix)</f>
        <v>0</v>
      </c>
    </row>
    <row r="56" spans="2:14">
      <c r="B56" t="s">
        <v>153</v>
      </c>
      <c r="D56" t="s">
        <v>142</v>
      </c>
      <c r="E56" t="s">
        <v>195</v>
      </c>
      <c r="F56" t="s">
        <v>156</v>
      </c>
      <c r="G56" t="s">
        <v>154</v>
      </c>
      <c r="I56" t="s">
        <v>39</v>
      </c>
      <c r="J56" t="s">
        <v>23</v>
      </c>
      <c r="L56" t="b" cm="1">
        <f t="array" ref="L56">_xlfn.XLOOKUP(Tbl.Data[[#This Row],[Source file unique name]],Tbl.Files[File unique name],Tbl.Files[File structure]=str.file_struct.matrix)</f>
        <v>0</v>
      </c>
    </row>
    <row r="57" spans="2:14">
      <c r="B57" t="s">
        <v>250</v>
      </c>
      <c r="D57" t="s">
        <v>250</v>
      </c>
      <c r="F57" t="s">
        <v>246</v>
      </c>
      <c r="G57" t="s">
        <v>247</v>
      </c>
      <c r="I57" t="s">
        <v>250</v>
      </c>
      <c r="J57" t="s">
        <v>22</v>
      </c>
      <c r="K57" t="s">
        <v>26</v>
      </c>
      <c r="L57" t="b" cm="1">
        <f t="array" ref="L57">_xlfn.XLOOKUP(Tbl.Data[[#This Row],[Source file unique name]],Tbl.Files[File unique name],Tbl.Files[File structure]=str.file_struct.matrix)</f>
        <v>0</v>
      </c>
    </row>
    <row r="58" spans="2:14">
      <c r="B58" t="s">
        <v>251</v>
      </c>
      <c r="D58" t="s">
        <v>251</v>
      </c>
      <c r="F58" t="s">
        <v>246</v>
      </c>
      <c r="G58" t="s">
        <v>247</v>
      </c>
      <c r="I58" t="s">
        <v>251</v>
      </c>
      <c r="J58" t="s">
        <v>22</v>
      </c>
      <c r="K58" t="s">
        <v>26</v>
      </c>
      <c r="L58" t="b" cm="1">
        <f t="array" ref="L58">_xlfn.XLOOKUP(Tbl.Data[[#This Row],[Source file unique name]],Tbl.Files[File unique name],Tbl.Files[File structure]=str.file_struct.matrix)</f>
        <v>0</v>
      </c>
    </row>
    <row r="59" spans="2:14">
      <c r="B59" t="s">
        <v>32</v>
      </c>
      <c r="D59" t="s">
        <v>32</v>
      </c>
      <c r="F59" t="s">
        <v>119</v>
      </c>
      <c r="G59" t="s">
        <v>121</v>
      </c>
      <c r="I59" t="s">
        <v>32</v>
      </c>
      <c r="J59" t="s">
        <v>22</v>
      </c>
      <c r="K59" t="s">
        <v>26</v>
      </c>
      <c r="L59" t="b" cm="1">
        <f t="array" ref="L59">_xlfn.XLOOKUP(Tbl.Data[[#This Row],[Source file unique name]],Tbl.Files[File unique name],Tbl.Files[File structure]=str.file_struct.matrix)</f>
        <v>0</v>
      </c>
    </row>
    <row r="60" spans="2:14">
      <c r="B60" t="s">
        <v>51</v>
      </c>
      <c r="D60" t="s">
        <v>33</v>
      </c>
      <c r="F60" t="s">
        <v>119</v>
      </c>
      <c r="G60" t="s">
        <v>120</v>
      </c>
      <c r="I60" t="s">
        <v>33</v>
      </c>
      <c r="J60" t="s">
        <v>22</v>
      </c>
      <c r="K60" t="s">
        <v>26</v>
      </c>
      <c r="L60" t="b" cm="1">
        <f t="array" ref="L60">_xlfn.XLOOKUP(Tbl.Data[[#This Row],[Source file unique name]],Tbl.Files[File unique name],Tbl.Files[File structure]=str.file_struct.matrix)</f>
        <v>0</v>
      </c>
    </row>
    <row r="61" spans="2:14">
      <c r="B61" t="s">
        <v>52</v>
      </c>
      <c r="D61" t="s">
        <v>34</v>
      </c>
      <c r="F61" t="s">
        <v>119</v>
      </c>
      <c r="G61" t="s">
        <v>120</v>
      </c>
      <c r="I61" t="s">
        <v>34</v>
      </c>
      <c r="J61" t="s">
        <v>22</v>
      </c>
      <c r="K61" t="s">
        <v>26</v>
      </c>
      <c r="L61" t="b" cm="1">
        <f t="array" ref="L61">_xlfn.XLOOKUP(Tbl.Data[[#This Row],[Source file unique name]],Tbl.Files[File unique name],Tbl.Files[File structure]=str.file_struct.matrix)</f>
        <v>0</v>
      </c>
    </row>
    <row r="62" spans="2:14">
      <c r="B62" t="s">
        <v>53</v>
      </c>
      <c r="D62" t="s">
        <v>35</v>
      </c>
      <c r="F62" t="s">
        <v>119</v>
      </c>
      <c r="G62" t="s">
        <v>120</v>
      </c>
      <c r="I62" t="s">
        <v>37</v>
      </c>
      <c r="J62" t="s">
        <v>22</v>
      </c>
      <c r="K62" t="s">
        <v>26</v>
      </c>
      <c r="L62" t="b" cm="1">
        <f t="array" ref="L62">_xlfn.XLOOKUP(Tbl.Data[[#This Row],[Source file unique name]],Tbl.Files[File unique name],Tbl.Files[File structure]=str.file_struct.matrix)</f>
        <v>0</v>
      </c>
    </row>
    <row r="63" spans="2:14">
      <c r="B63" t="s">
        <v>54</v>
      </c>
      <c r="D63" t="s">
        <v>36</v>
      </c>
      <c r="F63" t="s">
        <v>119</v>
      </c>
      <c r="G63" t="s">
        <v>120</v>
      </c>
      <c r="I63" t="s">
        <v>35</v>
      </c>
      <c r="J63" t="s">
        <v>22</v>
      </c>
      <c r="K63" t="s">
        <v>26</v>
      </c>
      <c r="L63" t="b" cm="1">
        <f t="array" ref="L63">_xlfn.XLOOKUP(Tbl.Data[[#This Row],[Source file unique name]],Tbl.Files[File unique name],Tbl.Files[File structure]=str.file_struct.matrix)</f>
        <v>0</v>
      </c>
    </row>
    <row r="64" spans="2:14">
      <c r="B64" t="s">
        <v>55</v>
      </c>
      <c r="D64" t="s">
        <v>37</v>
      </c>
      <c r="F64" t="s">
        <v>119</v>
      </c>
      <c r="G64" t="s">
        <v>120</v>
      </c>
      <c r="I64" t="s">
        <v>36</v>
      </c>
      <c r="J64" t="s">
        <v>22</v>
      </c>
      <c r="K64" t="s">
        <v>26</v>
      </c>
      <c r="L64" t="b" cm="1">
        <f t="array" ref="L64">_xlfn.XLOOKUP(Tbl.Data[[#This Row],[Source file unique name]],Tbl.Files[File unique name],Tbl.Files[File structure]=str.file_struct.matrix)</f>
        <v>0</v>
      </c>
    </row>
    <row r="65" spans="2:12">
      <c r="B65" t="s">
        <v>56</v>
      </c>
      <c r="D65" t="s">
        <v>38</v>
      </c>
      <c r="F65" t="s">
        <v>119</v>
      </c>
      <c r="G65" t="s">
        <v>120</v>
      </c>
      <c r="I65" t="s">
        <v>38</v>
      </c>
      <c r="J65" t="s">
        <v>22</v>
      </c>
      <c r="K65" t="s">
        <v>26</v>
      </c>
      <c r="L65" t="b" cm="1">
        <f t="array" ref="L65">_xlfn.XLOOKUP(Tbl.Data[[#This Row],[Source file unique name]],Tbl.Files[File unique name],Tbl.Files[File structure]=str.file_struct.matrix)</f>
        <v>0</v>
      </c>
    </row>
    <row r="66" spans="2:12">
      <c r="B66" t="s">
        <v>223</v>
      </c>
      <c r="D66" t="s">
        <v>226</v>
      </c>
      <c r="F66" t="s">
        <v>119</v>
      </c>
      <c r="G66" t="s">
        <v>121</v>
      </c>
      <c r="I66" t="s">
        <v>226</v>
      </c>
      <c r="J66" t="s">
        <v>22</v>
      </c>
      <c r="K66" t="s">
        <v>26</v>
      </c>
      <c r="L66" t="b" cm="1">
        <f t="array" ref="L66">_xlfn.XLOOKUP(Tbl.Data[[#This Row],[Source file unique name]],Tbl.Files[File unique name],Tbl.Files[File structure]=str.file_struct.matrix)</f>
        <v>0</v>
      </c>
    </row>
    <row r="67" spans="2:12">
      <c r="B67" t="s">
        <v>225</v>
      </c>
      <c r="D67" t="s">
        <v>227</v>
      </c>
      <c r="F67" t="s">
        <v>119</v>
      </c>
      <c r="G67" t="s">
        <v>121</v>
      </c>
      <c r="I67" t="s">
        <v>227</v>
      </c>
      <c r="J67" t="s">
        <v>22</v>
      </c>
      <c r="K67" t="s">
        <v>26</v>
      </c>
      <c r="L67" t="b" cm="1">
        <f t="array" ref="L67">_xlfn.XLOOKUP(Tbl.Data[[#This Row],[Source file unique name]],Tbl.Files[File unique name],Tbl.Files[File structure]=str.file_struct.matrix)</f>
        <v>0</v>
      </c>
    </row>
    <row r="68" spans="2:12">
      <c r="B68" t="s">
        <v>224</v>
      </c>
      <c r="D68" t="s">
        <v>228</v>
      </c>
      <c r="F68" t="s">
        <v>119</v>
      </c>
      <c r="G68" t="s">
        <v>121</v>
      </c>
      <c r="I68" t="s">
        <v>228</v>
      </c>
      <c r="J68" t="s">
        <v>22</v>
      </c>
      <c r="K68" t="s">
        <v>26</v>
      </c>
      <c r="L68" t="b" cm="1">
        <f t="array" ref="L68">_xlfn.XLOOKUP(Tbl.Data[[#This Row],[Source file unique name]],Tbl.Files[File unique name],Tbl.Files[File structure]=str.file_struct.matrix)</f>
        <v>0</v>
      </c>
    </row>
    <row r="74" spans="2:12">
      <c r="B74" t="s">
        <v>73</v>
      </c>
    </row>
    <row r="75" spans="2:12">
      <c r="B75" t="s">
        <v>71</v>
      </c>
      <c r="C75" t="s">
        <v>72</v>
      </c>
      <c r="D75" t="s">
        <v>8</v>
      </c>
      <c r="E75" t="s">
        <v>9</v>
      </c>
      <c r="F75" t="s">
        <v>5</v>
      </c>
      <c r="G75" t="s">
        <v>10</v>
      </c>
    </row>
    <row r="76" spans="2:12">
      <c r="B76" t="s">
        <v>28</v>
      </c>
      <c r="C76" t="s">
        <v>94</v>
      </c>
      <c r="D76" t="s">
        <v>77</v>
      </c>
      <c r="E76" t="s">
        <v>78</v>
      </c>
      <c r="F76" t="s">
        <v>79</v>
      </c>
      <c r="G76" t="s">
        <v>76</v>
      </c>
    </row>
    <row r="77" spans="2:12">
      <c r="B77" t="s">
        <v>266</v>
      </c>
      <c r="C77" t="s">
        <v>94</v>
      </c>
      <c r="D77" t="s">
        <v>264</v>
      </c>
      <c r="F77" t="s">
        <v>267</v>
      </c>
      <c r="G77" t="s">
        <v>252</v>
      </c>
    </row>
    <row r="78" spans="2:12">
      <c r="B78" t="s">
        <v>272</v>
      </c>
      <c r="C78" t="s">
        <v>94</v>
      </c>
      <c r="D78" t="s">
        <v>264</v>
      </c>
      <c r="F78" t="s">
        <v>273</v>
      </c>
      <c r="G78" t="s">
        <v>252</v>
      </c>
    </row>
    <row r="79" spans="2:12">
      <c r="B79" t="s">
        <v>270</v>
      </c>
      <c r="C79" t="s">
        <v>94</v>
      </c>
      <c r="D79" t="s">
        <v>264</v>
      </c>
      <c r="F79" t="s">
        <v>278</v>
      </c>
      <c r="G79" t="s">
        <v>252</v>
      </c>
    </row>
    <row r="80" spans="2:12">
      <c r="B80" t="s">
        <v>274</v>
      </c>
      <c r="C80" t="s">
        <v>94</v>
      </c>
      <c r="D80" t="s">
        <v>264</v>
      </c>
      <c r="F80" t="s">
        <v>277</v>
      </c>
      <c r="G80" t="s">
        <v>252</v>
      </c>
    </row>
    <row r="81" spans="2:7">
      <c r="B81" t="s">
        <v>275</v>
      </c>
      <c r="C81" t="s">
        <v>94</v>
      </c>
      <c r="D81" t="s">
        <v>264</v>
      </c>
      <c r="F81" t="s">
        <v>276</v>
      </c>
      <c r="G81" t="s">
        <v>252</v>
      </c>
    </row>
    <row r="82" spans="2:7">
      <c r="B82" t="s">
        <v>268</v>
      </c>
      <c r="C82" t="s">
        <v>94</v>
      </c>
      <c r="D82" t="s">
        <v>264</v>
      </c>
      <c r="F82" t="s">
        <v>269</v>
      </c>
      <c r="G82" t="s">
        <v>252</v>
      </c>
    </row>
    <row r="83" spans="2:7">
      <c r="B83" t="s">
        <v>263</v>
      </c>
      <c r="C83" t="s">
        <v>94</v>
      </c>
      <c r="D83" t="s">
        <v>264</v>
      </c>
      <c r="F83" t="s">
        <v>265</v>
      </c>
      <c r="G83" t="s">
        <v>252</v>
      </c>
    </row>
    <row r="84" spans="2:7">
      <c r="B84" t="s">
        <v>254</v>
      </c>
      <c r="C84" t="s">
        <v>94</v>
      </c>
      <c r="D84" t="s">
        <v>258</v>
      </c>
      <c r="F84" t="s">
        <v>259</v>
      </c>
      <c r="G84" t="s">
        <v>252</v>
      </c>
    </row>
    <row r="85" spans="2:7">
      <c r="B85" t="s">
        <v>255</v>
      </c>
      <c r="C85" t="s">
        <v>94</v>
      </c>
      <c r="D85" t="s">
        <v>258</v>
      </c>
      <c r="F85" t="s">
        <v>260</v>
      </c>
      <c r="G85" t="s">
        <v>252</v>
      </c>
    </row>
    <row r="86" spans="2:7">
      <c r="B86" t="s">
        <v>256</v>
      </c>
      <c r="C86" t="s">
        <v>94</v>
      </c>
      <c r="D86" t="s">
        <v>258</v>
      </c>
      <c r="F86" t="s">
        <v>261</v>
      </c>
      <c r="G86" t="s">
        <v>252</v>
      </c>
    </row>
    <row r="87" spans="2:7">
      <c r="B87" t="s">
        <v>257</v>
      </c>
      <c r="C87" t="s">
        <v>94</v>
      </c>
      <c r="D87" t="s">
        <v>258</v>
      </c>
      <c r="F87" t="s">
        <v>262</v>
      </c>
      <c r="G87" t="s">
        <v>252</v>
      </c>
    </row>
    <row r="88" spans="2:7">
      <c r="B88" t="s">
        <v>250</v>
      </c>
      <c r="C88" t="s">
        <v>94</v>
      </c>
      <c r="D88" t="s">
        <v>248</v>
      </c>
      <c r="E88" t="s">
        <v>249</v>
      </c>
      <c r="F88" t="s">
        <v>249</v>
      </c>
      <c r="G88" t="s">
        <v>252</v>
      </c>
    </row>
    <row r="89" spans="2:7">
      <c r="B89" t="s">
        <v>251</v>
      </c>
      <c r="C89" t="s">
        <v>94</v>
      </c>
      <c r="D89" t="s">
        <v>248</v>
      </c>
      <c r="F89" t="s">
        <v>249</v>
      </c>
      <c r="G89" t="s">
        <v>253</v>
      </c>
    </row>
    <row r="90" spans="2:7">
      <c r="B90" t="s">
        <v>29</v>
      </c>
      <c r="C90" t="s">
        <v>94</v>
      </c>
      <c r="D90" t="s">
        <v>77</v>
      </c>
      <c r="E90" t="s">
        <v>78</v>
      </c>
      <c r="F90" t="s">
        <v>80</v>
      </c>
      <c r="G90" t="s">
        <v>76</v>
      </c>
    </row>
    <row r="91" spans="2:7">
      <c r="B91" t="s">
        <v>30</v>
      </c>
      <c r="C91" t="s">
        <v>94</v>
      </c>
      <c r="D91" t="s">
        <v>77</v>
      </c>
      <c r="E91" t="s">
        <v>78</v>
      </c>
      <c r="F91" t="s">
        <v>81</v>
      </c>
      <c r="G91" t="s">
        <v>76</v>
      </c>
    </row>
    <row r="92" spans="2:7">
      <c r="B92" t="s">
        <v>39</v>
      </c>
      <c r="C92" t="s">
        <v>94</v>
      </c>
      <c r="D92" t="s">
        <v>74</v>
      </c>
      <c r="F92" t="s">
        <v>75</v>
      </c>
      <c r="G92" t="s">
        <v>76</v>
      </c>
    </row>
    <row r="93" spans="2:7">
      <c r="B93" t="s">
        <v>31</v>
      </c>
      <c r="C93" t="s">
        <v>94</v>
      </c>
      <c r="D93" t="s">
        <v>77</v>
      </c>
      <c r="E93" t="s">
        <v>78</v>
      </c>
      <c r="F93" t="s">
        <v>82</v>
      </c>
      <c r="G93" t="s">
        <v>76</v>
      </c>
    </row>
    <row r="94" spans="2:7">
      <c r="B94" t="s">
        <v>32</v>
      </c>
      <c r="C94" t="s">
        <v>94</v>
      </c>
      <c r="D94" t="s">
        <v>77</v>
      </c>
      <c r="E94" t="s">
        <v>78</v>
      </c>
      <c r="F94" s="4" t="s">
        <v>83</v>
      </c>
      <c r="G94" t="s">
        <v>76</v>
      </c>
    </row>
    <row r="95" spans="2:7">
      <c r="B95" t="s">
        <v>33</v>
      </c>
      <c r="C95" t="s">
        <v>94</v>
      </c>
      <c r="D95" t="s">
        <v>77</v>
      </c>
      <c r="E95" t="s">
        <v>78</v>
      </c>
      <c r="F95" s="4" t="s">
        <v>84</v>
      </c>
      <c r="G95" t="s">
        <v>76</v>
      </c>
    </row>
    <row r="96" spans="2:7">
      <c r="B96" t="s">
        <v>34</v>
      </c>
      <c r="C96" t="s">
        <v>94</v>
      </c>
      <c r="D96" t="s">
        <v>77</v>
      </c>
      <c r="E96" t="s">
        <v>78</v>
      </c>
      <c r="F96" s="4" t="s">
        <v>85</v>
      </c>
      <c r="G96" t="s">
        <v>76</v>
      </c>
    </row>
    <row r="97" spans="2:7">
      <c r="B97" t="s">
        <v>35</v>
      </c>
      <c r="C97" t="s">
        <v>94</v>
      </c>
      <c r="D97" t="s">
        <v>77</v>
      </c>
      <c r="E97" t="s">
        <v>78</v>
      </c>
      <c r="F97" s="4" t="s">
        <v>86</v>
      </c>
      <c r="G97" t="s">
        <v>76</v>
      </c>
    </row>
    <row r="98" spans="2:7">
      <c r="B98" t="s">
        <v>36</v>
      </c>
      <c r="C98" t="s">
        <v>94</v>
      </c>
      <c r="D98" t="s">
        <v>77</v>
      </c>
      <c r="E98" t="s">
        <v>78</v>
      </c>
      <c r="F98" s="4" t="s">
        <v>87</v>
      </c>
      <c r="G98" t="s">
        <v>76</v>
      </c>
    </row>
    <row r="99" spans="2:7">
      <c r="B99" t="s">
        <v>37</v>
      </c>
      <c r="C99" t="s">
        <v>94</v>
      </c>
      <c r="D99" t="s">
        <v>138</v>
      </c>
      <c r="E99" t="s">
        <v>78</v>
      </c>
      <c r="F99" t="s">
        <v>88</v>
      </c>
      <c r="G99" t="s">
        <v>76</v>
      </c>
    </row>
    <row r="100" spans="2:7">
      <c r="B100" t="s">
        <v>38</v>
      </c>
      <c r="C100" t="s">
        <v>94</v>
      </c>
      <c r="D100" t="s">
        <v>138</v>
      </c>
      <c r="E100" t="s">
        <v>78</v>
      </c>
      <c r="F100" t="s">
        <v>89</v>
      </c>
      <c r="G100" t="s">
        <v>76</v>
      </c>
    </row>
    <row r="101" spans="2:7">
      <c r="B101" t="s">
        <v>226</v>
      </c>
      <c r="C101" t="s">
        <v>94</v>
      </c>
      <c r="D101" t="s">
        <v>232</v>
      </c>
      <c r="F101" t="s">
        <v>229</v>
      </c>
      <c r="G101" t="s">
        <v>76</v>
      </c>
    </row>
    <row r="102" spans="2:7">
      <c r="B102" t="s">
        <v>227</v>
      </c>
      <c r="C102" t="s">
        <v>94</v>
      </c>
      <c r="D102" t="s">
        <v>232</v>
      </c>
      <c r="F102" t="s">
        <v>230</v>
      </c>
      <c r="G102" t="s">
        <v>76</v>
      </c>
    </row>
    <row r="103" spans="2:7">
      <c r="B103" t="s">
        <v>228</v>
      </c>
      <c r="C103" t="s">
        <v>94</v>
      </c>
      <c r="D103" t="s">
        <v>232</v>
      </c>
      <c r="F103" t="s">
        <v>231</v>
      </c>
      <c r="G103" t="s">
        <v>76</v>
      </c>
    </row>
    <row r="104" spans="2:7">
      <c r="B104" t="s">
        <v>191</v>
      </c>
      <c r="C104" t="s">
        <v>94</v>
      </c>
      <c r="D104" t="s">
        <v>139</v>
      </c>
      <c r="F104" t="s">
        <v>91</v>
      </c>
      <c r="G104" t="s">
        <v>92</v>
      </c>
    </row>
    <row r="105" spans="2:7">
      <c r="B105" t="s">
        <v>192</v>
      </c>
      <c r="C105" t="s">
        <v>94</v>
      </c>
      <c r="D105" t="s">
        <v>139</v>
      </c>
      <c r="F105" t="s">
        <v>90</v>
      </c>
      <c r="G105" t="s">
        <v>92</v>
      </c>
    </row>
    <row r="106" spans="2:7">
      <c r="B106" t="s">
        <v>193</v>
      </c>
      <c r="C106" t="s">
        <v>94</v>
      </c>
      <c r="D106" t="s">
        <v>139</v>
      </c>
      <c r="F106" t="s">
        <v>140</v>
      </c>
      <c r="G106" t="s">
        <v>92</v>
      </c>
    </row>
    <row r="107" spans="2:7">
      <c r="B107" t="s">
        <v>141</v>
      </c>
      <c r="C107" t="s">
        <v>94</v>
      </c>
      <c r="D107" t="s">
        <v>144</v>
      </c>
      <c r="F107" t="s">
        <v>145</v>
      </c>
      <c r="G107" t="s">
        <v>146</v>
      </c>
    </row>
    <row r="108" spans="2:7">
      <c r="B108" t="s">
        <v>143</v>
      </c>
      <c r="C108" t="s">
        <v>94</v>
      </c>
      <c r="D108" t="s">
        <v>144</v>
      </c>
      <c r="F108" t="s">
        <v>147</v>
      </c>
      <c r="G108" t="s">
        <v>146</v>
      </c>
    </row>
    <row r="109" spans="2:7">
      <c r="B109" t="s">
        <v>142</v>
      </c>
      <c r="C109" t="s">
        <v>94</v>
      </c>
      <c r="D109" t="s">
        <v>144</v>
      </c>
      <c r="F109" t="s">
        <v>148</v>
      </c>
      <c r="G109" t="s">
        <v>146</v>
      </c>
    </row>
    <row r="110" spans="2:7">
      <c r="B110" t="s">
        <v>57</v>
      </c>
      <c r="C110" t="s">
        <v>94</v>
      </c>
      <c r="D110" t="s">
        <v>144</v>
      </c>
      <c r="F110" t="s">
        <v>197</v>
      </c>
      <c r="G110" t="s">
        <v>146</v>
      </c>
    </row>
    <row r="111" spans="2:7">
      <c r="B111" t="s">
        <v>50</v>
      </c>
      <c r="C111" t="s">
        <v>94</v>
      </c>
      <c r="D111" t="s">
        <v>144</v>
      </c>
      <c r="F111" t="s">
        <v>150</v>
      </c>
      <c r="G111" t="s">
        <v>146</v>
      </c>
    </row>
    <row r="112" spans="2:7">
      <c r="B112" s="13" t="s">
        <v>28</v>
      </c>
      <c r="C112" s="13" t="s">
        <v>220</v>
      </c>
      <c r="D112" s="13" t="s">
        <v>221</v>
      </c>
      <c r="E112" s="13"/>
      <c r="F112" s="13" t="s">
        <v>79</v>
      </c>
      <c r="G112" s="13" t="s">
        <v>76</v>
      </c>
    </row>
    <row r="113" spans="2:7">
      <c r="B113" s="13" t="s">
        <v>266</v>
      </c>
      <c r="C113" s="13" t="s">
        <v>220</v>
      </c>
      <c r="D113" s="13" t="s">
        <v>264</v>
      </c>
      <c r="E113" s="13"/>
      <c r="F113" s="13" t="s">
        <v>267</v>
      </c>
      <c r="G113" s="13" t="s">
        <v>252</v>
      </c>
    </row>
    <row r="114" spans="2:7">
      <c r="B114" s="13" t="s">
        <v>272</v>
      </c>
      <c r="C114" s="13" t="s">
        <v>220</v>
      </c>
      <c r="D114" s="13" t="s">
        <v>264</v>
      </c>
      <c r="E114" s="13"/>
      <c r="F114" s="13" t="s">
        <v>273</v>
      </c>
      <c r="G114" s="13" t="s">
        <v>252</v>
      </c>
    </row>
    <row r="115" spans="2:7">
      <c r="B115" s="13" t="s">
        <v>270</v>
      </c>
      <c r="C115" s="13" t="s">
        <v>220</v>
      </c>
      <c r="D115" s="13" t="s">
        <v>264</v>
      </c>
      <c r="E115" s="13"/>
      <c r="F115" s="13" t="s">
        <v>278</v>
      </c>
      <c r="G115" s="13" t="s">
        <v>252</v>
      </c>
    </row>
    <row r="116" spans="2:7">
      <c r="B116" s="13" t="s">
        <v>274</v>
      </c>
      <c r="C116" s="13" t="s">
        <v>220</v>
      </c>
      <c r="D116" s="13" t="s">
        <v>264</v>
      </c>
      <c r="E116" s="13"/>
      <c r="F116" s="13" t="s">
        <v>277</v>
      </c>
      <c r="G116" s="13" t="s">
        <v>252</v>
      </c>
    </row>
    <row r="117" spans="2:7">
      <c r="B117" s="13" t="s">
        <v>275</v>
      </c>
      <c r="C117" s="13" t="s">
        <v>220</v>
      </c>
      <c r="D117" s="13" t="s">
        <v>264</v>
      </c>
      <c r="E117" s="13"/>
      <c r="F117" s="13" t="s">
        <v>276</v>
      </c>
      <c r="G117" s="13" t="s">
        <v>252</v>
      </c>
    </row>
    <row r="118" spans="2:7">
      <c r="B118" s="13" t="s">
        <v>268</v>
      </c>
      <c r="C118" s="13" t="s">
        <v>220</v>
      </c>
      <c r="D118" s="13" t="s">
        <v>264</v>
      </c>
      <c r="E118" s="13"/>
      <c r="F118" s="13" t="s">
        <v>269</v>
      </c>
      <c r="G118" s="13" t="s">
        <v>252</v>
      </c>
    </row>
    <row r="119" spans="2:7">
      <c r="B119" s="13" t="s">
        <v>263</v>
      </c>
      <c r="C119" s="13" t="s">
        <v>220</v>
      </c>
      <c r="D119" s="13" t="s">
        <v>264</v>
      </c>
      <c r="E119" s="13"/>
      <c r="F119" s="13" t="s">
        <v>265</v>
      </c>
      <c r="G119" s="13" t="s">
        <v>252</v>
      </c>
    </row>
    <row r="120" spans="2:7">
      <c r="B120" s="13" t="s">
        <v>254</v>
      </c>
      <c r="C120" s="13" t="s">
        <v>220</v>
      </c>
      <c r="D120" s="13" t="s">
        <v>258</v>
      </c>
      <c r="E120" s="13"/>
      <c r="F120" s="13" t="s">
        <v>259</v>
      </c>
      <c r="G120" s="13" t="s">
        <v>252</v>
      </c>
    </row>
    <row r="121" spans="2:7">
      <c r="B121" s="13" t="s">
        <v>255</v>
      </c>
      <c r="C121" s="13" t="s">
        <v>220</v>
      </c>
      <c r="D121" s="13" t="s">
        <v>258</v>
      </c>
      <c r="E121" s="13"/>
      <c r="F121" s="13" t="s">
        <v>260</v>
      </c>
      <c r="G121" s="13" t="s">
        <v>252</v>
      </c>
    </row>
    <row r="122" spans="2:7">
      <c r="B122" s="13" t="s">
        <v>256</v>
      </c>
      <c r="C122" s="13" t="s">
        <v>220</v>
      </c>
      <c r="D122" s="13" t="s">
        <v>258</v>
      </c>
      <c r="E122" s="13"/>
      <c r="F122" s="13" t="s">
        <v>261</v>
      </c>
      <c r="G122" s="13" t="s">
        <v>252</v>
      </c>
    </row>
    <row r="123" spans="2:7">
      <c r="B123" s="13" t="s">
        <v>257</v>
      </c>
      <c r="C123" s="13" t="s">
        <v>220</v>
      </c>
      <c r="D123" s="13" t="s">
        <v>258</v>
      </c>
      <c r="E123" s="13"/>
      <c r="F123" s="13" t="s">
        <v>262</v>
      </c>
      <c r="G123" s="13" t="s">
        <v>252</v>
      </c>
    </row>
    <row r="124" spans="2:7">
      <c r="B124" s="13" t="s">
        <v>250</v>
      </c>
      <c r="C124" s="13" t="s">
        <v>220</v>
      </c>
      <c r="D124" s="13" t="s">
        <v>248</v>
      </c>
      <c r="E124" s="13"/>
      <c r="F124" s="13" t="s">
        <v>249</v>
      </c>
      <c r="G124" s="13" t="s">
        <v>252</v>
      </c>
    </row>
    <row r="125" spans="2:7">
      <c r="B125" s="13" t="s">
        <v>251</v>
      </c>
      <c r="C125" s="13" t="s">
        <v>220</v>
      </c>
      <c r="D125" s="13" t="s">
        <v>248</v>
      </c>
      <c r="E125" s="13"/>
      <c r="F125" s="13" t="s">
        <v>249</v>
      </c>
      <c r="G125" s="13" t="s">
        <v>253</v>
      </c>
    </row>
    <row r="126" spans="2:7">
      <c r="B126" s="13" t="s">
        <v>29</v>
      </c>
      <c r="C126" s="13" t="s">
        <v>220</v>
      </c>
      <c r="D126" s="13" t="s">
        <v>221</v>
      </c>
      <c r="E126" s="13"/>
      <c r="F126" s="13" t="s">
        <v>80</v>
      </c>
      <c r="G126" s="13" t="s">
        <v>76</v>
      </c>
    </row>
    <row r="127" spans="2:7">
      <c r="B127" s="13" t="s">
        <v>30</v>
      </c>
      <c r="C127" s="13" t="s">
        <v>220</v>
      </c>
      <c r="D127" s="13" t="s">
        <v>221</v>
      </c>
      <c r="E127" s="13"/>
      <c r="F127" s="13" t="s">
        <v>81</v>
      </c>
      <c r="G127" s="13" t="s">
        <v>76</v>
      </c>
    </row>
    <row r="128" spans="2:7">
      <c r="B128" s="13" t="s">
        <v>39</v>
      </c>
      <c r="C128" s="13" t="s">
        <v>220</v>
      </c>
      <c r="D128" s="13" t="s">
        <v>221</v>
      </c>
      <c r="E128" s="13"/>
      <c r="F128" s="13" t="s">
        <v>75</v>
      </c>
      <c r="G128" s="13" t="s">
        <v>76</v>
      </c>
    </row>
    <row r="129" spans="2:7">
      <c r="B129" s="13" t="s">
        <v>31</v>
      </c>
      <c r="C129" s="13" t="s">
        <v>220</v>
      </c>
      <c r="D129" s="13" t="s">
        <v>221</v>
      </c>
      <c r="E129" s="13"/>
      <c r="F129" s="13" t="s">
        <v>82</v>
      </c>
      <c r="G129" s="13" t="s">
        <v>76</v>
      </c>
    </row>
    <row r="130" spans="2:7">
      <c r="B130" s="13" t="s">
        <v>32</v>
      </c>
      <c r="C130" s="13" t="s">
        <v>220</v>
      </c>
      <c r="D130" s="13" t="s">
        <v>221</v>
      </c>
      <c r="E130" s="13"/>
      <c r="F130" s="13" t="s">
        <v>83</v>
      </c>
      <c r="G130" s="13" t="s">
        <v>76</v>
      </c>
    </row>
    <row r="131" spans="2:7">
      <c r="B131" s="13" t="s">
        <v>33</v>
      </c>
      <c r="C131" s="13" t="s">
        <v>220</v>
      </c>
      <c r="D131" s="13" t="s">
        <v>221</v>
      </c>
      <c r="E131" s="13"/>
      <c r="F131" s="13" t="s">
        <v>84</v>
      </c>
      <c r="G131" s="13" t="s">
        <v>76</v>
      </c>
    </row>
    <row r="132" spans="2:7">
      <c r="B132" s="13" t="s">
        <v>34</v>
      </c>
      <c r="C132" s="13" t="s">
        <v>220</v>
      </c>
      <c r="D132" s="13" t="s">
        <v>221</v>
      </c>
      <c r="E132" s="13"/>
      <c r="F132" s="13" t="s">
        <v>85</v>
      </c>
      <c r="G132" s="13" t="s">
        <v>76</v>
      </c>
    </row>
    <row r="133" spans="2:7">
      <c r="B133" s="13" t="s">
        <v>35</v>
      </c>
      <c r="C133" s="13" t="s">
        <v>220</v>
      </c>
      <c r="D133" s="13" t="s">
        <v>221</v>
      </c>
      <c r="E133" s="13"/>
      <c r="F133" s="13" t="s">
        <v>86</v>
      </c>
      <c r="G133" s="13" t="s">
        <v>76</v>
      </c>
    </row>
    <row r="134" spans="2:7">
      <c r="B134" s="13" t="s">
        <v>36</v>
      </c>
      <c r="C134" s="13" t="s">
        <v>220</v>
      </c>
      <c r="D134" s="13" t="s">
        <v>221</v>
      </c>
      <c r="E134" s="13"/>
      <c r="F134" s="13" t="s">
        <v>87</v>
      </c>
      <c r="G134" s="13" t="s">
        <v>76</v>
      </c>
    </row>
    <row r="135" spans="2:7">
      <c r="B135" s="13" t="s">
        <v>37</v>
      </c>
      <c r="C135" s="13" t="s">
        <v>220</v>
      </c>
      <c r="D135" s="13" t="s">
        <v>221</v>
      </c>
      <c r="E135" s="13"/>
      <c r="F135" s="13" t="s">
        <v>88</v>
      </c>
      <c r="G135" s="13" t="s">
        <v>76</v>
      </c>
    </row>
    <row r="136" spans="2:7">
      <c r="B136" s="13" t="s">
        <v>38</v>
      </c>
      <c r="C136" s="13" t="s">
        <v>220</v>
      </c>
      <c r="D136" s="13" t="s">
        <v>221</v>
      </c>
      <c r="E136" s="13"/>
      <c r="F136" s="13" t="s">
        <v>89</v>
      </c>
      <c r="G136" s="13" t="s">
        <v>76</v>
      </c>
    </row>
    <row r="137" spans="2:7">
      <c r="B137" s="13" t="s">
        <v>226</v>
      </c>
      <c r="C137" s="13" t="s">
        <v>220</v>
      </c>
      <c r="D137" s="13" t="s">
        <v>221</v>
      </c>
      <c r="E137" s="13"/>
      <c r="F137" s="13" t="s">
        <v>229</v>
      </c>
      <c r="G137" s="13" t="s">
        <v>76</v>
      </c>
    </row>
    <row r="138" spans="2:7">
      <c r="B138" s="13" t="s">
        <v>227</v>
      </c>
      <c r="C138" s="13" t="s">
        <v>220</v>
      </c>
      <c r="D138" s="13" t="s">
        <v>221</v>
      </c>
      <c r="E138" s="13"/>
      <c r="F138" s="13" t="s">
        <v>230</v>
      </c>
      <c r="G138" s="13" t="s">
        <v>76</v>
      </c>
    </row>
    <row r="139" spans="2:7">
      <c r="B139" s="13" t="s">
        <v>228</v>
      </c>
      <c r="C139" s="13" t="s">
        <v>220</v>
      </c>
      <c r="D139" s="13" t="s">
        <v>221</v>
      </c>
      <c r="E139" s="13"/>
      <c r="F139" s="13" t="s">
        <v>231</v>
      </c>
      <c r="G139" s="13" t="s">
        <v>76</v>
      </c>
    </row>
    <row r="140" spans="2:7">
      <c r="B140" s="13" t="s">
        <v>191</v>
      </c>
      <c r="C140" s="13" t="s">
        <v>220</v>
      </c>
      <c r="D140" s="13" t="s">
        <v>221</v>
      </c>
      <c r="E140" s="13"/>
      <c r="F140" s="13" t="s">
        <v>91</v>
      </c>
      <c r="G140" s="13" t="s">
        <v>92</v>
      </c>
    </row>
    <row r="141" spans="2:7">
      <c r="B141" s="13" t="s">
        <v>192</v>
      </c>
      <c r="C141" s="13" t="s">
        <v>220</v>
      </c>
      <c r="D141" s="13" t="s">
        <v>221</v>
      </c>
      <c r="E141" s="13"/>
      <c r="F141" s="13" t="s">
        <v>90</v>
      </c>
      <c r="G141" s="13" t="s">
        <v>92</v>
      </c>
    </row>
    <row r="142" spans="2:7">
      <c r="B142" s="13" t="s">
        <v>193</v>
      </c>
      <c r="C142" s="13" t="s">
        <v>220</v>
      </c>
      <c r="D142" s="13" t="s">
        <v>221</v>
      </c>
      <c r="E142" s="13"/>
      <c r="F142" s="13" t="s">
        <v>140</v>
      </c>
      <c r="G142" s="13" t="s">
        <v>92</v>
      </c>
    </row>
    <row r="143" spans="2:7">
      <c r="B143" s="13" t="s">
        <v>141</v>
      </c>
      <c r="C143" s="13" t="s">
        <v>220</v>
      </c>
      <c r="D143" s="13" t="s">
        <v>222</v>
      </c>
      <c r="E143" s="13"/>
      <c r="F143" s="13" t="s">
        <v>145</v>
      </c>
      <c r="G143" s="13" t="s">
        <v>146</v>
      </c>
    </row>
    <row r="144" spans="2:7">
      <c r="B144" s="13" t="s">
        <v>143</v>
      </c>
      <c r="C144" s="13" t="s">
        <v>220</v>
      </c>
      <c r="D144" s="13" t="s">
        <v>222</v>
      </c>
      <c r="E144" s="13"/>
      <c r="F144" s="13" t="s">
        <v>147</v>
      </c>
      <c r="G144" s="13" t="s">
        <v>146</v>
      </c>
    </row>
    <row r="145" spans="2:7">
      <c r="B145" s="13" t="s">
        <v>142</v>
      </c>
      <c r="C145" s="13" t="s">
        <v>220</v>
      </c>
      <c r="D145" s="13" t="s">
        <v>222</v>
      </c>
      <c r="E145" s="13"/>
      <c r="F145" s="13" t="s">
        <v>148</v>
      </c>
      <c r="G145" s="13" t="s">
        <v>146</v>
      </c>
    </row>
    <row r="146" spans="2:7">
      <c r="B146" s="13" t="s">
        <v>57</v>
      </c>
      <c r="C146" s="13" t="s">
        <v>220</v>
      </c>
      <c r="D146" s="13" t="s">
        <v>222</v>
      </c>
      <c r="E146" s="13"/>
      <c r="F146" s="13" t="s">
        <v>197</v>
      </c>
      <c r="G146" s="13" t="s">
        <v>146</v>
      </c>
    </row>
    <row r="147" spans="2:7">
      <c r="B147" s="13" t="s">
        <v>50</v>
      </c>
      <c r="C147" s="13" t="s">
        <v>220</v>
      </c>
      <c r="D147" s="13" t="s">
        <v>222</v>
      </c>
      <c r="E147" s="13"/>
      <c r="F147" s="13" t="s">
        <v>150</v>
      </c>
      <c r="G147" s="13" t="s">
        <v>146</v>
      </c>
    </row>
  </sheetData>
  <phoneticPr fontId="3" type="noConversion"/>
  <dataValidations count="7">
    <dataValidation type="list" allowBlank="1" showInputMessage="1" showErrorMessage="1" sqref="I49:I68 I6:I41" xr:uid="{3AF342F9-C154-4566-A6D6-DF321DDA9F17}">
      <formula1>list.Files_geo_unique</formula1>
    </dataValidation>
    <dataValidation type="list" allowBlank="1" showInputMessage="1" showErrorMessage="1" sqref="F2" xr:uid="{EA6C777B-C12B-4DA7-8BB7-7DDC99E580DB}">
      <formula1>list.File_Loc.Users</formula1>
    </dataValidation>
    <dataValidation type="list" allowBlank="1" showInputMessage="1" showErrorMessage="1" sqref="D49:D68 B76:B147" xr:uid="{89EA6ADA-E6CC-4F9F-8692-D86D51F6962E}">
      <formula1>list.Files_unique</formula1>
    </dataValidation>
    <dataValidation type="list" allowBlank="1" showInputMessage="1" showErrorMessage="1" sqref="M49:M68" xr:uid="{30B9C429-7EFE-4DEB-8979-C009F9C29D27}">
      <formula1>"TRUE,FALSE"</formula1>
    </dataValidation>
    <dataValidation type="list" allowBlank="1" showInputMessage="1" showErrorMessage="1" sqref="J49:J68" xr:uid="{5A7219B4-496A-4564-B050-1C5EC592B3C4}">
      <formula1>list.Data_types</formula1>
    </dataValidation>
    <dataValidation type="list" allowBlank="1" showInputMessage="1" showErrorMessage="1" sqref="K49:K68" xr:uid="{F772E2DB-4630-467B-AA9F-63204FD4B8D8}">
      <formula1>list.Weight_type</formula1>
    </dataValidation>
    <dataValidation type="list" allowBlank="1" showInputMessage="1" showErrorMessage="1" sqref="D6:D41" xr:uid="{53F75F56-0961-4D59-9F5F-5CC227CBB16D}">
      <formula1>list.File_structures</formula1>
    </dataValidation>
  </dataValidations>
  <pageMargins left="0.7" right="0.7" top="0.75" bottom="0.75" header="0.3" footer="0.3"/>
  <pageSetup orientation="portrait" verticalDpi="0" r:id="rId1"/>
  <legacyDrawing r:id="rId2"/>
  <tableParts count="3"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F6233-3960-45AB-AFE6-0BDB6C1A6C41}">
  <dimension ref="B3:I13"/>
  <sheetViews>
    <sheetView topLeftCell="A2" zoomScale="145" zoomScaleNormal="145" workbookViewId="0">
      <selection activeCell="E20" sqref="E20"/>
    </sheetView>
  </sheetViews>
  <sheetFormatPr defaultRowHeight="14.25"/>
  <cols>
    <col min="2" max="2" width="20.125" bestFit="1" customWidth="1"/>
    <col min="3" max="3" width="13.875" bestFit="1" customWidth="1"/>
    <col min="4" max="4" width="6.875" bestFit="1" customWidth="1"/>
    <col min="5" max="5" width="19" bestFit="1" customWidth="1"/>
    <col min="6" max="6" width="20.875" bestFit="1" customWidth="1"/>
    <col min="7" max="7" width="15.625" bestFit="1" customWidth="1"/>
    <col min="8" max="8" width="11.375" bestFit="1" customWidth="1"/>
    <col min="9" max="9" width="11" bestFit="1" customWidth="1"/>
  </cols>
  <sheetData>
    <row r="3" spans="2:9">
      <c r="B3" t="s">
        <v>101</v>
      </c>
    </row>
    <row r="4" spans="2:9">
      <c r="B4" t="s">
        <v>102</v>
      </c>
      <c r="C4" t="s">
        <v>6</v>
      </c>
      <c r="D4" t="s">
        <v>134</v>
      </c>
      <c r="E4" t="s">
        <v>103</v>
      </c>
      <c r="F4" t="s">
        <v>104</v>
      </c>
      <c r="G4" t="s">
        <v>105</v>
      </c>
      <c r="H4" t="s">
        <v>127</v>
      </c>
      <c r="I4" t="s">
        <v>126</v>
      </c>
    </row>
    <row r="5" spans="2:9">
      <c r="B5" t="s">
        <v>107</v>
      </c>
      <c r="E5" t="s">
        <v>243</v>
      </c>
      <c r="F5" t="s">
        <v>107</v>
      </c>
      <c r="G5" t="s">
        <v>46</v>
      </c>
      <c r="H5" s="6">
        <v>10102439</v>
      </c>
      <c r="I5" t="str">
        <f>TEXT(Tbl.Flows[[#This Row],[CAS num]],"#000-00-0")</f>
        <v>10102-43-9</v>
      </c>
    </row>
    <row r="6" spans="2:9">
      <c r="B6" t="s">
        <v>202</v>
      </c>
      <c r="E6" t="s">
        <v>203</v>
      </c>
      <c r="F6" t="s">
        <v>202</v>
      </c>
      <c r="G6" t="s">
        <v>46</v>
      </c>
      <c r="H6" s="6">
        <v>10102439</v>
      </c>
      <c r="I6" t="str">
        <f>TEXT(Tbl.Flows[[#This Row],[CAS num]],"#000-00-0")</f>
        <v>10102-43-9</v>
      </c>
    </row>
    <row r="7" spans="2:9">
      <c r="B7" t="s">
        <v>204</v>
      </c>
      <c r="E7" t="s">
        <v>205</v>
      </c>
      <c r="F7" t="s">
        <v>204</v>
      </c>
      <c r="G7" t="s">
        <v>46</v>
      </c>
      <c r="H7" s="8">
        <v>10102440</v>
      </c>
      <c r="I7" t="str">
        <f>TEXT(Tbl.Flows[[#This Row],[CAS num]],"#000-00-0")</f>
        <v>10102-44-0</v>
      </c>
    </row>
    <row r="8" spans="2:9">
      <c r="B8" t="s">
        <v>108</v>
      </c>
      <c r="E8" s="12" t="s">
        <v>244</v>
      </c>
      <c r="F8" t="s">
        <v>108</v>
      </c>
      <c r="G8" t="s">
        <v>47</v>
      </c>
      <c r="H8" s="6"/>
      <c r="I8" t="str">
        <f>TEXT(Tbl.Flows[[#This Row],[CAS num]],"#000-00-0")</f>
        <v>000-00-0</v>
      </c>
    </row>
    <row r="9" spans="2:9">
      <c r="B9" t="s">
        <v>128</v>
      </c>
      <c r="E9" t="s">
        <v>130</v>
      </c>
      <c r="F9" t="s">
        <v>128</v>
      </c>
      <c r="G9" t="s">
        <v>47</v>
      </c>
      <c r="H9" s="6">
        <v>7664417</v>
      </c>
      <c r="I9" t="str">
        <f>TEXT(Tbl.Flows[[#This Row],[CAS num]],"#000-00-0")</f>
        <v>7664-41-7</v>
      </c>
    </row>
    <row r="10" spans="2:9">
      <c r="B10" t="s">
        <v>129</v>
      </c>
      <c r="E10" t="s">
        <v>131</v>
      </c>
      <c r="F10" t="s">
        <v>129</v>
      </c>
      <c r="G10" t="s">
        <v>47</v>
      </c>
      <c r="H10" s="6">
        <v>14798039</v>
      </c>
      <c r="I10" t="str">
        <f>TEXT(Tbl.Flows[[#This Row],[CAS num]],"#000-00-0")</f>
        <v>14798-03-9</v>
      </c>
    </row>
    <row r="11" spans="2:9">
      <c r="B11" t="s">
        <v>109</v>
      </c>
      <c r="E11" s="12" t="s">
        <v>245</v>
      </c>
      <c r="F11" t="s">
        <v>109</v>
      </c>
      <c r="G11" t="s">
        <v>48</v>
      </c>
      <c r="H11" s="6"/>
      <c r="I11" t="str">
        <f>TEXT(Tbl.Flows[[#This Row],[CAS num]],"#000-00-0")</f>
        <v>000-00-0</v>
      </c>
    </row>
    <row r="12" spans="2:9">
      <c r="B12" t="s">
        <v>132</v>
      </c>
      <c r="E12" t="s">
        <v>133</v>
      </c>
      <c r="F12" t="s">
        <v>109</v>
      </c>
      <c r="G12" t="s">
        <v>48</v>
      </c>
      <c r="H12" s="6">
        <v>7446095</v>
      </c>
      <c r="I12" t="str">
        <f>TEXT(Tbl.Flows[[#This Row],[CAS num]],"#000-00-0")</f>
        <v>7446-09-5</v>
      </c>
    </row>
    <row r="13" spans="2:9">
      <c r="B13" t="s">
        <v>135</v>
      </c>
      <c r="E13" t="s">
        <v>136</v>
      </c>
      <c r="F13" t="s">
        <v>135</v>
      </c>
      <c r="G13" t="s">
        <v>48</v>
      </c>
      <c r="H13" s="6">
        <v>13827322</v>
      </c>
      <c r="I13" t="str">
        <f>TEXT(Tbl.Flows[[#This Row],[CAS num]],"#000-00-0")</f>
        <v>13827-32-2</v>
      </c>
    </row>
  </sheetData>
  <dataValidations count="1">
    <dataValidation type="list" allowBlank="1" showInputMessage="1" showErrorMessage="1" sqref="G5:G13" xr:uid="{2CD58BA3-D967-4D79-8484-F60C2B619C85}">
      <formula1>list.FFs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767F-008E-40CD-A786-127BCF11776D}">
  <dimension ref="B4:N14"/>
  <sheetViews>
    <sheetView zoomScale="90" zoomScaleNormal="90" workbookViewId="0">
      <selection activeCell="D12" sqref="D12"/>
    </sheetView>
  </sheetViews>
  <sheetFormatPr defaultRowHeight="14.25"/>
  <cols>
    <col min="2" max="2" width="70" customWidth="1"/>
    <col min="7" max="7" width="73.125" customWidth="1"/>
    <col min="9" max="9" width="17.375" customWidth="1"/>
    <col min="10" max="10" width="28" customWidth="1"/>
    <col min="11" max="11" width="16.375" customWidth="1"/>
    <col min="12" max="12" width="16.75" customWidth="1"/>
    <col min="13" max="13" width="15.375" customWidth="1"/>
    <col min="14" max="14" width="45" customWidth="1"/>
    <col min="16" max="16" width="15.25" customWidth="1"/>
  </cols>
  <sheetData>
    <row r="4" spans="2:14">
      <c r="B4" t="s">
        <v>137</v>
      </c>
      <c r="C4" t="str" cm="1">
        <f t="array" ref="C4">_xlfn.TEXTJOIN(", ",TRUE, "'"&amp;B11:B14&amp;"'")</f>
        <v>'STM3_newEmit_Orig-ArchFullUrb2v01_prep01_New-Countries_Pop2010', 'STM3_newEmit_Orig-ArchFullUrb2v02_prep01_New-Countries_Pop2010', 'STM3_newEmit_Orig-ArchFullUrb2v01_prep01_urb_New-Countries_Pop2010', 'STM3_newEmit_Orig-ArchFullUrb2v02_prep01_urb_New-Countries_Pop2010'</v>
      </c>
    </row>
    <row r="6" spans="2:14">
      <c r="B6" t="s">
        <v>271</v>
      </c>
    </row>
    <row r="7" spans="2:14">
      <c r="B7" t="b">
        <f>ROWS(_xlfn.UNIQUE(Tbl.SpatialTransforms[STM unique name]))=ROWS(Tbl.SpatialTransforms[STM unique name])</f>
        <v>1</v>
      </c>
    </row>
    <row r="9" spans="2:14">
      <c r="B9" t="s">
        <v>58</v>
      </c>
      <c r="E9" t="s">
        <v>112</v>
      </c>
    </row>
    <row r="10" spans="2:14">
      <c r="B10" t="s">
        <v>59</v>
      </c>
      <c r="C10" t="s">
        <v>6</v>
      </c>
      <c r="D10" t="s">
        <v>111</v>
      </c>
      <c r="E10" t="s">
        <v>8</v>
      </c>
      <c r="F10" t="s">
        <v>9</v>
      </c>
      <c r="G10" t="s">
        <v>5</v>
      </c>
      <c r="H10" t="s">
        <v>10</v>
      </c>
      <c r="I10" t="s">
        <v>64</v>
      </c>
      <c r="J10" t="s">
        <v>122</v>
      </c>
      <c r="K10" t="s">
        <v>123</v>
      </c>
      <c r="L10" t="s">
        <v>124</v>
      </c>
      <c r="M10" t="s">
        <v>114</v>
      </c>
      <c r="N10" t="s">
        <v>63</v>
      </c>
    </row>
    <row r="11" spans="2:14">
      <c r="B11" t="str">
        <f>Tbl.SpatialTransforms[[#This Row],[File name]]</f>
        <v>STM3_newEmit_Orig-ArchFullUrb2v01_prep01_New-Countries_Pop2010</v>
      </c>
      <c r="D11" t="b">
        <v>1</v>
      </c>
      <c r="G11" t="str">
        <f>Tbl.SpatialTransforms[[#This Row],[Auto file name]]</f>
        <v>STM3_newEmit_Orig-ArchFullUrb2v01_prep01_New-Countries_Pop2010</v>
      </c>
      <c r="H11" t="s">
        <v>194</v>
      </c>
      <c r="I11" t="s">
        <v>117</v>
      </c>
      <c r="J11" t="s">
        <v>272</v>
      </c>
      <c r="K11" t="s">
        <v>28</v>
      </c>
      <c r="L11" t="s">
        <v>32</v>
      </c>
      <c r="M11" t="b">
        <v>1</v>
      </c>
      <c r="N11" t="str">
        <f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Data]]),"","_"&amp;Tbl.SpatialTransforms[[#This Row],[Weight Data]])</f>
        <v>STM3_newEmit_Orig-ArchFullUrb2v01_prep01_New-Countries_Pop2010</v>
      </c>
    </row>
    <row r="12" spans="2:14">
      <c r="B12" t="str">
        <f>Tbl.SpatialTransforms[[#This Row],[File name]]</f>
        <v>STM3_newEmit_Orig-ArchFullUrb2v02_prep01_New-Countries_Pop2010</v>
      </c>
      <c r="D12" t="b">
        <v>1</v>
      </c>
      <c r="G12" t="str">
        <f>Tbl.SpatialTransforms[[#This Row],[Auto file name]]</f>
        <v>STM3_newEmit_Orig-ArchFullUrb2v02_prep01_New-Countries_Pop2010</v>
      </c>
      <c r="H12" t="s">
        <v>194</v>
      </c>
      <c r="I12" t="s">
        <v>117</v>
      </c>
      <c r="J12" t="s">
        <v>270</v>
      </c>
      <c r="K12" t="s">
        <v>28</v>
      </c>
      <c r="L12" t="s">
        <v>32</v>
      </c>
      <c r="M12" t="b">
        <v>1</v>
      </c>
      <c r="N12" t="str">
        <f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Data]]),"","_"&amp;Tbl.SpatialTransforms[[#This Row],[Weight Data]])</f>
        <v>STM3_newEmit_Orig-ArchFullUrb2v02_prep01_New-Countries_Pop2010</v>
      </c>
    </row>
    <row r="13" spans="2:14">
      <c r="B13" t="str">
        <f>Tbl.SpatialTransforms[[#This Row],[File name]]</f>
        <v>STM3_newEmit_Orig-ArchFullUrb2v01_prep01_urb_New-Countries_Pop2010</v>
      </c>
      <c r="D13" t="b">
        <v>1</v>
      </c>
      <c r="G13" t="str">
        <f>Tbl.SpatialTransforms[[#This Row],[Auto file name]]</f>
        <v>STM3_newEmit_Orig-ArchFullUrb2v01_prep01_urb_New-Countries_Pop2010</v>
      </c>
      <c r="H13" t="s">
        <v>194</v>
      </c>
      <c r="I13" t="s">
        <v>117</v>
      </c>
      <c r="J13" t="s">
        <v>274</v>
      </c>
      <c r="K13" t="s">
        <v>28</v>
      </c>
      <c r="L13" t="s">
        <v>32</v>
      </c>
      <c r="M13" t="b">
        <v>1</v>
      </c>
      <c r="N13" t="str">
        <f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Data]]),"","_"&amp;Tbl.SpatialTransforms[[#This Row],[Weight Data]])</f>
        <v>STM3_newEmit_Orig-ArchFullUrb2v01_prep01_urb_New-Countries_Pop2010</v>
      </c>
    </row>
    <row r="14" spans="2:14">
      <c r="B14" t="str">
        <f>Tbl.SpatialTransforms[[#This Row],[File name]]</f>
        <v>STM3_newEmit_Orig-ArchFullUrb2v02_prep01_urb_New-Countries_Pop2010</v>
      </c>
      <c r="D14" t="b">
        <v>1</v>
      </c>
      <c r="G14" t="str">
        <f>Tbl.SpatialTransforms[[#This Row],[Auto file name]]</f>
        <v>STM3_newEmit_Orig-ArchFullUrb2v02_prep01_urb_New-Countries_Pop2010</v>
      </c>
      <c r="H14" t="s">
        <v>194</v>
      </c>
      <c r="I14" t="s">
        <v>117</v>
      </c>
      <c r="J14" t="s">
        <v>275</v>
      </c>
      <c r="K14" t="s">
        <v>28</v>
      </c>
      <c r="L14" t="s">
        <v>32</v>
      </c>
      <c r="M14" t="b">
        <v>1</v>
      </c>
      <c r="N14" t="str">
        <f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Data]]),"","_"&amp;Tbl.SpatialTransforms[[#This Row],[Weight Data]])</f>
        <v>STM3_newEmit_Orig-ArchFullUrb2v02_prep01_urb_New-Countries_Pop2010</v>
      </c>
    </row>
  </sheetData>
  <phoneticPr fontId="3" type="noConversion"/>
  <dataValidations count="4">
    <dataValidation type="list" allowBlank="1" showInputMessage="1" showErrorMessage="1" sqref="I11:I14" xr:uid="{E821405C-6957-4A9F-8765-11FEDC830D01}">
      <formula1>list.STM_types</formula1>
    </dataValidation>
    <dataValidation type="list" allowBlank="1" showInputMessage="1" showErrorMessage="1" sqref="L11:L14" xr:uid="{5BDCD423-46E4-4A7B-8628-5C9344A21620}">
      <formula1>list.Data_unique</formula1>
    </dataValidation>
    <dataValidation type="list" allowBlank="1" showInputMessage="1" showErrorMessage="1" sqref="M11:M14" xr:uid="{30B9C429-7EFE-4DEB-8979-C009F9C29D27}">
      <formula1>"TRUE,FALSE"</formula1>
    </dataValidation>
    <dataValidation type="list" allowBlank="1" showInputMessage="1" showErrorMessage="1" sqref="J11:K14" xr:uid="{3AF342F9-C154-4566-A6D6-DF321DDA9F17}">
      <formula1>list.Files_geo_unique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B8A82-CFFD-44ED-81E7-98AEC955FB8E}">
  <dimension ref="B3:X71"/>
  <sheetViews>
    <sheetView zoomScale="80" zoomScaleNormal="80" workbookViewId="0">
      <selection activeCell="AE24" sqref="AE24"/>
    </sheetView>
  </sheetViews>
  <sheetFormatPr defaultRowHeight="14.25"/>
  <cols>
    <col min="2" max="2" width="26.375" customWidth="1"/>
    <col min="3" max="3" width="17.375" customWidth="1"/>
    <col min="4" max="6" width="17" customWidth="1"/>
    <col min="7" max="7" width="15.375" customWidth="1"/>
    <col min="8" max="8" width="22.375" bestFit="1" customWidth="1"/>
    <col min="9" max="9" width="15.375" customWidth="1"/>
    <col min="10" max="10" width="13.625" customWidth="1"/>
    <col min="11" max="11" width="20" customWidth="1"/>
    <col min="12" max="12" width="29.125" customWidth="1"/>
    <col min="13" max="13" width="22.125" customWidth="1"/>
    <col min="14" max="15" width="17.625" customWidth="1"/>
    <col min="16" max="16" width="34.625" customWidth="1"/>
    <col min="17" max="17" width="16.375" customWidth="1"/>
    <col min="18" max="18" width="15.375" customWidth="1"/>
    <col min="19" max="19" width="14.375" customWidth="1"/>
    <col min="20" max="20" width="34" customWidth="1"/>
  </cols>
  <sheetData>
    <row r="3" spans="2:24">
      <c r="X3" s="7" t="s">
        <v>177</v>
      </c>
    </row>
    <row r="4" spans="2:24">
      <c r="X4" t="s">
        <v>174</v>
      </c>
    </row>
    <row r="5" spans="2:24">
      <c r="X5" t="s">
        <v>175</v>
      </c>
    </row>
    <row r="6" spans="2:24">
      <c r="X6" t="s">
        <v>176</v>
      </c>
    </row>
    <row r="7" spans="2:24">
      <c r="B7" t="s">
        <v>211</v>
      </c>
      <c r="F7" t="s">
        <v>178</v>
      </c>
      <c r="I7" t="s">
        <v>235</v>
      </c>
      <c r="X7" t="s">
        <v>242</v>
      </c>
    </row>
    <row r="8" spans="2:24" ht="42.75">
      <c r="B8" t="s">
        <v>206</v>
      </c>
      <c r="C8" t="s">
        <v>212</v>
      </c>
      <c r="D8" t="s">
        <v>199</v>
      </c>
      <c r="F8" s="3" t="s">
        <v>186</v>
      </c>
      <c r="G8" s="3" t="s">
        <v>187</v>
      </c>
      <c r="H8" s="3" t="s">
        <v>6</v>
      </c>
      <c r="I8" s="3" t="s">
        <v>233</v>
      </c>
      <c r="J8" s="3" t="s">
        <v>160</v>
      </c>
      <c r="K8" s="3" t="s">
        <v>161</v>
      </c>
      <c r="L8" s="3" t="s">
        <v>179</v>
      </c>
      <c r="M8" s="3" t="s">
        <v>180</v>
      </c>
      <c r="N8" s="3" t="s">
        <v>215</v>
      </c>
      <c r="O8" s="3" t="s">
        <v>216</v>
      </c>
      <c r="P8" s="3" t="s">
        <v>183</v>
      </c>
      <c r="Q8" s="3" t="s">
        <v>181</v>
      </c>
      <c r="R8" s="3" t="s">
        <v>182</v>
      </c>
      <c r="S8" s="3" t="s">
        <v>188</v>
      </c>
      <c r="T8" s="3" t="s">
        <v>184</v>
      </c>
      <c r="U8" s="3" t="s">
        <v>162</v>
      </c>
      <c r="V8" s="3" t="s">
        <v>149</v>
      </c>
      <c r="W8" s="3" t="s">
        <v>20</v>
      </c>
      <c r="X8" s="3" t="s">
        <v>163</v>
      </c>
    </row>
    <row r="9" spans="2:24">
      <c r="B9" t="s">
        <v>208</v>
      </c>
      <c r="C9" t="b">
        <v>1</v>
      </c>
      <c r="D9" t="s">
        <v>209</v>
      </c>
      <c r="F9">
        <f>IFERROR($F8+1,1)</f>
        <v>1</v>
      </c>
      <c r="G9" s="11"/>
      <c r="H9" t="s">
        <v>234</v>
      </c>
      <c r="J9" t="s">
        <v>107</v>
      </c>
      <c r="K9" t="s">
        <v>46</v>
      </c>
      <c r="L9" t="s">
        <v>31</v>
      </c>
      <c r="M9" t="s">
        <v>31</v>
      </c>
      <c r="N9" t="s">
        <v>201</v>
      </c>
      <c r="O9" t="s">
        <v>52</v>
      </c>
      <c r="P9" t="str" cm="1">
        <f t="array" ref="P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/>
      </c>
      <c r="Q9" t="s">
        <v>31</v>
      </c>
      <c r="R9" t="s">
        <v>39</v>
      </c>
      <c r="T9" t="e" cm="1" vm="1">
        <f t="array" ref="T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9" t="s">
        <v>152</v>
      </c>
      <c r="V9" t="s">
        <v>49</v>
      </c>
      <c r="W9" t="s">
        <v>50</v>
      </c>
      <c r="X9" t="s">
        <v>175</v>
      </c>
    </row>
    <row r="10" spans="2:24">
      <c r="B10" t="s">
        <v>207</v>
      </c>
      <c r="C10" t="b">
        <v>1</v>
      </c>
      <c r="D10" t="s">
        <v>210</v>
      </c>
      <c r="F10">
        <f t="shared" ref="F10:F11" si="0">IFERROR($F9+1,1)</f>
        <v>2</v>
      </c>
      <c r="G10" s="11"/>
      <c r="H10" t="s">
        <v>236</v>
      </c>
      <c r="J10" t="s">
        <v>107</v>
      </c>
      <c r="K10" t="s">
        <v>46</v>
      </c>
      <c r="L10" t="s">
        <v>31</v>
      </c>
      <c r="M10" t="s">
        <v>30</v>
      </c>
      <c r="N10" t="s">
        <v>201</v>
      </c>
      <c r="O10" t="s">
        <v>52</v>
      </c>
      <c r="P10" t="e" cm="1" vm="1">
        <f t="array" ref="P1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0" t="s">
        <v>31</v>
      </c>
      <c r="R10" t="s">
        <v>39</v>
      </c>
      <c r="T10" t="e" cm="1" vm="1">
        <f t="array" ref="T1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0" t="s">
        <v>152</v>
      </c>
      <c r="V10" t="s">
        <v>49</v>
      </c>
      <c r="W10" t="s">
        <v>50</v>
      </c>
      <c r="X10" t="s">
        <v>175</v>
      </c>
    </row>
    <row r="11" spans="2:24">
      <c r="F11">
        <f t="shared" si="0"/>
        <v>3</v>
      </c>
      <c r="G11" s="11"/>
      <c r="H11" t="s">
        <v>237</v>
      </c>
      <c r="J11" t="s">
        <v>107</v>
      </c>
      <c r="K11" t="s">
        <v>46</v>
      </c>
      <c r="L11" t="s">
        <v>31</v>
      </c>
      <c r="M11" t="s">
        <v>28</v>
      </c>
      <c r="N11" t="s">
        <v>201</v>
      </c>
      <c r="O11" t="s">
        <v>52</v>
      </c>
      <c r="P11" t="e" cm="1" vm="1">
        <f t="array" ref="P1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1" t="s">
        <v>31</v>
      </c>
      <c r="R11" t="s">
        <v>39</v>
      </c>
      <c r="T11" t="e" cm="1" vm="1">
        <f t="array" ref="T1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1" t="s">
        <v>152</v>
      </c>
      <c r="V11" t="s">
        <v>49</v>
      </c>
      <c r="W11" t="s">
        <v>50</v>
      </c>
      <c r="X11" t="s">
        <v>175</v>
      </c>
    </row>
    <row r="12" spans="2:24">
      <c r="F12">
        <f t="shared" ref="F12:F25" si="1">IFERROR($F11+1,1)</f>
        <v>4</v>
      </c>
      <c r="G12" s="11"/>
      <c r="H12" t="s">
        <v>238</v>
      </c>
      <c r="J12" t="s">
        <v>107</v>
      </c>
      <c r="K12" t="s">
        <v>46</v>
      </c>
      <c r="L12" t="s">
        <v>31</v>
      </c>
      <c r="M12" t="s">
        <v>31</v>
      </c>
      <c r="N12" t="s">
        <v>213</v>
      </c>
      <c r="O12" t="s">
        <v>52</v>
      </c>
      <c r="P12" t="str" cm="1">
        <f t="array" ref="P1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/>
      </c>
      <c r="Q12" t="s">
        <v>31</v>
      </c>
      <c r="R12" t="s">
        <v>39</v>
      </c>
      <c r="T12" t="e" cm="1" vm="1">
        <f t="array" ref="T1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2" t="s">
        <v>152</v>
      </c>
      <c r="V12" t="s">
        <v>49</v>
      </c>
      <c r="W12" t="s">
        <v>50</v>
      </c>
      <c r="X12" t="s">
        <v>175</v>
      </c>
    </row>
    <row r="13" spans="2:24">
      <c r="F13">
        <f t="shared" si="1"/>
        <v>5</v>
      </c>
      <c r="G13" s="11"/>
      <c r="H13" t="s">
        <v>238</v>
      </c>
      <c r="J13" t="s">
        <v>107</v>
      </c>
      <c r="K13" t="s">
        <v>46</v>
      </c>
      <c r="L13" t="s">
        <v>31</v>
      </c>
      <c r="M13" t="s">
        <v>30</v>
      </c>
      <c r="N13" t="s">
        <v>213</v>
      </c>
      <c r="O13" t="s">
        <v>52</v>
      </c>
      <c r="P13" t="e" cm="1" vm="1">
        <f t="array" ref="P1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3" t="s">
        <v>31</v>
      </c>
      <c r="R13" t="s">
        <v>39</v>
      </c>
      <c r="T13" t="e" cm="1" vm="1">
        <f t="array" ref="T1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3" t="s">
        <v>152</v>
      </c>
      <c r="V13" t="s">
        <v>49</v>
      </c>
      <c r="W13" t="s">
        <v>50</v>
      </c>
      <c r="X13" t="s">
        <v>175</v>
      </c>
    </row>
    <row r="14" spans="2:24">
      <c r="F14">
        <f t="shared" si="1"/>
        <v>6</v>
      </c>
      <c r="G14" s="11"/>
      <c r="H14" t="s">
        <v>238</v>
      </c>
      <c r="J14" t="s">
        <v>107</v>
      </c>
      <c r="K14" t="s">
        <v>46</v>
      </c>
      <c r="L14" t="s">
        <v>31</v>
      </c>
      <c r="M14" t="s">
        <v>28</v>
      </c>
      <c r="N14" t="s">
        <v>213</v>
      </c>
      <c r="O14" t="s">
        <v>52</v>
      </c>
      <c r="P14" t="e" cm="1" vm="1">
        <f t="array" ref="P1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4" t="s">
        <v>31</v>
      </c>
      <c r="R14" t="s">
        <v>39</v>
      </c>
      <c r="T14" t="e" cm="1" vm="1">
        <f t="array" ref="T1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4" t="s">
        <v>152</v>
      </c>
      <c r="V14" t="s">
        <v>49</v>
      </c>
      <c r="W14" t="s">
        <v>50</v>
      </c>
      <c r="X14" t="s">
        <v>175</v>
      </c>
    </row>
    <row r="15" spans="2:24">
      <c r="F15">
        <f t="shared" si="1"/>
        <v>7</v>
      </c>
      <c r="G15" s="11"/>
      <c r="H15" t="s">
        <v>239</v>
      </c>
      <c r="J15" t="s">
        <v>107</v>
      </c>
      <c r="K15" t="s">
        <v>46</v>
      </c>
      <c r="L15" t="s">
        <v>31</v>
      </c>
      <c r="M15" t="s">
        <v>31</v>
      </c>
      <c r="N15" t="s">
        <v>214</v>
      </c>
      <c r="O15" t="s">
        <v>52</v>
      </c>
      <c r="P15" t="str" cm="1">
        <f t="array" ref="P1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/>
      </c>
      <c r="Q15" t="s">
        <v>31</v>
      </c>
      <c r="R15" t="s">
        <v>39</v>
      </c>
      <c r="T15" t="e" cm="1" vm="1">
        <f t="array" ref="T1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5" t="s">
        <v>152</v>
      </c>
      <c r="V15" t="s">
        <v>49</v>
      </c>
      <c r="W15" t="s">
        <v>50</v>
      </c>
      <c r="X15" t="s">
        <v>175</v>
      </c>
    </row>
    <row r="16" spans="2:24">
      <c r="F16">
        <f t="shared" si="1"/>
        <v>8</v>
      </c>
      <c r="G16" s="11"/>
      <c r="H16" t="s">
        <v>239</v>
      </c>
      <c r="J16" t="s">
        <v>107</v>
      </c>
      <c r="K16" t="s">
        <v>46</v>
      </c>
      <c r="L16" t="s">
        <v>31</v>
      </c>
      <c r="M16" t="s">
        <v>30</v>
      </c>
      <c r="N16" t="s">
        <v>214</v>
      </c>
      <c r="O16" t="s">
        <v>52</v>
      </c>
      <c r="P16" t="e" cm="1" vm="1">
        <f t="array" ref="P1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6" t="s">
        <v>31</v>
      </c>
      <c r="R16" t="s">
        <v>39</v>
      </c>
      <c r="T16" t="e" cm="1" vm="1">
        <f t="array" ref="T1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6" t="s">
        <v>152</v>
      </c>
      <c r="V16" t="s">
        <v>49</v>
      </c>
      <c r="W16" t="s">
        <v>50</v>
      </c>
      <c r="X16" t="s">
        <v>175</v>
      </c>
    </row>
    <row r="17" spans="6:24">
      <c r="F17">
        <f t="shared" si="1"/>
        <v>9</v>
      </c>
      <c r="G17" s="11"/>
      <c r="H17" t="s">
        <v>239</v>
      </c>
      <c r="J17" t="s">
        <v>107</v>
      </c>
      <c r="K17" t="s">
        <v>46</v>
      </c>
      <c r="L17" t="s">
        <v>31</v>
      </c>
      <c r="M17" t="s">
        <v>28</v>
      </c>
      <c r="N17" t="s">
        <v>214</v>
      </c>
      <c r="O17" t="s">
        <v>52</v>
      </c>
      <c r="P17" t="e" cm="1" vm="1">
        <f t="array" ref="P1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7" t="s">
        <v>31</v>
      </c>
      <c r="R17" t="s">
        <v>39</v>
      </c>
      <c r="T17" t="e" cm="1" vm="1">
        <f t="array" ref="T1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7" t="s">
        <v>152</v>
      </c>
      <c r="V17" t="s">
        <v>49</v>
      </c>
      <c r="W17" t="s">
        <v>50</v>
      </c>
      <c r="X17" t="s">
        <v>175</v>
      </c>
    </row>
    <row r="18" spans="6:24">
      <c r="F18">
        <f t="shared" si="1"/>
        <v>10</v>
      </c>
      <c r="G18" t="b">
        <v>1</v>
      </c>
      <c r="I18" t="b">
        <v>1</v>
      </c>
      <c r="J18" t="s">
        <v>107</v>
      </c>
      <c r="K18" t="s">
        <v>46</v>
      </c>
      <c r="L18" t="s">
        <v>31</v>
      </c>
      <c r="M18" t="s">
        <v>28</v>
      </c>
      <c r="N18" t="s">
        <v>201</v>
      </c>
      <c r="O18" t="s">
        <v>52</v>
      </c>
      <c r="P18" t="e" cm="1" vm="1">
        <f t="array" ref="P1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8" t="s">
        <v>31</v>
      </c>
      <c r="R18" t="s">
        <v>39</v>
      </c>
      <c r="T18" t="e" cm="1" vm="1">
        <f t="array" ref="T1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8" t="s">
        <v>152</v>
      </c>
      <c r="V18" t="s">
        <v>49</v>
      </c>
      <c r="W18" t="s">
        <v>50</v>
      </c>
      <c r="X18" t="s">
        <v>175</v>
      </c>
    </row>
    <row r="19" spans="6:24">
      <c r="F19">
        <f t="shared" si="1"/>
        <v>11</v>
      </c>
      <c r="G19" t="b">
        <v>1</v>
      </c>
      <c r="I19" t="b">
        <v>1</v>
      </c>
      <c r="J19" t="s">
        <v>107</v>
      </c>
      <c r="K19" t="s">
        <v>46</v>
      </c>
      <c r="L19" t="s">
        <v>31</v>
      </c>
      <c r="M19" t="s">
        <v>28</v>
      </c>
      <c r="N19" t="s">
        <v>213</v>
      </c>
      <c r="O19" t="s">
        <v>55</v>
      </c>
      <c r="P19" t="e" cm="1" vm="1">
        <f t="array" ref="P1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9" t="s">
        <v>31</v>
      </c>
      <c r="R19" t="s">
        <v>39</v>
      </c>
      <c r="T19" t="e" cm="1" vm="1">
        <f t="array" ref="T1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9" t="s">
        <v>152</v>
      </c>
      <c r="V19" t="s">
        <v>49</v>
      </c>
      <c r="W19" t="s">
        <v>50</v>
      </c>
      <c r="X19" t="s">
        <v>175</v>
      </c>
    </row>
    <row r="20" spans="6:24">
      <c r="F20">
        <f t="shared" si="1"/>
        <v>12</v>
      </c>
      <c r="G20" t="b">
        <v>1</v>
      </c>
      <c r="I20" t="b">
        <v>1</v>
      </c>
      <c r="J20" t="s">
        <v>107</v>
      </c>
      <c r="K20" t="s">
        <v>46</v>
      </c>
      <c r="L20" t="s">
        <v>31</v>
      </c>
      <c r="M20" t="s">
        <v>28</v>
      </c>
      <c r="N20" t="s">
        <v>214</v>
      </c>
      <c r="O20" t="s">
        <v>225</v>
      </c>
      <c r="P20" t="e" cm="1" vm="1">
        <f t="array" ref="P2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0" t="s">
        <v>31</v>
      </c>
      <c r="R20" t="s">
        <v>39</v>
      </c>
      <c r="T20" t="e" cm="1" vm="1">
        <f t="array" ref="T2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0" t="s">
        <v>152</v>
      </c>
      <c r="V20" t="s">
        <v>49</v>
      </c>
      <c r="W20" t="s">
        <v>50</v>
      </c>
      <c r="X20" t="s">
        <v>175</v>
      </c>
    </row>
    <row r="21" spans="6:24">
      <c r="F21">
        <f t="shared" si="1"/>
        <v>13</v>
      </c>
      <c r="J21" t="s">
        <v>202</v>
      </c>
      <c r="K21" t="s">
        <v>46</v>
      </c>
      <c r="L21" t="s">
        <v>31</v>
      </c>
      <c r="M21" t="s">
        <v>28</v>
      </c>
      <c r="N21" t="s">
        <v>201</v>
      </c>
      <c r="O21" t="s">
        <v>52</v>
      </c>
      <c r="P21" t="e" cm="1" vm="1">
        <f t="array" ref="P2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1" t="s">
        <v>31</v>
      </c>
      <c r="R21" t="s">
        <v>39</v>
      </c>
      <c r="T21" t="e" cm="1" vm="1">
        <f t="array" ref="T2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1" t="s">
        <v>152</v>
      </c>
      <c r="V21" t="s">
        <v>49</v>
      </c>
      <c r="W21" t="s">
        <v>50</v>
      </c>
      <c r="X21" t="s">
        <v>175</v>
      </c>
    </row>
    <row r="22" spans="6:24">
      <c r="F22">
        <f t="shared" si="1"/>
        <v>14</v>
      </c>
      <c r="J22" t="s">
        <v>202</v>
      </c>
      <c r="K22" t="s">
        <v>46</v>
      </c>
      <c r="L22" t="s">
        <v>31</v>
      </c>
      <c r="M22" t="s">
        <v>28</v>
      </c>
      <c r="N22" t="s">
        <v>213</v>
      </c>
      <c r="O22" t="s">
        <v>55</v>
      </c>
      <c r="P22" t="e" cm="1" vm="1">
        <f t="array" ref="P2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2" t="s">
        <v>31</v>
      </c>
      <c r="R22" t="s">
        <v>39</v>
      </c>
      <c r="T22" t="e" cm="1" vm="1">
        <f t="array" ref="T2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2" t="s">
        <v>152</v>
      </c>
      <c r="V22" t="s">
        <v>49</v>
      </c>
      <c r="W22" t="s">
        <v>50</v>
      </c>
      <c r="X22" t="s">
        <v>175</v>
      </c>
    </row>
    <row r="23" spans="6:24">
      <c r="F23">
        <f t="shared" si="1"/>
        <v>15</v>
      </c>
      <c r="J23" t="s">
        <v>202</v>
      </c>
      <c r="K23" t="s">
        <v>46</v>
      </c>
      <c r="L23" t="s">
        <v>31</v>
      </c>
      <c r="M23" t="s">
        <v>28</v>
      </c>
      <c r="N23" t="s">
        <v>214</v>
      </c>
      <c r="O23" t="s">
        <v>225</v>
      </c>
      <c r="P23" t="e" cm="1" vm="1">
        <f t="array" ref="P2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3" t="s">
        <v>31</v>
      </c>
      <c r="R23" t="s">
        <v>39</v>
      </c>
      <c r="T23" t="e" cm="1" vm="1">
        <f t="array" ref="T2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3" t="s">
        <v>152</v>
      </c>
      <c r="V23" t="s">
        <v>49</v>
      </c>
      <c r="W23" t="s">
        <v>50</v>
      </c>
      <c r="X23" t="s">
        <v>175</v>
      </c>
    </row>
    <row r="24" spans="6:24">
      <c r="F24">
        <f t="shared" si="1"/>
        <v>16</v>
      </c>
      <c r="J24" t="s">
        <v>204</v>
      </c>
      <c r="K24" t="s">
        <v>46</v>
      </c>
      <c r="L24" t="s">
        <v>31</v>
      </c>
      <c r="M24" t="s">
        <v>28</v>
      </c>
      <c r="N24" t="s">
        <v>201</v>
      </c>
      <c r="O24" t="s">
        <v>52</v>
      </c>
      <c r="P24" t="e" cm="1" vm="1">
        <f t="array" ref="P2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4" t="s">
        <v>31</v>
      </c>
      <c r="R24" t="s">
        <v>39</v>
      </c>
      <c r="T24" t="e" cm="1" vm="1">
        <f t="array" ref="T2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4" t="s">
        <v>152</v>
      </c>
      <c r="V24" t="s">
        <v>49</v>
      </c>
      <c r="W24" t="s">
        <v>50</v>
      </c>
      <c r="X24" t="s">
        <v>175</v>
      </c>
    </row>
    <row r="25" spans="6:24">
      <c r="F25">
        <f t="shared" si="1"/>
        <v>17</v>
      </c>
      <c r="J25" t="s">
        <v>204</v>
      </c>
      <c r="K25" t="s">
        <v>46</v>
      </c>
      <c r="L25" t="s">
        <v>31</v>
      </c>
      <c r="M25" t="s">
        <v>28</v>
      </c>
      <c r="N25" t="s">
        <v>213</v>
      </c>
      <c r="O25" t="s">
        <v>55</v>
      </c>
      <c r="P25" t="e" cm="1" vm="1">
        <f t="array" ref="P2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5" t="s">
        <v>31</v>
      </c>
      <c r="R25" t="s">
        <v>39</v>
      </c>
      <c r="T25" t="e" cm="1" vm="1">
        <f t="array" ref="T2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5" t="s">
        <v>152</v>
      </c>
      <c r="V25" t="s">
        <v>49</v>
      </c>
      <c r="W25" t="s">
        <v>50</v>
      </c>
      <c r="X25" t="s">
        <v>175</v>
      </c>
    </row>
    <row r="26" spans="6:24">
      <c r="F26">
        <f t="shared" ref="F26:F53" si="2">IFERROR($F25+1,1)</f>
        <v>18</v>
      </c>
      <c r="J26" t="s">
        <v>204</v>
      </c>
      <c r="K26" t="s">
        <v>46</v>
      </c>
      <c r="L26" t="s">
        <v>31</v>
      </c>
      <c r="M26" t="s">
        <v>28</v>
      </c>
      <c r="N26" t="s">
        <v>214</v>
      </c>
      <c r="O26" t="s">
        <v>225</v>
      </c>
      <c r="P26" t="e" cm="1" vm="1">
        <f t="array" ref="P2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6" t="s">
        <v>31</v>
      </c>
      <c r="R26" t="s">
        <v>39</v>
      </c>
      <c r="T26" t="e" cm="1" vm="1">
        <f t="array" ref="T2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6" t="s">
        <v>152</v>
      </c>
      <c r="V26" t="s">
        <v>49</v>
      </c>
      <c r="W26" t="s">
        <v>50</v>
      </c>
      <c r="X26" t="s">
        <v>175</v>
      </c>
    </row>
    <row r="27" spans="6:24">
      <c r="F27">
        <f t="shared" si="2"/>
        <v>19</v>
      </c>
      <c r="G27" t="b">
        <v>1</v>
      </c>
      <c r="I27" t="b">
        <v>1</v>
      </c>
      <c r="J27" t="s">
        <v>108</v>
      </c>
      <c r="K27" t="s">
        <v>47</v>
      </c>
      <c r="L27" t="s">
        <v>31</v>
      </c>
      <c r="M27" t="s">
        <v>28</v>
      </c>
      <c r="N27" t="s">
        <v>201</v>
      </c>
      <c r="O27" t="s">
        <v>51</v>
      </c>
      <c r="P27" t="e" cm="1" vm="1">
        <f t="array" ref="P2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7" t="s">
        <v>31</v>
      </c>
      <c r="R27" t="s">
        <v>39</v>
      </c>
      <c r="T27" t="e" cm="1" vm="1">
        <f t="array" ref="T2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7" t="s">
        <v>151</v>
      </c>
      <c r="V27" t="s">
        <v>49</v>
      </c>
      <c r="W27" t="s">
        <v>50</v>
      </c>
      <c r="X27" t="s">
        <v>175</v>
      </c>
    </row>
    <row r="28" spans="6:24">
      <c r="F28">
        <f t="shared" si="2"/>
        <v>20</v>
      </c>
      <c r="G28" t="b">
        <v>1</v>
      </c>
      <c r="I28" t="b">
        <v>1</v>
      </c>
      <c r="J28" t="s">
        <v>108</v>
      </c>
      <c r="K28" t="s">
        <v>47</v>
      </c>
      <c r="L28" t="s">
        <v>31</v>
      </c>
      <c r="M28" t="s">
        <v>28</v>
      </c>
      <c r="N28" t="s">
        <v>213</v>
      </c>
      <c r="O28" t="s">
        <v>54</v>
      </c>
      <c r="P28" t="e" cm="1" vm="1">
        <f t="array" ref="P2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8" t="s">
        <v>31</v>
      </c>
      <c r="R28" t="s">
        <v>39</v>
      </c>
      <c r="T28" t="e" cm="1" vm="1">
        <f t="array" ref="T2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8" t="s">
        <v>151</v>
      </c>
      <c r="V28" t="s">
        <v>49</v>
      </c>
      <c r="W28" t="s">
        <v>50</v>
      </c>
      <c r="X28" t="s">
        <v>175</v>
      </c>
    </row>
    <row r="29" spans="6:24">
      <c r="F29">
        <f t="shared" si="2"/>
        <v>21</v>
      </c>
      <c r="G29" t="b">
        <v>1</v>
      </c>
      <c r="I29" t="b">
        <v>1</v>
      </c>
      <c r="J29" t="s">
        <v>108</v>
      </c>
      <c r="K29" t="s">
        <v>47</v>
      </c>
      <c r="L29" t="s">
        <v>31</v>
      </c>
      <c r="M29" t="s">
        <v>28</v>
      </c>
      <c r="N29" t="s">
        <v>214</v>
      </c>
      <c r="O29" t="s">
        <v>223</v>
      </c>
      <c r="P29" t="e" cm="1" vm="1">
        <f t="array" ref="P2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9" t="s">
        <v>31</v>
      </c>
      <c r="R29" t="s">
        <v>39</v>
      </c>
      <c r="T29" t="e" cm="1" vm="1">
        <f t="array" ref="T2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9" t="s">
        <v>151</v>
      </c>
      <c r="V29" t="s">
        <v>49</v>
      </c>
      <c r="W29" t="s">
        <v>50</v>
      </c>
      <c r="X29" t="s">
        <v>175</v>
      </c>
    </row>
    <row r="30" spans="6:24">
      <c r="F30">
        <f t="shared" si="2"/>
        <v>22</v>
      </c>
      <c r="J30" t="s">
        <v>128</v>
      </c>
      <c r="K30" t="s">
        <v>47</v>
      </c>
      <c r="L30" t="s">
        <v>31</v>
      </c>
      <c r="M30" t="s">
        <v>28</v>
      </c>
      <c r="N30" t="s">
        <v>201</v>
      </c>
      <c r="O30" t="s">
        <v>51</v>
      </c>
      <c r="P30" t="e" cm="1" vm="1">
        <f t="array" ref="P3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0" t="s">
        <v>31</v>
      </c>
      <c r="R30" t="s">
        <v>39</v>
      </c>
      <c r="T30" t="e" cm="1" vm="1">
        <f t="array" ref="T3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0" t="s">
        <v>151</v>
      </c>
      <c r="V30" t="s">
        <v>49</v>
      </c>
      <c r="W30" t="s">
        <v>50</v>
      </c>
      <c r="X30" t="s">
        <v>175</v>
      </c>
    </row>
    <row r="31" spans="6:24">
      <c r="F31">
        <f t="shared" si="2"/>
        <v>23</v>
      </c>
      <c r="J31" t="s">
        <v>128</v>
      </c>
      <c r="K31" t="s">
        <v>47</v>
      </c>
      <c r="L31" t="s">
        <v>31</v>
      </c>
      <c r="M31" t="s">
        <v>28</v>
      </c>
      <c r="N31" t="s">
        <v>213</v>
      </c>
      <c r="O31" t="s">
        <v>54</v>
      </c>
      <c r="P31" t="e" cm="1" vm="1">
        <f t="array" ref="P3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1" t="s">
        <v>31</v>
      </c>
      <c r="R31" t="s">
        <v>39</v>
      </c>
      <c r="T31" t="e" cm="1" vm="1">
        <f t="array" ref="T3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1" t="s">
        <v>151</v>
      </c>
      <c r="V31" t="s">
        <v>49</v>
      </c>
      <c r="W31" t="s">
        <v>50</v>
      </c>
      <c r="X31" t="s">
        <v>175</v>
      </c>
    </row>
    <row r="32" spans="6:24">
      <c r="F32">
        <f t="shared" si="2"/>
        <v>24</v>
      </c>
      <c r="J32" t="s">
        <v>128</v>
      </c>
      <c r="K32" t="s">
        <v>47</v>
      </c>
      <c r="L32" t="s">
        <v>31</v>
      </c>
      <c r="M32" t="s">
        <v>28</v>
      </c>
      <c r="N32" t="s">
        <v>214</v>
      </c>
      <c r="O32" t="s">
        <v>223</v>
      </c>
      <c r="P32" t="e" cm="1" vm="1">
        <f t="array" ref="P3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2" t="s">
        <v>31</v>
      </c>
      <c r="R32" t="s">
        <v>39</v>
      </c>
      <c r="T32" t="e" cm="1" vm="1">
        <f t="array" ref="T3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2" t="s">
        <v>151</v>
      </c>
      <c r="V32" t="s">
        <v>49</v>
      </c>
      <c r="W32" t="s">
        <v>50</v>
      </c>
      <c r="X32" t="s">
        <v>175</v>
      </c>
    </row>
    <row r="33" spans="6:24">
      <c r="F33">
        <f t="shared" si="2"/>
        <v>25</v>
      </c>
      <c r="J33" t="s">
        <v>129</v>
      </c>
      <c r="K33" t="s">
        <v>47</v>
      </c>
      <c r="L33" t="s">
        <v>31</v>
      </c>
      <c r="M33" t="s">
        <v>28</v>
      </c>
      <c r="N33" t="s">
        <v>201</v>
      </c>
      <c r="O33" t="s">
        <v>51</v>
      </c>
      <c r="P33" t="e" cm="1" vm="1">
        <f t="array" ref="P3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3" t="s">
        <v>31</v>
      </c>
      <c r="R33" t="s">
        <v>39</v>
      </c>
      <c r="T33" t="e" cm="1" vm="1">
        <f t="array" ref="T3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3" t="s">
        <v>151</v>
      </c>
      <c r="V33" t="s">
        <v>49</v>
      </c>
      <c r="W33" t="s">
        <v>50</v>
      </c>
      <c r="X33" t="s">
        <v>175</v>
      </c>
    </row>
    <row r="34" spans="6:24">
      <c r="F34">
        <f t="shared" si="2"/>
        <v>26</v>
      </c>
      <c r="J34" t="s">
        <v>129</v>
      </c>
      <c r="K34" t="s">
        <v>47</v>
      </c>
      <c r="L34" t="s">
        <v>31</v>
      </c>
      <c r="M34" t="s">
        <v>28</v>
      </c>
      <c r="N34" t="s">
        <v>213</v>
      </c>
      <c r="O34" t="s">
        <v>54</v>
      </c>
      <c r="P34" t="e" cm="1" vm="1">
        <f t="array" ref="P3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4" t="s">
        <v>31</v>
      </c>
      <c r="R34" t="s">
        <v>39</v>
      </c>
      <c r="T34" t="e" cm="1" vm="1">
        <f t="array" ref="T3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4" t="s">
        <v>151</v>
      </c>
      <c r="V34" t="s">
        <v>49</v>
      </c>
      <c r="W34" t="s">
        <v>50</v>
      </c>
      <c r="X34" t="s">
        <v>175</v>
      </c>
    </row>
    <row r="35" spans="6:24">
      <c r="F35">
        <f t="shared" si="2"/>
        <v>27</v>
      </c>
      <c r="J35" t="s">
        <v>129</v>
      </c>
      <c r="K35" t="s">
        <v>47</v>
      </c>
      <c r="L35" t="s">
        <v>31</v>
      </c>
      <c r="M35" t="s">
        <v>28</v>
      </c>
      <c r="N35" t="s">
        <v>214</v>
      </c>
      <c r="O35" t="s">
        <v>223</v>
      </c>
      <c r="P35" t="e" cm="1" vm="1">
        <f t="array" ref="P3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5" t="s">
        <v>31</v>
      </c>
      <c r="R35" t="s">
        <v>39</v>
      </c>
      <c r="T35" t="e" cm="1" vm="1">
        <f t="array" ref="T3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5" t="s">
        <v>151</v>
      </c>
      <c r="V35" t="s">
        <v>49</v>
      </c>
      <c r="W35" t="s">
        <v>50</v>
      </c>
      <c r="X35" t="s">
        <v>175</v>
      </c>
    </row>
    <row r="36" spans="6:24">
      <c r="F36">
        <f t="shared" si="2"/>
        <v>28</v>
      </c>
      <c r="G36" t="b">
        <v>1</v>
      </c>
      <c r="I36" t="b">
        <v>1</v>
      </c>
      <c r="J36" t="s">
        <v>109</v>
      </c>
      <c r="K36" t="s">
        <v>48</v>
      </c>
      <c r="L36" t="s">
        <v>31</v>
      </c>
      <c r="M36" t="s">
        <v>28</v>
      </c>
      <c r="N36" t="s">
        <v>201</v>
      </c>
      <c r="O36" t="s">
        <v>53</v>
      </c>
      <c r="P36" t="e" cm="1" vm="1">
        <f t="array" ref="P3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6" t="s">
        <v>31</v>
      </c>
      <c r="R36" t="s">
        <v>39</v>
      </c>
      <c r="T36" t="e" cm="1" vm="1">
        <f t="array" ref="T3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6" t="s">
        <v>153</v>
      </c>
      <c r="V36" t="s">
        <v>49</v>
      </c>
      <c r="W36" t="s">
        <v>50</v>
      </c>
      <c r="X36" t="s">
        <v>175</v>
      </c>
    </row>
    <row r="37" spans="6:24">
      <c r="F37">
        <f t="shared" si="2"/>
        <v>29</v>
      </c>
      <c r="G37" t="b">
        <v>1</v>
      </c>
      <c r="I37" t="b">
        <v>1</v>
      </c>
      <c r="J37" t="s">
        <v>109</v>
      </c>
      <c r="K37" t="s">
        <v>48</v>
      </c>
      <c r="L37" t="s">
        <v>31</v>
      </c>
      <c r="M37" t="s">
        <v>28</v>
      </c>
      <c r="N37" t="s">
        <v>213</v>
      </c>
      <c r="O37" t="s">
        <v>56</v>
      </c>
      <c r="P37" t="e" cm="1" vm="1">
        <f t="array" ref="P3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7" t="s">
        <v>31</v>
      </c>
      <c r="R37" t="s">
        <v>39</v>
      </c>
      <c r="T37" t="e" cm="1" vm="1">
        <f t="array" ref="T3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7" t="s">
        <v>153</v>
      </c>
      <c r="V37" t="s">
        <v>49</v>
      </c>
      <c r="W37" t="s">
        <v>50</v>
      </c>
      <c r="X37" t="s">
        <v>175</v>
      </c>
    </row>
    <row r="38" spans="6:24">
      <c r="F38">
        <f t="shared" si="2"/>
        <v>30</v>
      </c>
      <c r="G38" t="b">
        <v>1</v>
      </c>
      <c r="I38" t="b">
        <v>1</v>
      </c>
      <c r="J38" t="s">
        <v>109</v>
      </c>
      <c r="K38" t="s">
        <v>48</v>
      </c>
      <c r="L38" t="s">
        <v>31</v>
      </c>
      <c r="M38" t="s">
        <v>28</v>
      </c>
      <c r="N38" t="s">
        <v>214</v>
      </c>
      <c r="O38" t="s">
        <v>224</v>
      </c>
      <c r="P38" t="e" cm="1" vm="1">
        <f t="array" ref="P3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8" t="s">
        <v>31</v>
      </c>
      <c r="R38" t="s">
        <v>39</v>
      </c>
      <c r="T38" t="e" cm="1" vm="1">
        <f t="array" ref="T3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8" t="s">
        <v>153</v>
      </c>
      <c r="V38" t="s">
        <v>49</v>
      </c>
      <c r="W38" t="s">
        <v>50</v>
      </c>
      <c r="X38" t="s">
        <v>175</v>
      </c>
    </row>
    <row r="39" spans="6:24">
      <c r="F39">
        <f t="shared" si="2"/>
        <v>31</v>
      </c>
      <c r="J39" t="s">
        <v>132</v>
      </c>
      <c r="K39" t="s">
        <v>48</v>
      </c>
      <c r="L39" t="s">
        <v>31</v>
      </c>
      <c r="M39" t="s">
        <v>28</v>
      </c>
      <c r="N39" t="s">
        <v>201</v>
      </c>
      <c r="O39" t="s">
        <v>53</v>
      </c>
      <c r="P39" t="e" cm="1" vm="1">
        <f t="array" ref="P3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9" t="s">
        <v>31</v>
      </c>
      <c r="R39" t="s">
        <v>39</v>
      </c>
      <c r="T39" t="e" cm="1" vm="1">
        <f t="array" ref="T3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9" t="s">
        <v>153</v>
      </c>
      <c r="V39" t="s">
        <v>49</v>
      </c>
      <c r="W39" t="s">
        <v>50</v>
      </c>
      <c r="X39" t="s">
        <v>175</v>
      </c>
    </row>
    <row r="40" spans="6:24">
      <c r="F40">
        <f t="shared" si="2"/>
        <v>32</v>
      </c>
      <c r="J40" t="s">
        <v>132</v>
      </c>
      <c r="K40" t="s">
        <v>48</v>
      </c>
      <c r="L40" t="s">
        <v>31</v>
      </c>
      <c r="M40" t="s">
        <v>28</v>
      </c>
      <c r="N40" t="s">
        <v>213</v>
      </c>
      <c r="O40" t="s">
        <v>56</v>
      </c>
      <c r="P40" t="e" cm="1" vm="1">
        <f t="array" ref="P4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0" t="s">
        <v>31</v>
      </c>
      <c r="R40" t="s">
        <v>39</v>
      </c>
      <c r="T40" t="e" cm="1" vm="1">
        <f t="array" ref="T4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0" t="s">
        <v>153</v>
      </c>
      <c r="V40" t="s">
        <v>49</v>
      </c>
      <c r="W40" t="s">
        <v>50</v>
      </c>
      <c r="X40" t="s">
        <v>175</v>
      </c>
    </row>
    <row r="41" spans="6:24">
      <c r="F41">
        <f t="shared" si="2"/>
        <v>33</v>
      </c>
      <c r="J41" t="s">
        <v>132</v>
      </c>
      <c r="K41" t="s">
        <v>48</v>
      </c>
      <c r="L41" t="s">
        <v>31</v>
      </c>
      <c r="M41" t="s">
        <v>28</v>
      </c>
      <c r="N41" t="s">
        <v>214</v>
      </c>
      <c r="O41" t="s">
        <v>224</v>
      </c>
      <c r="P41" t="e" cm="1" vm="1">
        <f t="array" ref="P4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1" t="s">
        <v>31</v>
      </c>
      <c r="R41" t="s">
        <v>39</v>
      </c>
      <c r="T41" t="e" cm="1" vm="1">
        <f t="array" ref="T4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1" t="s">
        <v>153</v>
      </c>
      <c r="V41" t="s">
        <v>49</v>
      </c>
      <c r="W41" t="s">
        <v>50</v>
      </c>
      <c r="X41" t="s">
        <v>175</v>
      </c>
    </row>
    <row r="42" spans="6:24">
      <c r="F42">
        <f t="shared" si="2"/>
        <v>34</v>
      </c>
      <c r="J42" t="s">
        <v>135</v>
      </c>
      <c r="K42" t="s">
        <v>48</v>
      </c>
      <c r="L42" t="s">
        <v>31</v>
      </c>
      <c r="M42" t="s">
        <v>28</v>
      </c>
      <c r="N42" t="s">
        <v>201</v>
      </c>
      <c r="O42" t="s">
        <v>53</v>
      </c>
      <c r="P42" t="e" cm="1" vm="1">
        <f t="array" ref="P4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2" t="s">
        <v>31</v>
      </c>
      <c r="R42" t="s">
        <v>39</v>
      </c>
      <c r="T42" t="e" cm="1" vm="1">
        <f t="array" ref="T4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2" t="s">
        <v>153</v>
      </c>
      <c r="V42" t="s">
        <v>49</v>
      </c>
      <c r="W42" t="s">
        <v>50</v>
      </c>
      <c r="X42" t="s">
        <v>175</v>
      </c>
    </row>
    <row r="43" spans="6:24">
      <c r="F43">
        <f t="shared" si="2"/>
        <v>35</v>
      </c>
      <c r="J43" t="s">
        <v>135</v>
      </c>
      <c r="K43" t="s">
        <v>48</v>
      </c>
      <c r="L43" t="s">
        <v>31</v>
      </c>
      <c r="M43" t="s">
        <v>28</v>
      </c>
      <c r="N43" t="s">
        <v>213</v>
      </c>
      <c r="O43" t="s">
        <v>56</v>
      </c>
      <c r="P43" t="e" cm="1" vm="1">
        <f t="array" ref="P4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3" t="s">
        <v>31</v>
      </c>
      <c r="R43" t="s">
        <v>39</v>
      </c>
      <c r="T43" t="e" cm="1" vm="1">
        <f t="array" ref="T4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3" t="s">
        <v>153</v>
      </c>
      <c r="V43" t="s">
        <v>49</v>
      </c>
      <c r="W43" t="s">
        <v>50</v>
      </c>
      <c r="X43" t="s">
        <v>175</v>
      </c>
    </row>
    <row r="44" spans="6:24">
      <c r="F44">
        <f t="shared" si="2"/>
        <v>36</v>
      </c>
      <c r="J44" t="s">
        <v>135</v>
      </c>
      <c r="K44" t="s">
        <v>48</v>
      </c>
      <c r="L44" t="s">
        <v>31</v>
      </c>
      <c r="M44" t="s">
        <v>28</v>
      </c>
      <c r="N44" t="s">
        <v>214</v>
      </c>
      <c r="O44" t="s">
        <v>224</v>
      </c>
      <c r="P44" t="e" cm="1" vm="1">
        <f t="array" ref="P4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4" t="s">
        <v>31</v>
      </c>
      <c r="R44" t="s">
        <v>39</v>
      </c>
      <c r="T44" t="e" cm="1" vm="1">
        <f t="array" ref="T4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4" t="s">
        <v>153</v>
      </c>
      <c r="V44" t="s">
        <v>49</v>
      </c>
      <c r="W44" t="s">
        <v>50</v>
      </c>
      <c r="X44" t="s">
        <v>175</v>
      </c>
    </row>
    <row r="45" spans="6:24">
      <c r="F45">
        <f t="shared" si="2"/>
        <v>37</v>
      </c>
      <c r="G45" t="b">
        <v>1</v>
      </c>
      <c r="I45" t="b">
        <v>1</v>
      </c>
      <c r="J45" t="s">
        <v>107</v>
      </c>
      <c r="K45" t="s">
        <v>46</v>
      </c>
      <c r="L45" t="s">
        <v>31</v>
      </c>
      <c r="M45" t="s">
        <v>30</v>
      </c>
      <c r="N45" t="s">
        <v>201</v>
      </c>
      <c r="O45" t="s">
        <v>52</v>
      </c>
      <c r="P45" t="e" cm="1" vm="1">
        <f t="array" ref="P4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5" t="s">
        <v>31</v>
      </c>
      <c r="R45" t="s">
        <v>39</v>
      </c>
      <c r="T45" t="e" cm="1" vm="1">
        <f t="array" ref="T4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5" t="s">
        <v>152</v>
      </c>
      <c r="V45" t="s">
        <v>49</v>
      </c>
      <c r="W45" t="s">
        <v>50</v>
      </c>
      <c r="X45" t="s">
        <v>175</v>
      </c>
    </row>
    <row r="46" spans="6:24">
      <c r="F46">
        <f t="shared" si="2"/>
        <v>38</v>
      </c>
      <c r="G46" t="b">
        <v>1</v>
      </c>
      <c r="I46" t="b">
        <v>1</v>
      </c>
      <c r="J46" t="s">
        <v>107</v>
      </c>
      <c r="K46" t="s">
        <v>46</v>
      </c>
      <c r="L46" t="s">
        <v>31</v>
      </c>
      <c r="M46" t="s">
        <v>30</v>
      </c>
      <c r="N46" t="s">
        <v>213</v>
      </c>
      <c r="O46" t="s">
        <v>55</v>
      </c>
      <c r="P46" t="e" cm="1" vm="1">
        <f t="array" ref="P4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6" t="s">
        <v>31</v>
      </c>
      <c r="R46" t="s">
        <v>39</v>
      </c>
      <c r="T46" t="e" cm="1" vm="1">
        <f t="array" ref="T4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6" t="s">
        <v>152</v>
      </c>
      <c r="V46" t="s">
        <v>49</v>
      </c>
      <c r="W46" t="s">
        <v>50</v>
      </c>
      <c r="X46" t="s">
        <v>175</v>
      </c>
    </row>
    <row r="47" spans="6:24">
      <c r="F47">
        <f t="shared" si="2"/>
        <v>39</v>
      </c>
      <c r="G47" t="b">
        <v>1</v>
      </c>
      <c r="I47" t="b">
        <v>1</v>
      </c>
      <c r="J47" t="s">
        <v>107</v>
      </c>
      <c r="K47" t="s">
        <v>46</v>
      </c>
      <c r="L47" t="s">
        <v>31</v>
      </c>
      <c r="M47" t="s">
        <v>30</v>
      </c>
      <c r="N47" t="s">
        <v>214</v>
      </c>
      <c r="O47" t="s">
        <v>225</v>
      </c>
      <c r="P47" t="e" cm="1" vm="1">
        <f t="array" ref="P4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7" t="s">
        <v>31</v>
      </c>
      <c r="R47" t="s">
        <v>39</v>
      </c>
      <c r="T47" t="e" cm="1" vm="1">
        <f t="array" ref="T4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7" t="s">
        <v>152</v>
      </c>
      <c r="V47" t="s">
        <v>49</v>
      </c>
      <c r="W47" t="s">
        <v>50</v>
      </c>
      <c r="X47" t="s">
        <v>175</v>
      </c>
    </row>
    <row r="48" spans="6:24">
      <c r="F48">
        <f t="shared" si="2"/>
        <v>40</v>
      </c>
      <c r="J48" t="s">
        <v>202</v>
      </c>
      <c r="K48" t="s">
        <v>46</v>
      </c>
      <c r="L48" t="s">
        <v>31</v>
      </c>
      <c r="M48" t="s">
        <v>30</v>
      </c>
      <c r="N48" t="s">
        <v>201</v>
      </c>
      <c r="O48" t="s">
        <v>52</v>
      </c>
      <c r="P48" t="e" cm="1" vm="1">
        <f t="array" ref="P4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8" t="s">
        <v>31</v>
      </c>
      <c r="R48" t="s">
        <v>39</v>
      </c>
      <c r="T48" t="e" cm="1" vm="1">
        <f t="array" ref="T4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8" t="s">
        <v>152</v>
      </c>
      <c r="V48" t="s">
        <v>49</v>
      </c>
      <c r="W48" t="s">
        <v>50</v>
      </c>
      <c r="X48" t="s">
        <v>175</v>
      </c>
    </row>
    <row r="49" spans="6:24">
      <c r="F49">
        <f t="shared" si="2"/>
        <v>41</v>
      </c>
      <c r="J49" t="s">
        <v>202</v>
      </c>
      <c r="K49" t="s">
        <v>46</v>
      </c>
      <c r="L49" t="s">
        <v>31</v>
      </c>
      <c r="M49" t="s">
        <v>30</v>
      </c>
      <c r="N49" t="s">
        <v>213</v>
      </c>
      <c r="O49" t="s">
        <v>55</v>
      </c>
      <c r="P49" t="e" cm="1" vm="1">
        <f t="array" ref="P4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9" t="s">
        <v>31</v>
      </c>
      <c r="R49" t="s">
        <v>39</v>
      </c>
      <c r="T49" t="e" cm="1" vm="1">
        <f t="array" ref="T4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9" t="s">
        <v>152</v>
      </c>
      <c r="V49" t="s">
        <v>49</v>
      </c>
      <c r="W49" t="s">
        <v>50</v>
      </c>
      <c r="X49" t="s">
        <v>175</v>
      </c>
    </row>
    <row r="50" spans="6:24">
      <c r="F50">
        <f t="shared" si="2"/>
        <v>42</v>
      </c>
      <c r="J50" t="s">
        <v>202</v>
      </c>
      <c r="K50" t="s">
        <v>46</v>
      </c>
      <c r="L50" t="s">
        <v>31</v>
      </c>
      <c r="M50" t="s">
        <v>30</v>
      </c>
      <c r="N50" t="s">
        <v>214</v>
      </c>
      <c r="O50" t="s">
        <v>225</v>
      </c>
      <c r="P50" t="e" cm="1" vm="1">
        <f t="array" ref="P5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0" t="s">
        <v>31</v>
      </c>
      <c r="R50" t="s">
        <v>39</v>
      </c>
      <c r="T50" t="e" cm="1" vm="1">
        <f t="array" ref="T5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0" t="s">
        <v>152</v>
      </c>
      <c r="V50" t="s">
        <v>49</v>
      </c>
      <c r="W50" t="s">
        <v>50</v>
      </c>
      <c r="X50" t="s">
        <v>175</v>
      </c>
    </row>
    <row r="51" spans="6:24">
      <c r="F51">
        <f t="shared" si="2"/>
        <v>43</v>
      </c>
      <c r="J51" t="s">
        <v>204</v>
      </c>
      <c r="K51" t="s">
        <v>46</v>
      </c>
      <c r="L51" t="s">
        <v>31</v>
      </c>
      <c r="M51" t="s">
        <v>30</v>
      </c>
      <c r="N51" t="s">
        <v>201</v>
      </c>
      <c r="O51" t="s">
        <v>52</v>
      </c>
      <c r="P51" t="e" cm="1" vm="1">
        <f t="array" ref="P5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1" t="s">
        <v>31</v>
      </c>
      <c r="R51" t="s">
        <v>39</v>
      </c>
      <c r="T51" t="e" cm="1" vm="1">
        <f t="array" ref="T5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1" t="s">
        <v>152</v>
      </c>
      <c r="V51" t="s">
        <v>49</v>
      </c>
      <c r="W51" t="s">
        <v>50</v>
      </c>
      <c r="X51" t="s">
        <v>175</v>
      </c>
    </row>
    <row r="52" spans="6:24">
      <c r="F52">
        <f t="shared" si="2"/>
        <v>44</v>
      </c>
      <c r="J52" t="s">
        <v>204</v>
      </c>
      <c r="K52" t="s">
        <v>46</v>
      </c>
      <c r="L52" t="s">
        <v>31</v>
      </c>
      <c r="M52" t="s">
        <v>30</v>
      </c>
      <c r="N52" t="s">
        <v>213</v>
      </c>
      <c r="O52" t="s">
        <v>55</v>
      </c>
      <c r="P52" t="e" cm="1" vm="1">
        <f t="array" ref="P5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2" t="s">
        <v>31</v>
      </c>
      <c r="R52" t="s">
        <v>39</v>
      </c>
      <c r="T52" t="e" cm="1" vm="1">
        <f t="array" ref="T5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2" t="s">
        <v>152</v>
      </c>
      <c r="V52" t="s">
        <v>49</v>
      </c>
      <c r="W52" t="s">
        <v>50</v>
      </c>
      <c r="X52" t="s">
        <v>175</v>
      </c>
    </row>
    <row r="53" spans="6:24">
      <c r="F53">
        <f t="shared" si="2"/>
        <v>45</v>
      </c>
      <c r="J53" t="s">
        <v>204</v>
      </c>
      <c r="K53" t="s">
        <v>46</v>
      </c>
      <c r="L53" t="s">
        <v>31</v>
      </c>
      <c r="M53" t="s">
        <v>30</v>
      </c>
      <c r="N53" t="s">
        <v>214</v>
      </c>
      <c r="O53" t="s">
        <v>225</v>
      </c>
      <c r="P53" t="e" cm="1" vm="1">
        <f t="array" ref="P5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3" t="s">
        <v>31</v>
      </c>
      <c r="R53" t="s">
        <v>39</v>
      </c>
      <c r="T53" t="e" cm="1" vm="1">
        <f t="array" ref="T5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3" t="s">
        <v>152</v>
      </c>
      <c r="V53" t="s">
        <v>49</v>
      </c>
      <c r="W53" t="s">
        <v>50</v>
      </c>
      <c r="X53" t="s">
        <v>175</v>
      </c>
    </row>
    <row r="54" spans="6:24">
      <c r="F54">
        <f t="shared" ref="F54:F71" si="3">IFERROR($F53+1,1)</f>
        <v>46</v>
      </c>
      <c r="G54" t="b">
        <v>1</v>
      </c>
      <c r="I54" t="b">
        <v>1</v>
      </c>
      <c r="J54" t="s">
        <v>108</v>
      </c>
      <c r="K54" t="s">
        <v>47</v>
      </c>
      <c r="L54" t="s">
        <v>31</v>
      </c>
      <c r="M54" t="s">
        <v>30</v>
      </c>
      <c r="N54" t="s">
        <v>201</v>
      </c>
      <c r="O54" t="s">
        <v>51</v>
      </c>
      <c r="P54" t="e" cm="1" vm="1">
        <f t="array" ref="P5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4" t="s">
        <v>31</v>
      </c>
      <c r="R54" t="s">
        <v>39</v>
      </c>
      <c r="T54" t="e" cm="1" vm="1">
        <f t="array" ref="T5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4" t="s">
        <v>151</v>
      </c>
      <c r="V54" t="s">
        <v>49</v>
      </c>
      <c r="W54" t="s">
        <v>50</v>
      </c>
      <c r="X54" t="s">
        <v>175</v>
      </c>
    </row>
    <row r="55" spans="6:24">
      <c r="F55">
        <f t="shared" si="3"/>
        <v>47</v>
      </c>
      <c r="G55" t="b">
        <v>1</v>
      </c>
      <c r="I55" t="b">
        <v>1</v>
      </c>
      <c r="J55" t="s">
        <v>108</v>
      </c>
      <c r="K55" t="s">
        <v>47</v>
      </c>
      <c r="L55" t="s">
        <v>31</v>
      </c>
      <c r="M55" t="s">
        <v>30</v>
      </c>
      <c r="N55" t="s">
        <v>213</v>
      </c>
      <c r="O55" t="s">
        <v>54</v>
      </c>
      <c r="P55" t="e" cm="1" vm="1">
        <f t="array" ref="P5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5" t="s">
        <v>31</v>
      </c>
      <c r="R55" t="s">
        <v>39</v>
      </c>
      <c r="T55" t="e" cm="1" vm="1">
        <f t="array" ref="T5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5" t="s">
        <v>151</v>
      </c>
      <c r="V55" t="s">
        <v>49</v>
      </c>
      <c r="W55" t="s">
        <v>50</v>
      </c>
      <c r="X55" t="s">
        <v>175</v>
      </c>
    </row>
    <row r="56" spans="6:24">
      <c r="F56">
        <f t="shared" si="3"/>
        <v>48</v>
      </c>
      <c r="G56" t="b">
        <v>1</v>
      </c>
      <c r="I56" t="b">
        <v>1</v>
      </c>
      <c r="J56" t="s">
        <v>108</v>
      </c>
      <c r="K56" t="s">
        <v>47</v>
      </c>
      <c r="L56" t="s">
        <v>31</v>
      </c>
      <c r="M56" t="s">
        <v>30</v>
      </c>
      <c r="N56" t="s">
        <v>214</v>
      </c>
      <c r="O56" t="s">
        <v>223</v>
      </c>
      <c r="P56" t="e" cm="1" vm="1">
        <f t="array" ref="P5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6" t="s">
        <v>31</v>
      </c>
      <c r="R56" t="s">
        <v>39</v>
      </c>
      <c r="T56" t="e" cm="1" vm="1">
        <f t="array" ref="T5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6" t="s">
        <v>151</v>
      </c>
      <c r="V56" t="s">
        <v>49</v>
      </c>
      <c r="W56" t="s">
        <v>50</v>
      </c>
      <c r="X56" t="s">
        <v>175</v>
      </c>
    </row>
    <row r="57" spans="6:24">
      <c r="F57">
        <f t="shared" si="3"/>
        <v>49</v>
      </c>
      <c r="J57" t="s">
        <v>128</v>
      </c>
      <c r="K57" t="s">
        <v>47</v>
      </c>
      <c r="L57" t="s">
        <v>31</v>
      </c>
      <c r="M57" t="s">
        <v>30</v>
      </c>
      <c r="N57" t="s">
        <v>201</v>
      </c>
      <c r="O57" t="s">
        <v>51</v>
      </c>
      <c r="P57" t="e" cm="1" vm="1">
        <f t="array" ref="P5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7" t="s">
        <v>31</v>
      </c>
      <c r="R57" t="s">
        <v>39</v>
      </c>
      <c r="T57" t="e" cm="1" vm="1">
        <f t="array" ref="T5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7" t="s">
        <v>151</v>
      </c>
      <c r="V57" t="s">
        <v>49</v>
      </c>
      <c r="W57" t="s">
        <v>50</v>
      </c>
      <c r="X57" t="s">
        <v>175</v>
      </c>
    </row>
    <row r="58" spans="6:24">
      <c r="F58">
        <f t="shared" si="3"/>
        <v>50</v>
      </c>
      <c r="J58" t="s">
        <v>128</v>
      </c>
      <c r="K58" t="s">
        <v>47</v>
      </c>
      <c r="L58" t="s">
        <v>31</v>
      </c>
      <c r="M58" t="s">
        <v>30</v>
      </c>
      <c r="N58" t="s">
        <v>213</v>
      </c>
      <c r="O58" t="s">
        <v>54</v>
      </c>
      <c r="P58" t="e" cm="1" vm="1">
        <f t="array" ref="P5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8" t="s">
        <v>31</v>
      </c>
      <c r="R58" t="s">
        <v>39</v>
      </c>
      <c r="T58" t="e" cm="1" vm="1">
        <f t="array" ref="T5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8" t="s">
        <v>151</v>
      </c>
      <c r="V58" t="s">
        <v>49</v>
      </c>
      <c r="W58" t="s">
        <v>50</v>
      </c>
      <c r="X58" t="s">
        <v>175</v>
      </c>
    </row>
    <row r="59" spans="6:24">
      <c r="F59">
        <f t="shared" si="3"/>
        <v>51</v>
      </c>
      <c r="J59" t="s">
        <v>128</v>
      </c>
      <c r="K59" t="s">
        <v>47</v>
      </c>
      <c r="L59" t="s">
        <v>31</v>
      </c>
      <c r="M59" t="s">
        <v>30</v>
      </c>
      <c r="N59" t="s">
        <v>214</v>
      </c>
      <c r="O59" t="s">
        <v>223</v>
      </c>
      <c r="P59" t="e" cm="1" vm="1">
        <f t="array" ref="P5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9" t="s">
        <v>31</v>
      </c>
      <c r="R59" t="s">
        <v>39</v>
      </c>
      <c r="T59" t="e" cm="1" vm="1">
        <f t="array" ref="T5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9" t="s">
        <v>151</v>
      </c>
      <c r="V59" t="s">
        <v>49</v>
      </c>
      <c r="W59" t="s">
        <v>50</v>
      </c>
      <c r="X59" t="s">
        <v>175</v>
      </c>
    </row>
    <row r="60" spans="6:24">
      <c r="F60">
        <f t="shared" si="3"/>
        <v>52</v>
      </c>
      <c r="J60" t="s">
        <v>129</v>
      </c>
      <c r="K60" t="s">
        <v>47</v>
      </c>
      <c r="L60" t="s">
        <v>31</v>
      </c>
      <c r="M60" t="s">
        <v>30</v>
      </c>
      <c r="N60" t="s">
        <v>201</v>
      </c>
      <c r="O60" t="s">
        <v>51</v>
      </c>
      <c r="P60" t="e" cm="1" vm="1">
        <f t="array" ref="P6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0" t="s">
        <v>31</v>
      </c>
      <c r="R60" t="s">
        <v>39</v>
      </c>
      <c r="T60" t="e" cm="1" vm="1">
        <f t="array" ref="T6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0" t="s">
        <v>151</v>
      </c>
      <c r="V60" t="s">
        <v>49</v>
      </c>
      <c r="W60" t="s">
        <v>50</v>
      </c>
      <c r="X60" t="s">
        <v>175</v>
      </c>
    </row>
    <row r="61" spans="6:24">
      <c r="F61">
        <f t="shared" si="3"/>
        <v>53</v>
      </c>
      <c r="J61" t="s">
        <v>129</v>
      </c>
      <c r="K61" t="s">
        <v>47</v>
      </c>
      <c r="L61" t="s">
        <v>31</v>
      </c>
      <c r="M61" t="s">
        <v>30</v>
      </c>
      <c r="N61" t="s">
        <v>213</v>
      </c>
      <c r="O61" t="s">
        <v>54</v>
      </c>
      <c r="P61" t="e" cm="1" vm="1">
        <f t="array" ref="P6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1" t="s">
        <v>31</v>
      </c>
      <c r="R61" t="s">
        <v>39</v>
      </c>
      <c r="T61" t="e" cm="1" vm="1">
        <f t="array" ref="T6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1" t="s">
        <v>151</v>
      </c>
      <c r="V61" t="s">
        <v>49</v>
      </c>
      <c r="W61" t="s">
        <v>50</v>
      </c>
      <c r="X61" t="s">
        <v>175</v>
      </c>
    </row>
    <row r="62" spans="6:24">
      <c r="F62">
        <f t="shared" si="3"/>
        <v>54</v>
      </c>
      <c r="J62" t="s">
        <v>129</v>
      </c>
      <c r="K62" t="s">
        <v>47</v>
      </c>
      <c r="L62" t="s">
        <v>31</v>
      </c>
      <c r="M62" t="s">
        <v>30</v>
      </c>
      <c r="N62" t="s">
        <v>214</v>
      </c>
      <c r="O62" t="s">
        <v>223</v>
      </c>
      <c r="P62" t="e" cm="1" vm="1">
        <f t="array" ref="P6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2" t="s">
        <v>31</v>
      </c>
      <c r="R62" t="s">
        <v>39</v>
      </c>
      <c r="T62" t="e" cm="1" vm="1">
        <f t="array" ref="T6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2" t="s">
        <v>151</v>
      </c>
      <c r="V62" t="s">
        <v>49</v>
      </c>
      <c r="W62" t="s">
        <v>50</v>
      </c>
      <c r="X62" t="s">
        <v>175</v>
      </c>
    </row>
    <row r="63" spans="6:24">
      <c r="F63">
        <f t="shared" si="3"/>
        <v>55</v>
      </c>
      <c r="G63" t="b">
        <v>1</v>
      </c>
      <c r="I63" t="b">
        <v>1</v>
      </c>
      <c r="J63" t="s">
        <v>109</v>
      </c>
      <c r="K63" t="s">
        <v>48</v>
      </c>
      <c r="L63" t="s">
        <v>31</v>
      </c>
      <c r="M63" t="s">
        <v>30</v>
      </c>
      <c r="N63" t="s">
        <v>201</v>
      </c>
      <c r="O63" t="s">
        <v>53</v>
      </c>
      <c r="P63" t="e" cm="1" vm="1">
        <f t="array" ref="P6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3" t="s">
        <v>31</v>
      </c>
      <c r="R63" t="s">
        <v>39</v>
      </c>
      <c r="T63" t="e" cm="1" vm="1">
        <f t="array" ref="T6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3" t="s">
        <v>153</v>
      </c>
      <c r="V63" t="s">
        <v>49</v>
      </c>
      <c r="W63" t="s">
        <v>50</v>
      </c>
      <c r="X63" t="s">
        <v>175</v>
      </c>
    </row>
    <row r="64" spans="6:24">
      <c r="F64">
        <f t="shared" si="3"/>
        <v>56</v>
      </c>
      <c r="G64" t="b">
        <v>1</v>
      </c>
      <c r="I64" t="b">
        <v>1</v>
      </c>
      <c r="J64" t="s">
        <v>109</v>
      </c>
      <c r="K64" t="s">
        <v>48</v>
      </c>
      <c r="L64" t="s">
        <v>31</v>
      </c>
      <c r="M64" t="s">
        <v>30</v>
      </c>
      <c r="N64" t="s">
        <v>213</v>
      </c>
      <c r="O64" t="s">
        <v>56</v>
      </c>
      <c r="P64" t="e" cm="1" vm="1">
        <f t="array" ref="P6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4" t="s">
        <v>31</v>
      </c>
      <c r="R64" t="s">
        <v>39</v>
      </c>
      <c r="T64" t="e" cm="1" vm="1">
        <f t="array" ref="T6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4" t="s">
        <v>153</v>
      </c>
      <c r="V64" t="s">
        <v>49</v>
      </c>
      <c r="W64" t="s">
        <v>50</v>
      </c>
      <c r="X64" t="s">
        <v>175</v>
      </c>
    </row>
    <row r="65" spans="6:24">
      <c r="F65">
        <f t="shared" si="3"/>
        <v>57</v>
      </c>
      <c r="G65" t="b">
        <v>1</v>
      </c>
      <c r="I65" t="b">
        <v>1</v>
      </c>
      <c r="J65" t="s">
        <v>109</v>
      </c>
      <c r="K65" t="s">
        <v>48</v>
      </c>
      <c r="L65" t="s">
        <v>31</v>
      </c>
      <c r="M65" t="s">
        <v>30</v>
      </c>
      <c r="N65" t="s">
        <v>214</v>
      </c>
      <c r="O65" t="s">
        <v>224</v>
      </c>
      <c r="P65" t="e" cm="1" vm="1">
        <f t="array" ref="P6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5" t="s">
        <v>31</v>
      </c>
      <c r="R65" t="s">
        <v>39</v>
      </c>
      <c r="T65" t="e" cm="1" vm="1">
        <f t="array" ref="T6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5" t="s">
        <v>153</v>
      </c>
      <c r="V65" t="s">
        <v>49</v>
      </c>
      <c r="W65" t="s">
        <v>50</v>
      </c>
      <c r="X65" t="s">
        <v>175</v>
      </c>
    </row>
    <row r="66" spans="6:24">
      <c r="F66">
        <f t="shared" si="3"/>
        <v>58</v>
      </c>
      <c r="J66" t="s">
        <v>132</v>
      </c>
      <c r="K66" t="s">
        <v>48</v>
      </c>
      <c r="L66" t="s">
        <v>31</v>
      </c>
      <c r="M66" t="s">
        <v>30</v>
      </c>
      <c r="N66" t="s">
        <v>201</v>
      </c>
      <c r="O66" t="s">
        <v>53</v>
      </c>
      <c r="P66" t="e" cm="1" vm="1">
        <f t="array" ref="P6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6" t="s">
        <v>31</v>
      </c>
      <c r="R66" t="s">
        <v>39</v>
      </c>
      <c r="T66" t="e" cm="1" vm="1">
        <f t="array" ref="T6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6" t="s">
        <v>153</v>
      </c>
      <c r="V66" t="s">
        <v>49</v>
      </c>
      <c r="W66" t="s">
        <v>50</v>
      </c>
      <c r="X66" t="s">
        <v>175</v>
      </c>
    </row>
    <row r="67" spans="6:24">
      <c r="F67">
        <f t="shared" si="3"/>
        <v>59</v>
      </c>
      <c r="J67" t="s">
        <v>132</v>
      </c>
      <c r="K67" t="s">
        <v>48</v>
      </c>
      <c r="L67" t="s">
        <v>31</v>
      </c>
      <c r="M67" t="s">
        <v>30</v>
      </c>
      <c r="N67" t="s">
        <v>213</v>
      </c>
      <c r="O67" t="s">
        <v>56</v>
      </c>
      <c r="P67" t="e" cm="1" vm="1">
        <f t="array" ref="P6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7" t="s">
        <v>31</v>
      </c>
      <c r="R67" t="s">
        <v>39</v>
      </c>
      <c r="T67" t="e" cm="1" vm="1">
        <f t="array" ref="T6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7" t="s">
        <v>153</v>
      </c>
      <c r="V67" t="s">
        <v>49</v>
      </c>
      <c r="W67" t="s">
        <v>50</v>
      </c>
      <c r="X67" t="s">
        <v>175</v>
      </c>
    </row>
    <row r="68" spans="6:24">
      <c r="F68">
        <f t="shared" si="3"/>
        <v>60</v>
      </c>
      <c r="J68" t="s">
        <v>132</v>
      </c>
      <c r="K68" t="s">
        <v>48</v>
      </c>
      <c r="L68" t="s">
        <v>31</v>
      </c>
      <c r="M68" t="s">
        <v>30</v>
      </c>
      <c r="N68" t="s">
        <v>214</v>
      </c>
      <c r="O68" t="s">
        <v>224</v>
      </c>
      <c r="P68" t="e" cm="1" vm="1">
        <f t="array" ref="P6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8" t="s">
        <v>31</v>
      </c>
      <c r="R68" t="s">
        <v>39</v>
      </c>
      <c r="T68" t="e" cm="1" vm="1">
        <f t="array" ref="T6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8" t="s">
        <v>153</v>
      </c>
      <c r="V68" t="s">
        <v>49</v>
      </c>
      <c r="W68" t="s">
        <v>50</v>
      </c>
      <c r="X68" t="s">
        <v>175</v>
      </c>
    </row>
    <row r="69" spans="6:24">
      <c r="F69">
        <f t="shared" si="3"/>
        <v>61</v>
      </c>
      <c r="J69" t="s">
        <v>135</v>
      </c>
      <c r="K69" t="s">
        <v>48</v>
      </c>
      <c r="L69" t="s">
        <v>31</v>
      </c>
      <c r="M69" t="s">
        <v>30</v>
      </c>
      <c r="N69" t="s">
        <v>201</v>
      </c>
      <c r="O69" t="s">
        <v>53</v>
      </c>
      <c r="P69" t="e" cm="1" vm="1">
        <f t="array" ref="P6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9" t="s">
        <v>31</v>
      </c>
      <c r="R69" t="s">
        <v>39</v>
      </c>
      <c r="T69" t="e" cm="1" vm="1">
        <f t="array" ref="T6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9" t="s">
        <v>153</v>
      </c>
      <c r="V69" t="s">
        <v>49</v>
      </c>
      <c r="W69" t="s">
        <v>50</v>
      </c>
      <c r="X69" t="s">
        <v>175</v>
      </c>
    </row>
    <row r="70" spans="6:24">
      <c r="F70">
        <f t="shared" si="3"/>
        <v>62</v>
      </c>
      <c r="J70" t="s">
        <v>135</v>
      </c>
      <c r="K70" t="s">
        <v>48</v>
      </c>
      <c r="L70" t="s">
        <v>31</v>
      </c>
      <c r="M70" t="s">
        <v>30</v>
      </c>
      <c r="N70" t="s">
        <v>213</v>
      </c>
      <c r="O70" t="s">
        <v>56</v>
      </c>
      <c r="P70" t="e" cm="1" vm="1">
        <f t="array" ref="P7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70" t="s">
        <v>31</v>
      </c>
      <c r="R70" t="s">
        <v>39</v>
      </c>
      <c r="T70" t="e" cm="1" vm="1">
        <f t="array" ref="T7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70" t="s">
        <v>153</v>
      </c>
      <c r="V70" t="s">
        <v>49</v>
      </c>
      <c r="W70" t="s">
        <v>50</v>
      </c>
      <c r="X70" t="s">
        <v>175</v>
      </c>
    </row>
    <row r="71" spans="6:24">
      <c r="F71">
        <f t="shared" si="3"/>
        <v>63</v>
      </c>
      <c r="J71" t="s">
        <v>135</v>
      </c>
      <c r="K71" t="s">
        <v>48</v>
      </c>
      <c r="L71" t="s">
        <v>31</v>
      </c>
      <c r="M71" t="s">
        <v>30</v>
      </c>
      <c r="N71" t="s">
        <v>214</v>
      </c>
      <c r="O71" t="s">
        <v>224</v>
      </c>
      <c r="P71" t="e" cm="1" vm="1">
        <f t="array" ref="P7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71" t="s">
        <v>31</v>
      </c>
      <c r="R71" t="s">
        <v>39</v>
      </c>
      <c r="T71" t="e" cm="1" vm="1">
        <f t="array" ref="T7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71" t="s">
        <v>153</v>
      </c>
      <c r="V71" t="s">
        <v>49</v>
      </c>
      <c r="W71" t="s">
        <v>50</v>
      </c>
      <c r="X71" t="s">
        <v>175</v>
      </c>
    </row>
  </sheetData>
  <dataConsolidate/>
  <phoneticPr fontId="3" type="noConversion"/>
  <dataValidations count="11">
    <dataValidation type="list" allowBlank="1" showInputMessage="1" showErrorMessage="1" sqref="S45:S53 S9:S26 O9:O70" xr:uid="{B1925EB0-8E51-45B9-844F-4F4000900501}">
      <formula1>list.Weights</formula1>
    </dataValidation>
    <dataValidation type="list" allowBlank="1" showInputMessage="1" showErrorMessage="1" sqref="S45:S53 Q18:R71 O9:O70 L9:M71 Q9:S17 S18:S26" xr:uid="{5D9DF4AE-7242-4DB8-9C14-937FE7A10AD3}">
      <formula1>list.Files_geo_unique</formula1>
    </dataValidation>
    <dataValidation type="list" allowBlank="1" showInputMessage="1" showErrorMessage="1" sqref="J9:J71" xr:uid="{794CF765-FA3B-46C3-94DF-DDE013FCFFB7}">
      <formula1>list.Flows</formula1>
    </dataValidation>
    <dataValidation type="list" allowBlank="1" showInputMessage="1" showErrorMessage="1" sqref="K9:K71" xr:uid="{D35A85E4-9DF5-4822-88A7-7DC53B938FD9}">
      <formula1>list.FFs</formula1>
    </dataValidation>
    <dataValidation type="list" allowBlank="1" showInputMessage="1" showErrorMessage="1" sqref="U9:U71" xr:uid="{B54E2662-007A-43DA-B52C-E1103A89285C}">
      <formula1>list.RFs</formula1>
    </dataValidation>
    <dataValidation type="list" allowBlank="1" showInputMessage="1" showErrorMessage="1" sqref="V9:V71" xr:uid="{530C0E1E-855E-499B-9677-01A595B932F0}">
      <formula1>list.EFs</formula1>
    </dataValidation>
    <dataValidation type="list" allowBlank="1" showInputMessage="1" showErrorMessage="1" sqref="W9:W71" xr:uid="{A7A55A80-DE45-471C-A288-5CEA1BBE30E6}">
      <formula1>list.GEPs</formula1>
    </dataValidation>
    <dataValidation type="list" allowBlank="1" showInputMessage="1" showErrorMessage="1" sqref="X9:X71" xr:uid="{BBAD6270-4304-45D2-A9A9-12E5021DAE1D}">
      <formula1>$X$4:$X$7</formula1>
    </dataValidation>
    <dataValidation type="list" allowBlank="1" showInputMessage="1" showErrorMessage="1" sqref="T9:T71" xr:uid="{85378F01-CCEC-4164-A9BC-69F0A230A10D}">
      <formula1>list.STMs_unique</formula1>
    </dataValidation>
    <dataValidation type="list" allowBlank="1" showInputMessage="1" showErrorMessage="1" sqref="I9:I71 G9:G71" xr:uid="{DF931D8A-7B01-4229-BEDB-581874DEE821}">
      <formula1>"TRUE,FALSE"</formula1>
    </dataValidation>
    <dataValidation type="list" allowBlank="1" showInputMessage="1" showErrorMessage="1" sqref="N9:N71" xr:uid="{37D2DB71-97DC-40F5-A2D6-437B10D95B20}">
      <formula1>list.Weight_sector</formula1>
    </dataValidation>
  </dataValidations>
  <pageMargins left="0.7" right="0.7" top="0.75" bottom="0.75" header="0.3" footer="0.3"/>
  <pageSetup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16</vt:i4>
      </vt:variant>
    </vt:vector>
  </HeadingPairs>
  <TitlesOfParts>
    <vt:vector size="21" baseType="lpstr">
      <vt:lpstr>Setup</vt:lpstr>
      <vt:lpstr>Files and Data</vt:lpstr>
      <vt:lpstr>Substances</vt:lpstr>
      <vt:lpstr>Spatial Transforms</vt:lpstr>
      <vt:lpstr>Calculation</vt:lpstr>
      <vt:lpstr>list.Data_types</vt:lpstr>
      <vt:lpstr>list.File_structures</vt:lpstr>
      <vt:lpstr>list.GEP_normalization_types</vt:lpstr>
      <vt:lpstr>list.STM_types</vt:lpstr>
      <vt:lpstr>list.Weight_sector</vt:lpstr>
      <vt:lpstr>list.Weight_type</vt:lpstr>
      <vt:lpstr>str.file_data.EF</vt:lpstr>
      <vt:lpstr>str.file_data.FF</vt:lpstr>
      <vt:lpstr>str.file_data.GEP</vt:lpstr>
      <vt:lpstr>str.file_data.RF</vt:lpstr>
      <vt:lpstr>str.file_data.Weight</vt:lpstr>
      <vt:lpstr>str.file_struct.geo</vt:lpstr>
      <vt:lpstr>str.file_struct.matrix</vt:lpstr>
      <vt:lpstr>str.file_struct.stm</vt:lpstr>
      <vt:lpstr>str.stm_type.NewEmit</vt:lpstr>
      <vt:lpstr>str.stm_type.NewReceive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Henderson</dc:creator>
  <cp:lastModifiedBy>Henderson, Andrew</cp:lastModifiedBy>
  <dcterms:created xsi:type="dcterms:W3CDTF">2024-03-16T10:46:33Z</dcterms:created>
  <dcterms:modified xsi:type="dcterms:W3CDTF">2024-09-11T14:11:48Z</dcterms:modified>
</cp:coreProperties>
</file>