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cDir\TerrestrialAcidificationCFs\notes\"/>
    </mc:Choice>
  </mc:AlternateContent>
  <xr:revisionPtr revIDLastSave="0" documentId="13_ncr:1_{E918D392-3FFC-46B5-BE39-99A187CFC526}" xr6:coauthVersionLast="47" xr6:coauthVersionMax="47" xr10:uidLastSave="{00000000-0000-0000-0000-000000000000}"/>
  <bookViews>
    <workbookView xWindow="39990" yWindow="600" windowWidth="35250" windowHeight="18915" xr2:uid="{30B86BB8-606D-4AA3-BD96-67AC75852575}"/>
  </bookViews>
  <sheets>
    <sheet name="Sheet1" sheetId="1" r:id="rId1"/>
  </sheets>
  <definedNames>
    <definedName name="f_area">Sheet1!$Q$10:$U$16</definedName>
    <definedName name="FF_e_r">Sheet1!$E$10:$K$16</definedName>
    <definedName name="W_a_n">Sheet1!$E$27:$K$31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27" i="1" l="1" a="1"/>
  <c r="Z27" i="1" s="1"/>
  <c r="AJ18" i="1" l="1" a="1"/>
  <c r="AJ18" i="1" s="1"/>
  <c r="E27" i="1" a="1"/>
  <c r="E27" i="1" s="1"/>
  <c r="Y27" i="1" a="1"/>
  <c r="Y27" i="1" s="1"/>
  <c r="M10" i="1" a="1"/>
  <c r="M10" i="1" s="1"/>
  <c r="M18" i="1" s="1"/>
  <c r="E26" i="1" a="1"/>
  <c r="E26" i="1" s="1"/>
  <c r="Z26" i="1" s="1" a="1"/>
  <c r="Z26" i="1" s="1"/>
  <c r="AA10" i="1" a="1"/>
  <c r="AA10" i="1" s="1"/>
  <c r="P10" i="1" a="1"/>
  <c r="P10" i="1" s="1"/>
  <c r="M27" i="1" l="1" a="1"/>
  <c r="M27" i="1" s="1"/>
  <c r="E35" i="1" a="1"/>
  <c r="E35" i="1" s="1"/>
  <c r="AH27" i="1" a="1"/>
  <c r="AH27" i="1" s="1"/>
  <c r="AH33" i="1" s="1"/>
  <c r="AJ33" i="1" s="1"/>
  <c r="AJ10" i="1" a="1"/>
  <c r="AJ10" i="1" s="1"/>
  <c r="AB9" i="1" l="1"/>
  <c r="U10" i="1"/>
  <c r="U16" i="1"/>
  <c r="U15" i="1"/>
  <c r="U12" i="1"/>
  <c r="U11" i="1"/>
  <c r="AB10" i="1" l="1" a="1"/>
  <c r="AB10" i="1" s="1"/>
  <c r="AH10" i="1" s="1" a="1"/>
  <c r="AH10" i="1" s="1"/>
  <c r="W10" i="1" a="1"/>
  <c r="W10" i="1" s="1"/>
  <c r="AH18" i="1" l="1"/>
  <c r="AD9" i="1"/>
  <c r="AC9" i="1"/>
  <c r="AF9" i="1"/>
  <c r="AE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<sst xmlns="http://schemas.openxmlformats.org/spreadsheetml/2006/main" count="50" uniqueCount="44">
  <si>
    <t>e1</t>
  </si>
  <si>
    <t>e2</t>
  </si>
  <si>
    <t>e3</t>
  </si>
  <si>
    <t>e4</t>
  </si>
  <si>
    <t>e5</t>
  </si>
  <si>
    <t>e6</t>
  </si>
  <si>
    <t>e7</t>
  </si>
  <si>
    <t>emit</t>
  </si>
  <si>
    <t>receiving</t>
  </si>
  <si>
    <t>r1</t>
  </si>
  <si>
    <t>r2</t>
  </si>
  <si>
    <t>r3</t>
  </si>
  <si>
    <t>r4</t>
  </si>
  <si>
    <t>r5</t>
  </si>
  <si>
    <t>r6</t>
  </si>
  <si>
    <t>r7</t>
  </si>
  <si>
    <t>row sums</t>
  </si>
  <si>
    <t>new_r1</t>
  </si>
  <si>
    <t>new_r2</t>
  </si>
  <si>
    <t>new_r3</t>
  </si>
  <si>
    <t>new_r4</t>
  </si>
  <si>
    <t>new_r5</t>
  </si>
  <si>
    <t>total</t>
  </si>
  <si>
    <t>row sum … any &lt;1 ?</t>
  </si>
  <si>
    <t>transform FF receiving compartment</t>
  </si>
  <si>
    <t>match?</t>
  </si>
  <si>
    <t>transform FF emission compartment - with some weighting</t>
  </si>
  <si>
    <t>new_e1</t>
  </si>
  <si>
    <t>new_e2</t>
  </si>
  <si>
    <t>new_e3</t>
  </si>
  <si>
    <t>new_e4</t>
  </si>
  <si>
    <t>new_e5</t>
  </si>
  <si>
    <t>FF_e_r</t>
  </si>
  <si>
    <t>col sum … any &lt;1?</t>
  </si>
  <si>
    <t>row sum … irrelevant</t>
  </si>
  <si>
    <t>could be &lt;1 if some areas not covered</t>
  </si>
  <si>
    <t xml:space="preserve">STM - receiving new </t>
  </si>
  <si>
    <t>STM - new emission</t>
  </si>
  <si>
    <t>orig</t>
  </si>
  <si>
    <t xml:space="preserve">didn't build this out to show the EFs and GEP.   </t>
  </si>
  <si>
    <t>See ML file</t>
  </si>
  <si>
    <t>CF_calculation</t>
  </si>
  <si>
    <t>also</t>
  </si>
  <si>
    <t>W:\work\projects\acidif_soil_sensitivity\CF_calculation.xlsx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</si>
</sst>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0" xfId="0" applyNumberFormat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164" fontId="0" fillId="0" borderId="0" xfId="0" applyNumberFormat="1"/>
    <xf numFmtId="0" fontId="3" fillId="0" borderId="0" xfId="2"/>
  </cellXfs>
  <cellStyles count="3">
    <cellStyle name="Heading 1" xfId="1" builtinId="16"/>
    <cellStyle name="Hyperlink" xfId="2" builtinId="8"/>
    <cellStyle name="Normal" xfId="0" builtinId="0"/>
  </cellStyles>
  <dxfs count="8">
    <dxf>
      <font>
        <color rgb="FF00B050"/>
      </font>
      <fill>
        <patternFill>
          <bgColor rgb="FFDAF2D0"/>
        </patternFill>
      </fill>
    </dxf>
    <dxf>
      <font>
        <color rgb="FFFF0000"/>
      </font>
      <fill>
        <patternFill>
          <bgColor rgb="FFFFCCFF"/>
        </patternFill>
      </fill>
    </dxf>
    <dxf>
      <font>
        <color rgb="FF00B050"/>
      </font>
      <fill>
        <patternFill>
          <bgColor rgb="FFDAF2D0"/>
        </patternFill>
      </fill>
    </dxf>
    <dxf>
      <font>
        <color rgb="FFFF0000"/>
      </font>
      <fill>
        <patternFill>
          <bgColor rgb="FFFFCCFF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285751</xdr:colOff>
      <xdr:row>10</xdr:row>
      <xdr:rowOff>166687</xdr:rowOff>
    </xdr:from>
    <xdr:to>
      <xdr:col>14</xdr:col>
      <xdr:colOff>190501</xdr:colOff>
      <xdr:row>13</xdr:row>
      <xdr:rowOff>-1</xdr:rowOff>
    </xdr:to>
    <xdr:sp macro="" textlink="">
      <xdr:nvSpPr>
        <xdr:cNvPr id="12" name="Multiplication Sign 11">
          <a:extLst>
            <a:ext uri="{FF2B5EF4-FFF2-40B4-BE49-F238E27FC236}">
              <a16:creationId xmlns:a16="http://schemas.microsoft.com/office/drawing/2014/main" id="{8EE447FB-AF17-4FC5-9E04-E4B09AA18129}"/>
            </a:ext>
          </a:extLst>
        </xdr:cNvPr>
        <xdr:cNvSpPr/>
      </xdr:nvSpPr>
      <xdr:spPr>
        <a:xfrm>
          <a:off x="8524876" y="5667375"/>
          <a:ext cx="404813" cy="404812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214313</xdr:colOff>
      <xdr:row>11</xdr:row>
      <xdr:rowOff>83343</xdr:rowOff>
    </xdr:from>
    <xdr:to>
      <xdr:col>25</xdr:col>
      <xdr:colOff>83343</xdr:colOff>
      <xdr:row>13</xdr:row>
      <xdr:rowOff>71437</xdr:rowOff>
    </xdr:to>
    <xdr:sp macro="" textlink="">
      <xdr:nvSpPr>
        <xdr:cNvPr id="13" name="Equals 12">
          <a:extLst>
            <a:ext uri="{FF2B5EF4-FFF2-40B4-BE49-F238E27FC236}">
              <a16:creationId xmlns:a16="http://schemas.microsoft.com/office/drawing/2014/main" id="{E4C5D68E-3B16-42B2-8E1B-EB928024D424}"/>
            </a:ext>
          </a:extLst>
        </xdr:cNvPr>
        <xdr:cNvSpPr/>
      </xdr:nvSpPr>
      <xdr:spPr>
        <a:xfrm>
          <a:off x="14454188" y="1690687"/>
          <a:ext cx="369093" cy="369094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309562</xdr:colOff>
      <xdr:row>27</xdr:row>
      <xdr:rowOff>35719</xdr:rowOff>
    </xdr:from>
    <xdr:to>
      <xdr:col>14</xdr:col>
      <xdr:colOff>214312</xdr:colOff>
      <xdr:row>29</xdr:row>
      <xdr:rowOff>59531</xdr:rowOff>
    </xdr:to>
    <xdr:sp macro="" textlink="">
      <xdr:nvSpPr>
        <xdr:cNvPr id="2" name="Multiplication Sign 1">
          <a:extLst>
            <a:ext uri="{FF2B5EF4-FFF2-40B4-BE49-F238E27FC236}">
              <a16:creationId xmlns:a16="http://schemas.microsoft.com/office/drawing/2014/main" id="{E7A9411E-C018-435E-9692-A6E52DE3DE46}"/>
            </a:ext>
          </a:extLst>
        </xdr:cNvPr>
        <xdr:cNvSpPr/>
      </xdr:nvSpPr>
      <xdr:spPr>
        <a:xfrm>
          <a:off x="8727281" y="4774407"/>
          <a:ext cx="404812" cy="404812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154782</xdr:colOff>
      <xdr:row>27</xdr:row>
      <xdr:rowOff>23813</xdr:rowOff>
    </xdr:from>
    <xdr:to>
      <xdr:col>23</xdr:col>
      <xdr:colOff>23811</xdr:colOff>
      <xdr:row>29</xdr:row>
      <xdr:rowOff>11907</xdr:rowOff>
    </xdr:to>
    <xdr:sp macro="" textlink="">
      <xdr:nvSpPr>
        <xdr:cNvPr id="4" name="Equals 3">
          <a:extLst>
            <a:ext uri="{FF2B5EF4-FFF2-40B4-BE49-F238E27FC236}">
              <a16:creationId xmlns:a16="http://schemas.microsoft.com/office/drawing/2014/main" id="{FDC188C4-5143-4D69-B668-F0B594B54969}"/>
            </a:ext>
          </a:extLst>
        </xdr:cNvPr>
        <xdr:cNvSpPr/>
      </xdr:nvSpPr>
      <xdr:spPr>
        <a:xfrm>
          <a:off x="14168438" y="4762501"/>
          <a:ext cx="369092" cy="369094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udntnu-my.sharepoint.com/personal/mariole_ntnu_no/Documents/LC-IMPACT/Terrestrial_Acidification/Research%20Approach/CF_calculation.xlsx?we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E1AA-578D-4DFE-A425-F6A928D377E9}">
  <sheetPr>
    <pageSetUpPr fitToPage="1"/>
  </sheetPr>
  <dimension ref="C2:AJ35"/>
  <sheetViews>
    <sheetView tabSelected="1" zoomScale="110" zoomScaleNormal="110" zoomScaleSheetLayoutView="40" workbookViewId="0">
      <selection activeCell="K11" sqref="K11"/>
    </sheetView>
  </sheetViews>
  <sheetFormatPr defaultRowHeight="15" x14ac:dyDescent="0.25"/>
  <cols>
    <col min="1" max="1" width="5.28515625" customWidth="1"/>
    <col min="3" max="3" width="7.5703125" customWidth="1"/>
    <col min="4" max="4" width="10.140625" customWidth="1"/>
    <col min="5" max="22" width="7.5703125" customWidth="1"/>
    <col min="23" max="23" width="9" customWidth="1"/>
    <col min="24" max="25" width="7.5703125" customWidth="1"/>
    <col min="26" max="26" width="11.5703125" customWidth="1"/>
    <col min="27" max="31" width="7.5703125" customWidth="1"/>
  </cols>
  <sheetData>
    <row r="2" spans="3:36" x14ac:dyDescent="0.25">
      <c r="C2" t="s">
        <v>39</v>
      </c>
    </row>
    <row r="3" spans="3:36" x14ac:dyDescent="0.25">
      <c r="C3" t="s">
        <v>40</v>
      </c>
      <c r="E3" s="20" t="s">
        <v>41</v>
      </c>
      <c r="G3" t="s">
        <v>42</v>
      </c>
      <c r="H3" t="s">
        <v>43</v>
      </c>
    </row>
    <row r="5" spans="3:36" ht="20.25" thickBot="1" x14ac:dyDescent="0.35">
      <c r="C5" s="9" t="s">
        <v>24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3:36" ht="15.75" thickTop="1" x14ac:dyDescent="0.25"/>
    <row r="7" spans="3:36" x14ac:dyDescent="0.25">
      <c r="D7" t="s">
        <v>32</v>
      </c>
      <c r="G7" t="s">
        <v>38</v>
      </c>
      <c r="H7" t="s">
        <v>8</v>
      </c>
      <c r="Q7" t="s">
        <v>36</v>
      </c>
    </row>
    <row r="8" spans="3:36" x14ac:dyDescent="0.25">
      <c r="W8" t="s">
        <v>35</v>
      </c>
    </row>
    <row r="9" spans="3:36" x14ac:dyDescent="0.25"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M9" t="s">
        <v>16</v>
      </c>
      <c r="Q9" t="s">
        <v>17</v>
      </c>
      <c r="R9" t="s">
        <v>18</v>
      </c>
      <c r="S9" t="s">
        <v>19</v>
      </c>
      <c r="T9" t="s">
        <v>20</v>
      </c>
      <c r="U9" t="s">
        <v>21</v>
      </c>
      <c r="W9" t="s">
        <v>23</v>
      </c>
      <c r="AB9" t="str">
        <f>Q9</f>
        <v>new_r1</v>
      </c>
      <c r="AC9" t="str">
        <f>R9</f>
        <v>new_r2</v>
      </c>
      <c r="AD9" t="str">
        <f>S9</f>
        <v>new_r3</v>
      </c>
      <c r="AE9" t="str">
        <f>T9</f>
        <v>new_r4</v>
      </c>
      <c r="AF9" t="str">
        <f>U9</f>
        <v>new_r5</v>
      </c>
      <c r="AH9" t="s">
        <v>16</v>
      </c>
      <c r="AJ9" t="s">
        <v>25</v>
      </c>
    </row>
    <row r="10" spans="3:36" x14ac:dyDescent="0.25">
      <c r="D10" t="s">
        <v>0</v>
      </c>
      <c r="E10" s="10">
        <v>2</v>
      </c>
      <c r="F10" s="11">
        <v>0.81853808845393661</v>
      </c>
      <c r="G10" s="11">
        <v>0.5</v>
      </c>
      <c r="H10" s="11">
        <v>0.27164875444794556</v>
      </c>
      <c r="I10" s="11">
        <v>0.27304718779569759</v>
      </c>
      <c r="J10" s="11">
        <v>0.37804926911113501</v>
      </c>
      <c r="K10" s="12">
        <v>0.5</v>
      </c>
      <c r="L10" s="14"/>
      <c r="M10" cm="1">
        <f t="array" ref="M10:M16">_xlfn.LET(_xlpm.the_range,FF_e_r,_xlpm.col_vector_of_1s,_xlfn.SEQUENCE(COLUMNS(_xlpm.the_range),1,1,0),_xlpm.result, MMULT(_xlpm.the_range, _xlpm.col_vector_of_1s),_xlpm.result)</f>
        <v>4.7412832998087158</v>
      </c>
      <c r="P10" t="str" cm="1">
        <f t="array" ref="P10:P16">TRANSPOSE(E9:K9)</f>
        <v>r1</v>
      </c>
      <c r="Q10" s="10">
        <v>1</v>
      </c>
      <c r="R10" s="11">
        <v>0</v>
      </c>
      <c r="S10" s="11">
        <v>0</v>
      </c>
      <c r="T10" s="11">
        <v>0</v>
      </c>
      <c r="U10" s="12">
        <f>1-SUM(Q10:T10)</f>
        <v>0</v>
      </c>
      <c r="W10" s="19" cm="1">
        <f t="array" ref="W10:W16">_xlfn.LET(_xlpm.the_range,f_area,_xlpm.col_vector_of_1s,_xlfn.SEQUENCE(COLUMNS(_xlpm.the_range),1,1,0),_xlpm.result, MMULT(_xlpm.the_range, _xlpm.col_vector_of_1s),_xlpm.result)</f>
        <v>1</v>
      </c>
      <c r="AA10" t="str" cm="1">
        <f t="array" ref="AA10:AA16">D10:D16</f>
        <v>e1</v>
      </c>
      <c r="AB10" s="10" cm="1">
        <f t="array" ref="AB10:AF16">MMULT(FF_e_r,f_area)</f>
        <v>2.25</v>
      </c>
      <c r="AC10" s="11">
        <v>0.65483047076314937</v>
      </c>
      <c r="AD10" s="11">
        <v>0.60273225224635485</v>
      </c>
      <c r="AE10" s="11">
        <v>0.51753106679884864</v>
      </c>
      <c r="AF10" s="12">
        <v>0.71618951000036213</v>
      </c>
      <c r="AH10" cm="1">
        <f t="array" ref="AH10:AH16">_xlfn.LET(_xlpm.the_range,_xlfn.ANCHORARRAY(AB10),_xlpm.col_vector_of_1s,_xlfn.SEQUENCE(COLUMNS(_xlpm.the_range),1,1,0),_xlpm.result, MMULT(_xlpm.the_range, _xlpm.col_vector_of_1s),_xlpm.result)</f>
        <v>4.7412832998087149</v>
      </c>
      <c r="AJ10" t="b" cm="1">
        <f t="array" ref="AJ10:AJ16">_xlfn.LET(_xlpm.tolerance, 0.00001, (ABS(_xlfn.ANCHORARRAY(M10)-_xlfn.ANCHORARRAY(AH10))/_xlfn.ANCHORARRAY(M10))&lt;_xlpm.tolerance)</f>
        <v>1</v>
      </c>
    </row>
    <row r="11" spans="3:36" x14ac:dyDescent="0.25">
      <c r="C11" t="s">
        <v>38</v>
      </c>
      <c r="D11" t="s">
        <v>1</v>
      </c>
      <c r="E11" s="13">
        <v>0.66667705176051295</v>
      </c>
      <c r="F11" s="14">
        <v>1.1000000000000001</v>
      </c>
      <c r="G11" s="14">
        <v>0.33756776168711466</v>
      </c>
      <c r="H11" s="14">
        <v>0.26504467067168258</v>
      </c>
      <c r="I11" s="14">
        <v>0.28609602329823602</v>
      </c>
      <c r="J11" s="14">
        <v>0.90096640927286353</v>
      </c>
      <c r="K11" s="15">
        <v>0.83432307849586218</v>
      </c>
      <c r="L11" s="14"/>
      <c r="M11">
        <v>4.3906749951862718</v>
      </c>
      <c r="P11" t="str">
        <v>r2</v>
      </c>
      <c r="Q11" s="13">
        <v>0</v>
      </c>
      <c r="R11" s="14">
        <v>0.8</v>
      </c>
      <c r="S11" s="14">
        <v>0.2</v>
      </c>
      <c r="T11" s="14">
        <v>0</v>
      </c>
      <c r="U11" s="15">
        <f t="shared" ref="U11:U16" si="0">1-SUM(Q11:T11)</f>
        <v>0</v>
      </c>
      <c r="W11" s="19">
        <v>1</v>
      </c>
      <c r="AA11" t="str">
        <v>e2</v>
      </c>
      <c r="AB11" s="13">
        <v>0.83546093260407028</v>
      </c>
      <c r="AC11" s="14">
        <v>0.88000000000000012</v>
      </c>
      <c r="AD11" s="14">
        <v>0.83926708547998907</v>
      </c>
      <c r="AE11" s="14">
        <v>0.52463622690275036</v>
      </c>
      <c r="AF11" s="15">
        <v>1.3113107501994623</v>
      </c>
      <c r="AH11">
        <v>4.3906749951862718</v>
      </c>
      <c r="AJ11" t="b">
        <v>1</v>
      </c>
    </row>
    <row r="12" spans="3:36" x14ac:dyDescent="0.25">
      <c r="C12" t="s">
        <v>7</v>
      </c>
      <c r="D12" t="s">
        <v>2</v>
      </c>
      <c r="E12" s="13">
        <v>0.40740654698188017</v>
      </c>
      <c r="F12" s="14">
        <v>0.92535322836099387</v>
      </c>
      <c r="G12" s="14">
        <v>0.9</v>
      </c>
      <c r="H12" s="14">
        <v>0.5267331832314901</v>
      </c>
      <c r="I12" s="14">
        <v>0.54639647459623442</v>
      </c>
      <c r="J12" s="14">
        <v>0.91069221589691285</v>
      </c>
      <c r="K12" s="15">
        <v>0.94629257904883468</v>
      </c>
      <c r="L12" s="14"/>
      <c r="M12">
        <v>5.1628742281163458</v>
      </c>
      <c r="P12" t="str">
        <v>r3</v>
      </c>
      <c r="Q12" s="13">
        <v>0.5</v>
      </c>
      <c r="R12" s="14">
        <v>0</v>
      </c>
      <c r="S12" s="14">
        <v>0.5</v>
      </c>
      <c r="T12" s="14">
        <v>0</v>
      </c>
      <c r="U12" s="15">
        <f t="shared" si="0"/>
        <v>0</v>
      </c>
      <c r="W12" s="19">
        <v>1</v>
      </c>
      <c r="AA12" t="str">
        <v>e3</v>
      </c>
      <c r="AB12" s="13">
        <v>0.85740654698188012</v>
      </c>
      <c r="AC12" s="14">
        <v>0.7402825826887951</v>
      </c>
      <c r="AD12" s="14">
        <v>1.0904167536206553</v>
      </c>
      <c r="AE12" s="14">
        <v>1.0204563395045756</v>
      </c>
      <c r="AF12" s="15">
        <v>1.4543120053204401</v>
      </c>
      <c r="AH12">
        <v>5.1628742281163458</v>
      </c>
      <c r="AJ12" t="b">
        <v>1</v>
      </c>
    </row>
    <row r="13" spans="3:36" x14ac:dyDescent="0.25">
      <c r="D13" t="s">
        <v>3</v>
      </c>
      <c r="E13" s="13">
        <v>0.2796719132111557</v>
      </c>
      <c r="F13" s="14">
        <v>0.42133804370540096</v>
      </c>
      <c r="G13" s="14">
        <v>0.96590632872237514</v>
      </c>
      <c r="H13" s="14">
        <v>1.05</v>
      </c>
      <c r="I13" s="14">
        <v>0.94787100691421344</v>
      </c>
      <c r="J13" s="14">
        <v>0.40407664237202456</v>
      </c>
      <c r="K13" s="15">
        <v>0.72673341663006563</v>
      </c>
      <c r="L13" s="14"/>
      <c r="M13">
        <v>4.7955973515552355</v>
      </c>
      <c r="P13" t="str">
        <v>r4</v>
      </c>
      <c r="Q13" s="13">
        <v>0</v>
      </c>
      <c r="R13" s="14">
        <v>0</v>
      </c>
      <c r="S13" s="14">
        <v>0</v>
      </c>
      <c r="T13" s="14">
        <v>0.9</v>
      </c>
      <c r="U13" s="15">
        <v>0.1</v>
      </c>
      <c r="W13" s="19">
        <v>1</v>
      </c>
      <c r="AA13" t="str">
        <v>e4</v>
      </c>
      <c r="AB13" s="13">
        <v>0.76262507757234332</v>
      </c>
      <c r="AC13" s="14">
        <v>0.33707043496432076</v>
      </c>
      <c r="AD13" s="14">
        <v>0.7692590942882801</v>
      </c>
      <c r="AE13" s="14">
        <v>1.8928710069142136</v>
      </c>
      <c r="AF13" s="15">
        <v>1.0337717378160778</v>
      </c>
      <c r="AH13">
        <v>4.7955973515552355</v>
      </c>
      <c r="AJ13" t="b">
        <v>1</v>
      </c>
    </row>
    <row r="14" spans="3:36" x14ac:dyDescent="0.25">
      <c r="D14" t="s">
        <v>4</v>
      </c>
      <c r="E14" s="13">
        <v>0.93614702778032588</v>
      </c>
      <c r="F14" s="14">
        <v>0.46762229724126347</v>
      </c>
      <c r="G14" s="14">
        <v>0.89073353174966252</v>
      </c>
      <c r="H14" s="14">
        <v>0.28100461669409782</v>
      </c>
      <c r="I14" s="14">
        <v>0.95</v>
      </c>
      <c r="J14" s="14">
        <v>0.99395473828436609</v>
      </c>
      <c r="K14" s="15">
        <v>9.31892804660297E-2</v>
      </c>
      <c r="L14" s="14"/>
      <c r="M14">
        <v>4.6126514922157451</v>
      </c>
      <c r="P14" t="str">
        <v>r5</v>
      </c>
      <c r="Q14" s="13">
        <v>0</v>
      </c>
      <c r="R14" s="14">
        <v>0</v>
      </c>
      <c r="S14" s="14">
        <v>0</v>
      </c>
      <c r="T14" s="14">
        <v>1</v>
      </c>
      <c r="U14" s="15">
        <v>0</v>
      </c>
      <c r="W14" s="19">
        <v>1</v>
      </c>
      <c r="AA14" t="str">
        <v>e5</v>
      </c>
      <c r="AB14" s="13">
        <v>1.3815137936551571</v>
      </c>
      <c r="AC14" s="14">
        <v>0.37409783779301081</v>
      </c>
      <c r="AD14" s="14">
        <v>1.035868594465267</v>
      </c>
      <c r="AE14" s="14">
        <v>1.2029041550246879</v>
      </c>
      <c r="AF14" s="15">
        <v>0.61826711127762257</v>
      </c>
      <c r="AH14">
        <v>4.6126514922157451</v>
      </c>
      <c r="AJ14" t="b">
        <v>1</v>
      </c>
    </row>
    <row r="15" spans="3:36" x14ac:dyDescent="0.25">
      <c r="D15" t="s">
        <v>5</v>
      </c>
      <c r="E15" s="13">
        <v>0.34735487255080488</v>
      </c>
      <c r="F15" s="14">
        <v>0.77213857445371059</v>
      </c>
      <c r="G15" s="14">
        <v>0.95503072217115437</v>
      </c>
      <c r="H15" s="14">
        <v>5.4391699287857143E-2</v>
      </c>
      <c r="I15" s="14">
        <v>0.92356504829937691</v>
      </c>
      <c r="J15" s="14">
        <v>0.93447120075350776</v>
      </c>
      <c r="K15" s="15">
        <v>0.87604256480136355</v>
      </c>
      <c r="L15" s="14"/>
      <c r="M15">
        <v>4.8629946823177752</v>
      </c>
      <c r="P15" t="str">
        <v>r6</v>
      </c>
      <c r="Q15" s="13">
        <v>0</v>
      </c>
      <c r="R15" s="14">
        <v>0</v>
      </c>
      <c r="S15" s="14">
        <v>0.5</v>
      </c>
      <c r="T15" s="14">
        <v>0</v>
      </c>
      <c r="U15" s="15">
        <f t="shared" si="0"/>
        <v>0.5</v>
      </c>
      <c r="W15" s="19">
        <v>1</v>
      </c>
      <c r="AA15" t="str">
        <v>e6</v>
      </c>
      <c r="AB15" s="13">
        <v>0.82487023363638201</v>
      </c>
      <c r="AC15" s="14">
        <v>0.61771085956296856</v>
      </c>
      <c r="AD15" s="14">
        <v>1.0991786763530733</v>
      </c>
      <c r="AE15" s="14">
        <v>0.97251757765844837</v>
      </c>
      <c r="AF15" s="15">
        <v>1.3487173351069033</v>
      </c>
      <c r="AH15">
        <v>4.8629946823177761</v>
      </c>
      <c r="AJ15" t="b">
        <v>1</v>
      </c>
    </row>
    <row r="16" spans="3:36" x14ac:dyDescent="0.25">
      <c r="D16" t="s">
        <v>6</v>
      </c>
      <c r="E16" s="16">
        <v>0.54060405183650928</v>
      </c>
      <c r="F16" s="17">
        <v>0.36894992561090445</v>
      </c>
      <c r="G16" s="17">
        <v>0.81464576140618905</v>
      </c>
      <c r="H16" s="17">
        <v>0.95293680531647429</v>
      </c>
      <c r="I16" s="17">
        <v>9.3694071570398219E-3</v>
      </c>
      <c r="J16" s="17">
        <v>0.49929402247766619</v>
      </c>
      <c r="K16" s="18">
        <v>1.25</v>
      </c>
      <c r="L16" s="14"/>
      <c r="M16">
        <v>4.4357999738047837</v>
      </c>
      <c r="P16" t="str">
        <v>r7</v>
      </c>
      <c r="Q16" s="16">
        <v>0</v>
      </c>
      <c r="R16" s="17">
        <v>0</v>
      </c>
      <c r="S16" s="17">
        <v>0</v>
      </c>
      <c r="T16" s="17">
        <v>0</v>
      </c>
      <c r="U16" s="18">
        <f t="shared" si="0"/>
        <v>1</v>
      </c>
      <c r="W16" s="19">
        <v>1</v>
      </c>
      <c r="AA16" t="str">
        <v>e7</v>
      </c>
      <c r="AB16" s="16">
        <v>0.94792693253960381</v>
      </c>
      <c r="AC16" s="17">
        <v>0.29515994048872357</v>
      </c>
      <c r="AD16" s="17">
        <v>0.7307598770641085</v>
      </c>
      <c r="AE16" s="17">
        <v>0.86701253194186667</v>
      </c>
      <c r="AF16" s="18">
        <v>1.5949406917704805</v>
      </c>
      <c r="AH16">
        <v>4.4357999738047829</v>
      </c>
      <c r="AJ16" t="b">
        <v>1</v>
      </c>
    </row>
    <row r="18" spans="3:36" x14ac:dyDescent="0.25">
      <c r="L18" t="s">
        <v>22</v>
      </c>
      <c r="M18">
        <f>SUM(_xlfn.ANCHORARRAY(M10))</f>
        <v>33.001876023004876</v>
      </c>
      <c r="AG18" t="s">
        <v>22</v>
      </c>
      <c r="AH18">
        <f>SUM(_xlfn.ANCHORARRAY(AH10))</f>
        <v>33.001876023004876</v>
      </c>
      <c r="AJ18" t="b" cm="1">
        <f t="array" ref="AJ18">_xlfn.LET(_xlpm.tolerance, 0.00001, ((_xlfn.ANCHORARRAY(M18)-_xlfn.ANCHORARRAY(AH18))/_xlfn.ANCHORARRAY(M18))&lt;_xlpm.tolerance)</f>
        <v>1</v>
      </c>
    </row>
    <row r="21" spans="3:36" ht="20.25" thickBot="1" x14ac:dyDescent="0.35">
      <c r="C21" s="9" t="s">
        <v>26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3:36" ht="15.75" thickTop="1" x14ac:dyDescent="0.25"/>
    <row r="24" spans="3:36" x14ac:dyDescent="0.25">
      <c r="E24" t="s">
        <v>37</v>
      </c>
    </row>
    <row r="26" spans="3:36" x14ac:dyDescent="0.25">
      <c r="E26" t="str" cm="1">
        <f t="array" ref="E26:K26">TRANSPOSE(D10:D16)</f>
        <v>e1</v>
      </c>
      <c r="F26" t="str">
        <v>e2</v>
      </c>
      <c r="G26" t="str">
        <v>e3</v>
      </c>
      <c r="H26" t="str">
        <v>e4</v>
      </c>
      <c r="I26" t="str">
        <v>e5</v>
      </c>
      <c r="J26" t="str">
        <v>e6</v>
      </c>
      <c r="K26" t="str">
        <v>e7</v>
      </c>
      <c r="M26" t="s">
        <v>34</v>
      </c>
      <c r="Z26" t="str" cm="1">
        <f t="array" ref="Z26:AF26">_xlfn.ANCHORARRAY(E26)</f>
        <v>e1</v>
      </c>
      <c r="AA26" t="str">
        <v>e2</v>
      </c>
      <c r="AB26" t="str">
        <v>e3</v>
      </c>
      <c r="AC26" t="str">
        <v>e4</v>
      </c>
      <c r="AD26" t="str">
        <v>e5</v>
      </c>
      <c r="AE26" t="str">
        <v>e6</v>
      </c>
      <c r="AF26" t="str">
        <v>e7</v>
      </c>
      <c r="AH26" t="s">
        <v>16</v>
      </c>
      <c r="AJ26" t="s">
        <v>25</v>
      </c>
    </row>
    <row r="27" spans="3:36" x14ac:dyDescent="0.25">
      <c r="D27" t="s">
        <v>27</v>
      </c>
      <c r="E27" s="10" cm="1">
        <f t="array" ref="E27:K31">TRANSPOSE(Q10:U16)</f>
        <v>1</v>
      </c>
      <c r="F27" s="11">
        <v>0</v>
      </c>
      <c r="G27" s="11">
        <v>0.5</v>
      </c>
      <c r="H27" s="11">
        <v>0</v>
      </c>
      <c r="I27" s="11">
        <v>0</v>
      </c>
      <c r="J27" s="11">
        <v>0</v>
      </c>
      <c r="K27" s="12">
        <v>0</v>
      </c>
      <c r="L27" s="14"/>
      <c r="M27" s="19" cm="1">
        <f t="array" ref="M27:M31">_xlfn.LET(_xlpm.the_range,E27:K31,_xlpm.col_vector_of_1s,_xlfn.SEQUENCE(COLUMNS(_xlpm.the_range),1,1,0),_xlpm.result, MMULT(_xlpm.the_range, _xlpm.col_vector_of_1s),_xlpm.result)</f>
        <v>1.5</v>
      </c>
      <c r="Q27" s="1"/>
      <c r="R27" s="2"/>
      <c r="S27" s="3"/>
      <c r="Y27" t="str" cm="1">
        <f t="array" ref="Y27:Y31">D27:D31</f>
        <v>new_e1</v>
      </c>
      <c r="Z27" s="10" cm="1">
        <f t="array" ref="Z27:AF31">MMULT(W_a_n, FF_e_r)</f>
        <v>2.2037032734909401</v>
      </c>
      <c r="AA27" s="11">
        <v>1.2812147026344336</v>
      </c>
      <c r="AB27" s="11">
        <v>0.95</v>
      </c>
      <c r="AC27" s="11">
        <v>0.53501534606369061</v>
      </c>
      <c r="AD27" s="11">
        <v>0.5462454250938148</v>
      </c>
      <c r="AE27" s="11">
        <v>0.83339537705959144</v>
      </c>
      <c r="AF27" s="12">
        <v>0.9731462895244174</v>
      </c>
      <c r="AH27" cm="1">
        <f t="array" ref="AH27:AH31">_xlfn.LET(_xlpm.the_range,_xlfn.ANCHORARRAY(Z27),_xlpm.col_vector_of_1s,_xlfn.SEQUENCE(COLUMNS(_xlpm.the_range),1,1,0),_xlpm.result, MMULT(_xlpm.the_range, _xlpm.col_vector_of_1s),_xlpm.result)</f>
        <v>7.3227204138668887</v>
      </c>
    </row>
    <row r="28" spans="3:36" x14ac:dyDescent="0.25">
      <c r="D28" t="s">
        <v>28</v>
      </c>
      <c r="E28" s="13">
        <v>0</v>
      </c>
      <c r="F28" s="14">
        <v>0.8</v>
      </c>
      <c r="G28" s="14">
        <v>0</v>
      </c>
      <c r="H28" s="14">
        <v>0</v>
      </c>
      <c r="I28" s="14">
        <v>0</v>
      </c>
      <c r="J28" s="14">
        <v>0</v>
      </c>
      <c r="K28" s="15">
        <v>0</v>
      </c>
      <c r="L28" s="14"/>
      <c r="M28" s="19">
        <v>0.8</v>
      </c>
      <c r="Q28" s="4"/>
      <c r="R28" t="s">
        <v>32</v>
      </c>
      <c r="S28" s="5"/>
      <c r="Y28" t="str">
        <v>new_e2</v>
      </c>
      <c r="Z28" s="13">
        <v>0.53334164140841034</v>
      </c>
      <c r="AA28" s="14">
        <v>0.88000000000000012</v>
      </c>
      <c r="AB28" s="14">
        <v>0.27005420934969177</v>
      </c>
      <c r="AC28" s="14">
        <v>0.21203573653734609</v>
      </c>
      <c r="AD28" s="14">
        <v>0.22887681863858883</v>
      </c>
      <c r="AE28" s="14">
        <v>0.72077312741829092</v>
      </c>
      <c r="AF28" s="15">
        <v>0.66745846279668974</v>
      </c>
      <c r="AH28">
        <v>3.5125399961490178</v>
      </c>
    </row>
    <row r="29" spans="3:36" x14ac:dyDescent="0.25">
      <c r="D29" t="s">
        <v>29</v>
      </c>
      <c r="E29" s="13">
        <v>0</v>
      </c>
      <c r="F29" s="14">
        <v>0.2</v>
      </c>
      <c r="G29" s="14">
        <v>0.5</v>
      </c>
      <c r="H29" s="14">
        <v>0</v>
      </c>
      <c r="I29" s="14">
        <v>0</v>
      </c>
      <c r="J29" s="14">
        <v>0.5</v>
      </c>
      <c r="K29" s="15">
        <v>0</v>
      </c>
      <c r="L29" s="14"/>
      <c r="M29" s="19">
        <v>1.2</v>
      </c>
      <c r="Q29" s="6"/>
      <c r="R29" s="7"/>
      <c r="S29" s="8"/>
      <c r="Y29" t="str">
        <v>new_e3</v>
      </c>
      <c r="Z29" s="13">
        <v>0.51071612011844514</v>
      </c>
      <c r="AA29" s="14">
        <v>1.0687459014073522</v>
      </c>
      <c r="AB29" s="14">
        <v>0.99502891342300015</v>
      </c>
      <c r="AC29" s="14">
        <v>0.34357137539401011</v>
      </c>
      <c r="AD29" s="14">
        <v>0.7921999661074528</v>
      </c>
      <c r="AE29" s="14">
        <v>1.102774990179783</v>
      </c>
      <c r="AF29" s="15">
        <v>1.0780321876242716</v>
      </c>
      <c r="AH29">
        <v>5.8910694542543141</v>
      </c>
    </row>
    <row r="30" spans="3:36" x14ac:dyDescent="0.25">
      <c r="D30" t="s">
        <v>30</v>
      </c>
      <c r="E30" s="13">
        <v>0</v>
      </c>
      <c r="F30" s="14">
        <v>0</v>
      </c>
      <c r="G30" s="14">
        <v>0</v>
      </c>
      <c r="H30" s="14">
        <v>0.9</v>
      </c>
      <c r="I30" s="14">
        <v>1</v>
      </c>
      <c r="J30" s="14">
        <v>0</v>
      </c>
      <c r="K30" s="15">
        <v>0</v>
      </c>
      <c r="L30" s="14"/>
      <c r="M30" s="19">
        <v>1.9</v>
      </c>
      <c r="Y30" t="str">
        <v>new_e4</v>
      </c>
      <c r="Z30" s="13">
        <v>1.187851749670366</v>
      </c>
      <c r="AA30" s="14">
        <v>0.84682653657612428</v>
      </c>
      <c r="AB30" s="14">
        <v>1.7600492275998003</v>
      </c>
      <c r="AC30" s="14">
        <v>1.2260046166940979</v>
      </c>
      <c r="AD30" s="14">
        <v>1.8030839062227919</v>
      </c>
      <c r="AE30" s="14">
        <v>1.3576237164191882</v>
      </c>
      <c r="AF30" s="15">
        <v>0.74724935543308879</v>
      </c>
      <c r="AH30">
        <v>8.9286891086154565</v>
      </c>
    </row>
    <row r="31" spans="3:36" x14ac:dyDescent="0.25">
      <c r="D31" t="s">
        <v>31</v>
      </c>
      <c r="E31" s="16">
        <v>0</v>
      </c>
      <c r="F31" s="17">
        <v>0</v>
      </c>
      <c r="G31" s="17">
        <v>0</v>
      </c>
      <c r="H31" s="17">
        <v>0.1</v>
      </c>
      <c r="I31" s="17">
        <v>0</v>
      </c>
      <c r="J31" s="17">
        <v>0.5</v>
      </c>
      <c r="K31" s="18">
        <v>1</v>
      </c>
      <c r="L31" s="14"/>
      <c r="M31" s="19">
        <v>1.6</v>
      </c>
      <c r="Y31" t="str">
        <v>new_e5</v>
      </c>
      <c r="Z31" s="16">
        <v>0.7422486794330273</v>
      </c>
      <c r="AA31" s="17">
        <v>0.7971530172082999</v>
      </c>
      <c r="AB31" s="17">
        <v>1.3887517553640039</v>
      </c>
      <c r="AC31" s="17">
        <v>1.0851326549604028</v>
      </c>
      <c r="AD31" s="17">
        <v>0.56593903199814966</v>
      </c>
      <c r="AE31" s="17">
        <v>1.0069372870916227</v>
      </c>
      <c r="AF31" s="18">
        <v>1.7606946240636883</v>
      </c>
      <c r="AH31">
        <v>7.3468570501191941</v>
      </c>
    </row>
    <row r="32" spans="3:36" x14ac:dyDescent="0.25">
      <c r="L32" s="14"/>
    </row>
    <row r="33" spans="5:36" x14ac:dyDescent="0.25">
      <c r="AH33">
        <f>SUM(_xlfn.ANCHORARRAY(AH27))</f>
        <v>33.001876023004868</v>
      </c>
      <c r="AJ33" t="b">
        <f>_xlfn.LET(_xlpm.tolerance, 0.00001, ((M18-AH33)/M18)&lt;_xlpm.tolerance)</f>
        <v>1</v>
      </c>
    </row>
    <row r="34" spans="5:36" x14ac:dyDescent="0.25">
      <c r="E34" t="s">
        <v>33</v>
      </c>
    </row>
    <row r="35" spans="5:36" x14ac:dyDescent="0.25">
      <c r="E35" s="19" cm="1">
        <f t="array" ref="E35:K35">_xlfn.LET(_xlpm.the_range,W_a_n,_xlpm.row_vector_of_1s,_xlfn.SEQUENCE(1, ROWS(_xlpm.the_range),1,0),_xlpm.result, MMULT(_xlpm.row_vector_of_1s, _xlpm.the_range),_xlpm.result)</f>
        <v>1</v>
      </c>
      <c r="F35" s="19">
        <v>1</v>
      </c>
      <c r="G35" s="19">
        <v>1</v>
      </c>
      <c r="H35" s="19">
        <v>1</v>
      </c>
      <c r="I35" s="19">
        <v>1</v>
      </c>
      <c r="J35" s="19">
        <v>1</v>
      </c>
      <c r="K35" s="19">
        <v>1</v>
      </c>
    </row>
  </sheetData>
  <phoneticPr fontId="2" type="noConversion"/>
  <conditionalFormatting sqref="E10:K16 Q10:U16">
    <cfRule type="cellIs" dxfId="7" priority="24" operator="equal">
      <formula>0</formula>
    </cfRule>
  </conditionalFormatting>
  <conditionalFormatting sqref="E10:K16">
    <cfRule type="colorScale" priority="13">
      <colorScale>
        <cfvo type="min"/>
        <cfvo type="max"/>
        <color rgb="FFFCFCFF"/>
        <color rgb="FF63BE7B"/>
      </colorScale>
    </cfRule>
  </conditionalFormatting>
  <conditionalFormatting sqref="E27:K31">
    <cfRule type="cellIs" dxfId="6" priority="5" operator="equal">
      <formula>0</formula>
    </cfRule>
  </conditionalFormatting>
  <conditionalFormatting sqref="M28:M31">
    <cfRule type="cellIs" dxfId="5" priority="6" operator="lessThan">
      <formula>1</formula>
    </cfRule>
  </conditionalFormatting>
  <conditionalFormatting sqref="W11:W16">
    <cfRule type="cellIs" dxfId="4" priority="7" operator="lessThan">
      <formula>1</formula>
    </cfRule>
  </conditionalFormatting>
  <conditionalFormatting sqref="AB10:AF16">
    <cfRule type="colorScale" priority="18">
      <colorScale>
        <cfvo type="min"/>
        <cfvo type="max"/>
        <color rgb="FFFCFCFF"/>
        <color rgb="FFF8696B"/>
      </colorScale>
    </cfRule>
  </conditionalFormatting>
  <conditionalFormatting sqref="AJ18">
    <cfRule type="cellIs" dxfId="3" priority="3" operator="equal">
      <formula>FALSE</formula>
    </cfRule>
    <cfRule type="cellIs" dxfId="2" priority="4" operator="equal">
      <formula>TRUE</formula>
    </cfRule>
  </conditionalFormatting>
  <conditionalFormatting sqref="AJ33">
    <cfRule type="cellIs" dxfId="1" priority="1" operator="equal">
      <formula>FALSE</formula>
    </cfRule>
    <cfRule type="cellIs" dxfId="0" priority="2" operator="equal">
      <formula>TRUE</formula>
    </cfRule>
  </conditionalFormatting>
  <hyperlinks>
    <hyperlink ref="E3" r:id="rId1" xr:uid="{DF2E3338-25D8-4677-B55E-DC86C49F409E}"/>
  </hyperlinks>
  <pageMargins left="0.7" right="0.7" top="0.75" bottom="0.75" header="0.3" footer="0.3"/>
  <pageSetup scale="83" fitToWidth="2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f_area</vt:lpstr>
      <vt:lpstr>FF_e_r</vt:lpstr>
      <vt:lpstr>W_a_n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Henderson</dc:creator>
  <cp:lastModifiedBy>Henderson, Andrew</cp:lastModifiedBy>
  <cp:lastPrinted>2020-07-19T16:07:54Z</cp:lastPrinted>
  <dcterms:created xsi:type="dcterms:W3CDTF">2020-07-19T15:07:33Z</dcterms:created>
  <dcterms:modified xsi:type="dcterms:W3CDTF">2024-08-22T19:19:13Z</dcterms:modified>
</cp:coreProperties>
</file>