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0" yWindow="0" windowWidth="25600" windowHeight="14760"/>
  </bookViews>
  <sheets>
    <sheet name="Link Budget" sheetId="1" r:id="rId1"/>
    <sheet name="Sheet1" sheetId="2" r:id="rId2"/>
  </sheets>
  <definedNames>
    <definedName name="_xlnm.Print_Area" localSheetId="0">'Link Budget'!$A$1:$I$54</definedName>
  </definedNames>
  <calcPr calcId="140001" concurrentCalc="0"/>
  <customWorkbookViews>
    <customWorkbookView name="Justin Atchison - Personal View" guid="{DF438D20-ED32-4502-BBF3-1338727B4A2A}" mergeInterval="0" personalView="1" maximized="1" xWindow="1" yWindow="1" windowWidth="1011" windowHeight="646" activeSheetId="1"/>
    <customWorkbookView name="P - Personal View" guid="{56B56577-359B-4FEF-8511-5634C3B3AD8C}" mergeInterval="0" personalView="1" maximized="1" windowWidth="1017" windowHeight="629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9" i="1"/>
  <c r="E7" i="1"/>
  <c r="C13" i="1"/>
  <c r="C26" i="1"/>
  <c r="C17" i="1"/>
  <c r="C23" i="1"/>
  <c r="C28" i="1"/>
  <c r="C24" i="1"/>
  <c r="C32" i="1"/>
  <c r="C41" i="1"/>
  <c r="C42" i="1"/>
  <c r="E33" i="1"/>
  <c r="E23" i="1"/>
  <c r="E41" i="1"/>
  <c r="E29" i="1"/>
  <c r="C18" i="1"/>
  <c r="C19" i="1"/>
  <c r="C20" i="1"/>
  <c r="C21" i="1"/>
  <c r="E39" i="1"/>
  <c r="E34" i="1"/>
  <c r="C34" i="1"/>
  <c r="E42" i="1"/>
  <c r="E27" i="1"/>
  <c r="E30" i="1"/>
  <c r="C30" i="1"/>
  <c r="C44" i="1"/>
  <c r="E44" i="1"/>
  <c r="E45" i="1"/>
  <c r="C45" i="1"/>
  <c r="C43" i="1"/>
  <c r="E43" i="1"/>
</calcChain>
</file>

<file path=xl/sharedStrings.xml><?xml version="1.0" encoding="utf-8"?>
<sst xmlns="http://schemas.openxmlformats.org/spreadsheetml/2006/main" count="96" uniqueCount="76">
  <si>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</si>
  <si>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</si>
  <si>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</si>
  <si>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</si>
  <si>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</si>
  <si>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</si>
  <si>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</si>
  <si>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</si>
  <si>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</si>
  <si>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</si>
  <si>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</si>
  <si>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</si>
  <si>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</si>
  <si>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</si>
  <si>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</si>
  <si>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</si>
  <si>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</si>
  <si>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</si>
  <si>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</si>
  <si>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</si>
  <si>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</si>
  <si>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</si>
  <si>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</si>
  <si>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</si>
  <si>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</si>
  <si>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</si>
  <si>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</si>
  <si>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</si>
  <si>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</si>
  <si>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</si>
  <si>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Signal Processing Gain, Gsp</t>
  </si>
  <si>
    <t>Effective Data Rate, R</t>
  </si>
  <si>
    <t>Chip Rate, Rc</t>
  </si>
  <si>
    <t>Margin, M</t>
  </si>
  <si>
    <t>Transmitter Power, P</t>
  </si>
  <si>
    <t>Carrier to Noise, C/N</t>
  </si>
  <si>
    <t>Signal to Noise, S/N</t>
  </si>
  <si>
    <t>Standard</t>
  </si>
  <si>
    <t>Polarization Losses, Lp</t>
  </si>
  <si>
    <t>dBK</t>
  </si>
  <si>
    <t>Transmitter</t>
  </si>
  <si>
    <t>Link Quality</t>
  </si>
  <si>
    <t>Link Budget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</si>
  <si>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</si>
  <si>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</si>
  <si>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</si>
  <si>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</si>
  <si>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</si>
  <si>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</si>
  <si>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</si>
  <si>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</si>
  <si>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</si>
  <si>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</si>
  <si>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</si>
  <si>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</si>
  <si>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</si>
  <si>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</si>
  <si>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Received Power, Carrier Power, C</t>
  </si>
  <si>
    <t>Effective Received (Signal) Power, S</t>
  </si>
  <si>
    <t>Cornell University SSDS</t>
  </si>
  <si>
    <t>Manchester, ZRM3@Cornell.Edu, Atchison, JAA73@Cornell.Edu</t>
  </si>
  <si>
    <t>Chips/Bit</t>
  </si>
  <si>
    <t>bps</t>
  </si>
  <si>
    <t>Elevation Angle of Receiver from Horizon, φ</t>
  </si>
  <si>
    <t>Sprite Spacecraft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</si>
  <si>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</si>
  <si>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</si>
  <si>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</si>
  <si>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</si>
  <si>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Receiver system noise temperature (thermal + reciever total) goes here</t>
  </si>
  <si>
    <t>&lt;- Reciever bandwidth goes here</t>
  </si>
  <si>
    <t>&lt;- Transmitter antenna gain goes here</t>
  </si>
  <si>
    <t>&lt;- Transmitter power goes here</t>
  </si>
  <si>
    <t>&lt;- Chipping rate goes here</t>
  </si>
  <si>
    <t>&lt;- Code Length goes here</t>
  </si>
  <si>
    <t>*Boxes with black outlines are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</si>
</sst>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18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11" fontId="3" fillId="0" borderId="0" xfId="0" applyNumberFormat="1" applyFont="1" applyFill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2" fontId="3" fillId="0" borderId="0" xfId="0" applyNumberFormat="1" applyFont="1" applyBorder="1"/>
    <xf numFmtId="167" fontId="9" fillId="0" borderId="0" xfId="0" applyNumberFormat="1" applyFont="1" applyBorder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166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11" fillId="0" borderId="0" xfId="0" applyFont="1"/>
    <xf numFmtId="0" fontId="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14" fillId="0" borderId="6" xfId="0" applyFont="1" applyBorder="1" applyAlignment="1"/>
    <xf numFmtId="0" fontId="14" fillId="0" borderId="8" xfId="0" applyFont="1" applyBorder="1" applyAlignment="1"/>
    <xf numFmtId="0" fontId="14" fillId="0" borderId="9" xfId="0" applyFont="1" applyBorder="1" applyAlignment="1"/>
    <xf numFmtId="14" fontId="14" fillId="0" borderId="8" xfId="0" applyNumberFormat="1" applyFont="1" applyBorder="1" applyAlignment="1"/>
    <xf numFmtId="14" fontId="14" fillId="0" borderId="9" xfId="0" applyNumberFormat="1" applyFont="1" applyBorder="1" applyAlignment="1"/>
    <xf numFmtId="0" fontId="15" fillId="0" borderId="10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11" fontId="15" fillId="0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horizontal="center"/>
    </xf>
    <xf numFmtId="1" fontId="15" fillId="0" borderId="7" xfId="0" applyNumberFormat="1" applyFont="1" applyFill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166" fontId="15" fillId="0" borderId="2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15" fillId="0" borderId="2" xfId="0" applyNumberFormat="1" applyFont="1" applyFill="1" applyBorder="1" applyAlignment="1">
      <alignment horizontal="center"/>
    </xf>
    <xf numFmtId="168" fontId="15" fillId="0" borderId="2" xfId="0" applyNumberFormat="1" applyFont="1" applyFill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15" fillId="0" borderId="7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11" fontId="15" fillId="0" borderId="0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166" fontId="15" fillId="0" borderId="7" xfId="0" applyNumberFormat="1" applyFont="1" applyFill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0" xfId="0" applyFont="1" applyBorder="1" applyAlignment="1">
      <alignment horizontal="left"/>
    </xf>
    <xf numFmtId="11" fontId="17" fillId="0" borderId="0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0" fontId="17" fillId="0" borderId="3" xfId="0" applyNumberFormat="1" applyFont="1" applyFill="1" applyBorder="1" applyAlignment="1">
      <alignment horizontal="center"/>
    </xf>
    <xf numFmtId="0" fontId="17" fillId="0" borderId="11" xfId="0" applyFont="1" applyBorder="1" applyAlignment="1">
      <alignment horizontal="left"/>
    </xf>
    <xf numFmtId="2" fontId="17" fillId="0" borderId="12" xfId="0" applyNumberFormat="1" applyFont="1" applyFill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2" fontId="17" fillId="0" borderId="4" xfId="0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" fillId="0" borderId="0" xfId="0" applyFont="1"/>
    <xf numFmtId="14" fontId="5" fillId="0" borderId="0" xfId="0" applyNumberFormat="1" applyFont="1" applyBorder="1" applyAlignment="1">
      <alignment horizontal="left"/>
    </xf>
    <xf numFmtId="0" fontId="15" fillId="0" borderId="1" xfId="0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5" fontId="15" fillId="0" borderId="14" xfId="0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2"/>
  <sheetViews>
    <sheetView tabSelected="1" workbookViewId="0">
      <selection activeCell="H25" sqref="H25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59</v>
      </c>
      <c r="C1" s="8"/>
      <c r="D1" s="5"/>
      <c r="G1" s="1" t="s">
        <v>75</v>
      </c>
    </row>
    <row r="2" spans="2:16" ht="15">
      <c r="B2" s="88" t="s">
        <v>64</v>
      </c>
      <c r="C2" s="8"/>
      <c r="D2" s="5"/>
    </row>
    <row r="3" spans="2:16" ht="15">
      <c r="B3" s="42" t="s">
        <v>42</v>
      </c>
      <c r="C3" s="43"/>
      <c r="D3" s="44"/>
      <c r="H3" s="16"/>
      <c r="I3" s="4"/>
      <c r="J3" s="17"/>
      <c r="K3" s="17"/>
    </row>
    <row r="4" spans="2:16">
      <c r="B4" s="6" t="s">
        <v>60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37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46</v>
      </c>
      <c r="C10" s="55">
        <v>398658.36599999998</v>
      </c>
      <c r="D10" s="53" t="s">
        <v>47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44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45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300</v>
      </c>
      <c r="D15" s="53" t="s">
        <v>12</v>
      </c>
      <c r="E15" s="58"/>
      <c r="F15" s="53"/>
      <c r="G15" s="89" t="s">
        <v>67</v>
      </c>
      <c r="H15" s="101"/>
      <c r="I15" s="17"/>
      <c r="J15" s="16"/>
      <c r="K15" s="16"/>
      <c r="L15" s="16"/>
      <c r="M15" s="21"/>
    </row>
    <row r="16" spans="2:16">
      <c r="B16" s="51" t="s">
        <v>63</v>
      </c>
      <c r="C16" s="61">
        <v>30</v>
      </c>
      <c r="D16" s="53" t="s">
        <v>17</v>
      </c>
      <c r="E16" s="62"/>
      <c r="F16" s="53"/>
      <c r="G16" s="4" t="s">
        <v>66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564.20225655459058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54</v>
      </c>
      <c r="C18" s="63">
        <f>2*PI()*SQRT((C9+C15)^3/C10)/60</f>
        <v>90.513103418994064</v>
      </c>
      <c r="D18" s="53" t="s">
        <v>55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53</v>
      </c>
      <c r="C19" s="63">
        <f>SQRT(C10/(C9+C15))</f>
        <v>7.726319825954068</v>
      </c>
      <c r="D19" s="53" t="s">
        <v>48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52</v>
      </c>
      <c r="C20" s="63">
        <f>C19*COS(C16*PI()/180)</f>
        <v>6.6911892470395857</v>
      </c>
      <c r="D20" s="53" t="s">
        <v>48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51</v>
      </c>
      <c r="C21" s="63">
        <f>C20/(C8/1000)*(C12*1000000)/1000</f>
        <v>9.7468323365209955</v>
      </c>
      <c r="D21" s="53" t="s">
        <v>49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9.3754100154287402E-15</v>
      </c>
      <c r="D23" s="53"/>
      <c r="E23" s="65">
        <f>-(22+20*LOG10(C17*1000/C13))</f>
        <v>-140.29590002111314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68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3.9810717055349727</v>
      </c>
      <c r="D26" s="95"/>
      <c r="E26" s="99">
        <v>6</v>
      </c>
      <c r="F26" s="96" t="s">
        <v>2</v>
      </c>
      <c r="G26" s="4" t="s">
        <v>65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300</v>
      </c>
      <c r="D27" s="94" t="s">
        <v>20</v>
      </c>
      <c r="E27" s="65">
        <f>10*LOG10(C27)</f>
        <v>24.771212547196626</v>
      </c>
      <c r="F27" s="53" t="s">
        <v>39</v>
      </c>
      <c r="G27" s="89" t="s">
        <v>69</v>
      </c>
      <c r="H27" s="16"/>
      <c r="I27" s="16"/>
      <c r="J27" s="16"/>
      <c r="K27" s="16"/>
      <c r="L27" s="17"/>
      <c r="M27" s="21"/>
    </row>
    <row r="28" spans="2:13">
      <c r="B28" s="51" t="s">
        <v>38</v>
      </c>
      <c r="C28" s="68">
        <f>10^(E28/10)</f>
        <v>0.50118723362727224</v>
      </c>
      <c r="D28" s="94"/>
      <c r="E28" s="100">
        <v>-3</v>
      </c>
      <c r="F28" s="53" t="s">
        <v>2</v>
      </c>
      <c r="H28" s="16"/>
      <c r="I28" s="16"/>
      <c r="J28" s="16"/>
      <c r="K28" s="16"/>
      <c r="L28" s="17"/>
      <c r="M28" s="21"/>
    </row>
    <row r="29" spans="2:13">
      <c r="B29" s="51" t="s">
        <v>28</v>
      </c>
      <c r="C29" s="70">
        <v>100</v>
      </c>
      <c r="D29" s="94" t="s">
        <v>49</v>
      </c>
      <c r="E29" s="65">
        <f>10*LOG10(C29*1000)</f>
        <v>50</v>
      </c>
      <c r="F29" s="53" t="s">
        <v>8</v>
      </c>
      <c r="G29" s="89" t="s">
        <v>70</v>
      </c>
      <c r="H29" s="16"/>
      <c r="I29" s="16"/>
      <c r="J29" s="16"/>
      <c r="K29" s="16"/>
      <c r="L29" s="17"/>
      <c r="M29" s="21"/>
    </row>
    <row r="30" spans="2:13" ht="15" thickBot="1">
      <c r="B30" s="51" t="s">
        <v>29</v>
      </c>
      <c r="C30" s="71">
        <f>$C$7*C27*(C29*1000)</f>
        <v>4.1419509000000005E-16</v>
      </c>
      <c r="D30" s="94" t="s">
        <v>7</v>
      </c>
      <c r="E30" s="97">
        <f>$E$7+E29+E27</f>
        <v>-153.8279505367662</v>
      </c>
      <c r="F30" s="98" t="s">
        <v>6</v>
      </c>
      <c r="G30" s="32"/>
      <c r="H30" s="16"/>
      <c r="I30" s="16"/>
      <c r="J30" s="16"/>
      <c r="K30" s="16"/>
      <c r="L30" s="17"/>
      <c r="M30" s="21"/>
    </row>
    <row r="31" spans="2:13" ht="15" thickBot="1">
      <c r="B31" s="46" t="s">
        <v>40</v>
      </c>
      <c r="C31" s="47"/>
      <c r="D31" s="48"/>
      <c r="E31" s="49"/>
      <c r="F31" s="50"/>
      <c r="G31" s="30"/>
      <c r="H31" s="16"/>
      <c r="I31" s="16"/>
      <c r="J31" s="16"/>
      <c r="K31" s="16"/>
      <c r="L31" s="17"/>
      <c r="M31" s="21"/>
    </row>
    <row r="32" spans="2:13">
      <c r="B32" s="51" t="s">
        <v>26</v>
      </c>
      <c r="C32" s="68">
        <f>10^(E32/10)</f>
        <v>1</v>
      </c>
      <c r="D32" s="69"/>
      <c r="E32" s="72">
        <v>0</v>
      </c>
      <c r="F32" s="53" t="s">
        <v>2</v>
      </c>
      <c r="G32" s="89" t="s">
        <v>71</v>
      </c>
      <c r="H32" s="16"/>
      <c r="I32" s="16"/>
      <c r="J32" s="16"/>
      <c r="K32" s="16"/>
      <c r="L32" s="17"/>
      <c r="M32" s="21"/>
    </row>
    <row r="33" spans="2:13">
      <c r="B33" s="51" t="s">
        <v>34</v>
      </c>
      <c r="C33" s="73">
        <v>0.01</v>
      </c>
      <c r="D33" s="53" t="s">
        <v>7</v>
      </c>
      <c r="E33" s="62">
        <f>10*LOG10(C33)</f>
        <v>-20</v>
      </c>
      <c r="F33" s="53" t="s">
        <v>15</v>
      </c>
      <c r="G33" s="89" t="s">
        <v>72</v>
      </c>
      <c r="H33" s="16"/>
      <c r="I33" s="16"/>
      <c r="J33" s="16"/>
      <c r="K33" s="16"/>
      <c r="L33" s="17"/>
      <c r="M33" s="21"/>
    </row>
    <row r="34" spans="2:13" ht="15" thickBot="1">
      <c r="B34" s="51" t="s">
        <v>43</v>
      </c>
      <c r="C34" s="59">
        <f>C32*C33</f>
        <v>0.01</v>
      </c>
      <c r="D34" s="53" t="s">
        <v>7</v>
      </c>
      <c r="E34" s="58">
        <f>E32+E33</f>
        <v>-20</v>
      </c>
      <c r="F34" s="53" t="s">
        <v>15</v>
      </c>
      <c r="G34" s="32"/>
      <c r="H34" s="16"/>
      <c r="I34" s="16"/>
      <c r="J34" s="16"/>
      <c r="K34" s="16"/>
      <c r="L34" s="17"/>
      <c r="M34" s="21"/>
    </row>
    <row r="35" spans="2:13" ht="15" thickBot="1">
      <c r="B35" s="46" t="s">
        <v>56</v>
      </c>
      <c r="C35" s="47"/>
      <c r="D35" s="48"/>
      <c r="E35" s="49"/>
      <c r="F35" s="50"/>
      <c r="G35" s="32"/>
      <c r="H35" s="16"/>
      <c r="I35" s="16"/>
      <c r="J35" s="16"/>
      <c r="K35" s="16"/>
      <c r="L35" s="17"/>
      <c r="M35" s="21"/>
    </row>
    <row r="36" spans="2:13">
      <c r="B36" s="51" t="s">
        <v>32</v>
      </c>
      <c r="C36" s="74">
        <v>50</v>
      </c>
      <c r="D36" s="53" t="s">
        <v>50</v>
      </c>
      <c r="E36" s="54"/>
      <c r="F36" s="53"/>
      <c r="G36" s="89" t="s">
        <v>73</v>
      </c>
      <c r="H36" s="16"/>
      <c r="I36" s="16"/>
      <c r="J36" s="16"/>
      <c r="K36" s="16"/>
      <c r="L36" s="17"/>
      <c r="M36" s="21"/>
    </row>
    <row r="37" spans="2:13">
      <c r="B37" s="51" t="s">
        <v>31</v>
      </c>
      <c r="C37" s="54">
        <f>C36*1000/C38</f>
        <v>48.87585532746823</v>
      </c>
      <c r="D37" s="75" t="s">
        <v>62</v>
      </c>
      <c r="E37" s="54"/>
      <c r="F37" s="53"/>
      <c r="G37" s="32"/>
      <c r="H37" s="16"/>
      <c r="I37" s="11"/>
      <c r="J37" s="17"/>
      <c r="K37" s="16"/>
      <c r="L37" s="16"/>
      <c r="M37" s="21"/>
    </row>
    <row r="38" spans="2:13">
      <c r="B38" s="51" t="s">
        <v>61</v>
      </c>
      <c r="C38" s="90">
        <v>1023</v>
      </c>
      <c r="D38" s="75"/>
      <c r="E38" s="54"/>
      <c r="F38" s="53"/>
      <c r="G38" s="1" t="s">
        <v>74</v>
      </c>
      <c r="H38" s="16"/>
      <c r="I38" s="11"/>
      <c r="J38" s="17"/>
      <c r="K38" s="16"/>
      <c r="L38" s="16"/>
      <c r="M38" s="21"/>
    </row>
    <row r="39" spans="2:13" ht="15" thickBot="1">
      <c r="B39" s="51" t="s">
        <v>30</v>
      </c>
      <c r="C39" s="54">
        <f>C38</f>
        <v>1023</v>
      </c>
      <c r="D39" s="53"/>
      <c r="E39" s="54">
        <f>10*LOG10(C39)</f>
        <v>30.0987563371216</v>
      </c>
      <c r="F39" s="53" t="s">
        <v>2</v>
      </c>
      <c r="G39" s="4"/>
      <c r="H39" s="16"/>
      <c r="I39" s="11"/>
      <c r="J39" s="17"/>
      <c r="K39" s="16"/>
      <c r="L39" s="16"/>
      <c r="M39" s="21"/>
    </row>
    <row r="40" spans="2:13" ht="15" thickBot="1">
      <c r="B40" s="46" t="s">
        <v>41</v>
      </c>
      <c r="C40" s="47"/>
      <c r="D40" s="48"/>
      <c r="E40" s="49"/>
      <c r="F40" s="50"/>
      <c r="G40" s="30"/>
      <c r="H40" s="16"/>
      <c r="I40" s="11"/>
      <c r="J40" s="17"/>
      <c r="K40" s="16"/>
      <c r="L40" s="16"/>
      <c r="M40" s="21"/>
    </row>
    <row r="41" spans="2:13">
      <c r="B41" s="76" t="s">
        <v>57</v>
      </c>
      <c r="C41" s="77">
        <f>$C$33*$C$23*C28*$C$24*C26*C32</f>
        <v>1.1802941914412787E-16</v>
      </c>
      <c r="D41" s="78" t="s">
        <v>7</v>
      </c>
      <c r="E41" s="79">
        <f>$E$33+$E$23+$E$24+E28+E26+E32</f>
        <v>-159.29590002111314</v>
      </c>
      <c r="F41" s="78" t="s">
        <v>6</v>
      </c>
      <c r="G41" s="30"/>
      <c r="H41" s="16"/>
      <c r="I41" s="11"/>
      <c r="J41" s="17"/>
      <c r="K41" s="16"/>
      <c r="L41" s="16"/>
      <c r="M41" s="21"/>
    </row>
    <row r="42" spans="2:13">
      <c r="B42" s="76" t="s">
        <v>58</v>
      </c>
      <c r="C42" s="77">
        <f>C41*C39</f>
        <v>1.207440957844428E-13</v>
      </c>
      <c r="D42" s="78" t="s">
        <v>7</v>
      </c>
      <c r="E42" s="79">
        <f>E41+$E$39</f>
        <v>-129.19714368399156</v>
      </c>
      <c r="F42" s="78" t="s">
        <v>6</v>
      </c>
      <c r="G42" s="4"/>
      <c r="H42" s="16"/>
      <c r="I42" s="11"/>
      <c r="J42" s="17"/>
      <c r="K42" s="16"/>
      <c r="L42" s="16"/>
      <c r="M42" s="21"/>
    </row>
    <row r="43" spans="2:13">
      <c r="B43" s="76" t="s">
        <v>35</v>
      </c>
      <c r="C43" s="80">
        <f>C41/C30</f>
        <v>0.28496093264680628</v>
      </c>
      <c r="D43" s="78"/>
      <c r="E43" s="79">
        <f>10*LOG10(C43)</f>
        <v>-5.4521467647888509</v>
      </c>
      <c r="F43" s="78" t="s">
        <v>2</v>
      </c>
      <c r="G43" s="32"/>
      <c r="H43" s="16"/>
      <c r="I43" s="11"/>
      <c r="J43" s="17"/>
      <c r="K43" s="16"/>
      <c r="L43" s="16"/>
      <c r="M43" s="21"/>
    </row>
    <row r="44" spans="2:13">
      <c r="B44" s="76" t="s">
        <v>36</v>
      </c>
      <c r="C44" s="81">
        <f>C42/C30</f>
        <v>291.51503409768276</v>
      </c>
      <c r="D44" s="78"/>
      <c r="E44" s="79">
        <f>10*LOG10(C44)</f>
        <v>24.64660957233275</v>
      </c>
      <c r="F44" s="82" t="s">
        <v>2</v>
      </c>
      <c r="H44" s="16"/>
      <c r="I44" s="11"/>
      <c r="J44" s="17"/>
      <c r="K44" s="16"/>
      <c r="L44" s="16"/>
      <c r="M44" s="21"/>
    </row>
    <row r="45" spans="2:13" ht="15" thickBot="1">
      <c r="B45" s="83" t="s">
        <v>33</v>
      </c>
      <c r="C45" s="84">
        <f>10^(E45/10)</f>
        <v>29.151503409768281</v>
      </c>
      <c r="D45" s="85"/>
      <c r="E45" s="86">
        <f>E44-10</f>
        <v>14.64660957233275</v>
      </c>
      <c r="F45" s="87" t="s">
        <v>2</v>
      </c>
      <c r="H45" s="16"/>
      <c r="I45" s="11"/>
      <c r="J45" s="17"/>
      <c r="K45" s="16"/>
      <c r="L45" s="16"/>
      <c r="M45" s="21"/>
    </row>
    <row r="46" spans="2:13">
      <c r="B46"/>
      <c r="C46"/>
      <c r="D46"/>
      <c r="E46"/>
      <c r="F46"/>
      <c r="G46" s="30"/>
      <c r="H46" s="16"/>
      <c r="I46" s="11"/>
      <c r="J46" s="17"/>
      <c r="K46" s="16"/>
      <c r="L46" s="16"/>
      <c r="M46" s="21"/>
    </row>
    <row r="47" spans="2:13">
      <c r="B47"/>
      <c r="C47"/>
      <c r="D47"/>
      <c r="E47"/>
      <c r="F47"/>
      <c r="G47" s="91"/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G49" s="32"/>
      <c r="H49" s="16"/>
      <c r="I49" s="11"/>
      <c r="J49" s="17"/>
      <c r="K49" s="16"/>
      <c r="L49" s="16"/>
      <c r="M49" s="21"/>
    </row>
    <row r="50" spans="2:14">
      <c r="G50" s="4"/>
      <c r="H50" s="16"/>
      <c r="I50" s="11"/>
      <c r="J50" s="17"/>
      <c r="K50" s="16"/>
      <c r="L50" s="16"/>
      <c r="M50" s="21"/>
    </row>
    <row r="51" spans="2:14">
      <c r="G51" s="4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H53" s="16"/>
      <c r="I53" s="11"/>
      <c r="J53" s="17"/>
      <c r="K53" s="16"/>
      <c r="L53" s="16"/>
      <c r="M53" s="21"/>
    </row>
    <row r="54" spans="2:14">
      <c r="B54" s="36"/>
      <c r="C54" s="35"/>
      <c r="D54" s="38"/>
      <c r="E54" s="25"/>
      <c r="F54" s="38"/>
      <c r="G54" s="4"/>
      <c r="H54" s="16"/>
      <c r="I54" s="11"/>
      <c r="J54" s="17"/>
      <c r="K54" s="16"/>
      <c r="L54" s="16"/>
      <c r="M54" s="21"/>
    </row>
    <row r="55" spans="2:14">
      <c r="B55" s="4"/>
      <c r="C55" s="33"/>
      <c r="D55" s="16"/>
      <c r="E55" s="13"/>
      <c r="F55" s="16"/>
      <c r="G55" s="4"/>
      <c r="H55" s="16"/>
      <c r="I55" s="11"/>
      <c r="J55" s="17"/>
      <c r="K55" s="16"/>
      <c r="L55" s="16"/>
      <c r="M55" s="21"/>
      <c r="N55" s="37"/>
    </row>
    <row r="56" spans="2:14">
      <c r="B56" s="4"/>
      <c r="C56" s="33"/>
      <c r="D56" s="16"/>
      <c r="E56" s="13"/>
      <c r="F56" s="16"/>
      <c r="G56" s="4"/>
      <c r="H56" s="16"/>
      <c r="I56" s="11"/>
      <c r="J56" s="17"/>
      <c r="K56" s="16"/>
      <c r="L56" s="16"/>
      <c r="M56" s="21"/>
      <c r="N56" s="37"/>
    </row>
    <row r="57" spans="2:14">
      <c r="B57" s="10"/>
      <c r="C57" s="13"/>
      <c r="D57" s="11"/>
      <c r="E57" s="11"/>
      <c r="F57" s="13"/>
      <c r="G57" s="4"/>
      <c r="H57" s="13"/>
      <c r="I57" s="11"/>
      <c r="J57" s="11"/>
      <c r="K57" s="13"/>
      <c r="L57" s="16"/>
      <c r="M57" s="21"/>
      <c r="N57" s="37"/>
    </row>
    <row r="58" spans="2:14">
      <c r="B58" s="4"/>
      <c r="C58" s="16"/>
      <c r="D58" s="14"/>
      <c r="E58" s="17"/>
      <c r="F58" s="16"/>
      <c r="G58" s="4"/>
      <c r="H58" s="12"/>
      <c r="I58" s="12"/>
      <c r="J58" s="17"/>
      <c r="K58" s="12"/>
      <c r="L58" s="16"/>
      <c r="M58" s="21"/>
      <c r="N58" s="37"/>
    </row>
    <row r="59" spans="2:14">
      <c r="B59" s="4"/>
      <c r="C59" s="22"/>
      <c r="D59" s="22"/>
      <c r="E59" s="17"/>
      <c r="F59" s="22"/>
      <c r="G59" s="4"/>
      <c r="H59" s="13"/>
      <c r="I59" s="13"/>
      <c r="J59" s="17"/>
      <c r="K59" s="13"/>
      <c r="L59" s="16"/>
      <c r="M59" s="17"/>
      <c r="N59" s="37"/>
    </row>
    <row r="60" spans="2:14">
      <c r="B60" s="4"/>
      <c r="C60" s="22"/>
      <c r="D60" s="22"/>
      <c r="E60" s="22"/>
      <c r="F60" s="22"/>
      <c r="G60" s="4"/>
      <c r="H60" s="13"/>
      <c r="I60" s="13"/>
      <c r="J60" s="13"/>
      <c r="K60" s="13"/>
      <c r="L60" s="16"/>
      <c r="M60" s="21"/>
      <c r="N60" s="37"/>
    </row>
    <row r="61" spans="2:14">
      <c r="B61" s="10"/>
      <c r="C61" s="16"/>
      <c r="D61" s="14"/>
      <c r="E61" s="17"/>
      <c r="F61" s="16"/>
      <c r="G61" s="92"/>
      <c r="H61" s="16"/>
      <c r="I61" s="14"/>
      <c r="J61" s="17"/>
      <c r="K61" s="16"/>
      <c r="L61" s="16"/>
      <c r="M61" s="21"/>
      <c r="N61" s="37"/>
    </row>
    <row r="62" spans="2:14">
      <c r="B62" s="4"/>
      <c r="C62" s="11"/>
      <c r="D62" s="11"/>
      <c r="E62" s="17"/>
      <c r="F62" s="11"/>
      <c r="G62" s="92"/>
      <c r="H62" s="13"/>
      <c r="I62" s="11"/>
      <c r="J62" s="17"/>
      <c r="K62" s="13"/>
      <c r="L62" s="16"/>
      <c r="M62" s="28"/>
      <c r="N62" s="37"/>
    </row>
    <row r="63" spans="2:14">
      <c r="B63" s="4"/>
      <c r="C63" s="23"/>
      <c r="D63" s="23"/>
      <c r="E63" s="17"/>
      <c r="F63" s="23"/>
      <c r="G63" s="4"/>
      <c r="H63" s="25"/>
      <c r="I63" s="25"/>
      <c r="J63" s="17"/>
      <c r="K63" s="25"/>
      <c r="L63" s="16"/>
      <c r="M63" s="17"/>
      <c r="N63" s="37"/>
    </row>
    <row r="64" spans="2:14">
      <c r="B64" s="4"/>
      <c r="C64" s="23"/>
      <c r="D64" s="23"/>
      <c r="E64" s="17"/>
      <c r="F64" s="23"/>
      <c r="G64" s="4"/>
      <c r="H64" s="25"/>
      <c r="I64" s="25"/>
      <c r="J64" s="17"/>
      <c r="K64" s="25"/>
      <c r="L64" s="16"/>
      <c r="M64" s="17"/>
      <c r="N64" s="37"/>
    </row>
    <row r="65" spans="2:14">
      <c r="B65" s="4"/>
      <c r="C65" s="35"/>
      <c r="D65" s="35"/>
      <c r="E65" s="17"/>
      <c r="F65" s="35"/>
      <c r="G65" s="36"/>
      <c r="H65" s="25"/>
      <c r="I65" s="25"/>
      <c r="J65" s="17"/>
      <c r="K65" s="25"/>
      <c r="L65" s="16"/>
      <c r="M65" s="17"/>
      <c r="N65" s="37"/>
    </row>
    <row r="66" spans="2:14">
      <c r="B66" s="4"/>
      <c r="C66" s="24"/>
      <c r="D66" s="24"/>
      <c r="E66" s="17"/>
      <c r="F66" s="24"/>
      <c r="G66" s="93"/>
      <c r="H66" s="24"/>
      <c r="I66" s="24"/>
      <c r="J66" s="17"/>
      <c r="K66" s="24"/>
      <c r="L66" s="16"/>
      <c r="M66" s="17"/>
      <c r="N66" s="37"/>
    </row>
    <row r="67" spans="2:14">
      <c r="B67" s="4"/>
      <c r="C67" s="24"/>
      <c r="D67" s="24"/>
      <c r="E67" s="17"/>
      <c r="F67" s="24"/>
      <c r="G67" s="36"/>
      <c r="H67" s="25"/>
      <c r="I67" s="25"/>
      <c r="J67" s="17"/>
      <c r="K67" s="25"/>
      <c r="L67" s="16"/>
      <c r="M67" s="17"/>
      <c r="N67" s="37"/>
    </row>
    <row r="68" spans="2:14">
      <c r="B68" s="36"/>
      <c r="C68" s="39"/>
      <c r="D68" s="39"/>
      <c r="E68" s="39"/>
      <c r="F68" s="39"/>
      <c r="G68" s="36"/>
      <c r="H68" s="39"/>
      <c r="I68" s="39"/>
      <c r="J68" s="39"/>
      <c r="K68" s="39"/>
      <c r="L68" s="38"/>
      <c r="M68" s="17"/>
      <c r="N68" s="37"/>
    </row>
    <row r="69" spans="2:14">
      <c r="B69" s="40"/>
      <c r="C69" s="9"/>
      <c r="D69" s="4"/>
      <c r="E69" s="16"/>
      <c r="F69" s="16"/>
      <c r="G69" s="4"/>
      <c r="H69" s="16"/>
      <c r="I69" s="17"/>
      <c r="J69" s="17"/>
      <c r="K69" s="17"/>
      <c r="L69" s="16"/>
      <c r="M69" s="17"/>
      <c r="N69" s="37"/>
    </row>
    <row r="70" spans="2:14">
      <c r="B70" s="34"/>
      <c r="C70" s="16"/>
      <c r="D70" s="14"/>
      <c r="E70" s="17"/>
      <c r="F70" s="16"/>
      <c r="G70" s="4"/>
      <c r="H70" s="16"/>
      <c r="I70" s="14"/>
      <c r="J70" s="17"/>
      <c r="K70" s="16"/>
      <c r="L70" s="16"/>
      <c r="M70" s="21"/>
      <c r="N70" s="37"/>
    </row>
    <row r="71" spans="2:14">
      <c r="B71" s="10"/>
      <c r="C71" s="16"/>
      <c r="D71" s="9"/>
      <c r="E71" s="17"/>
      <c r="F71" s="16"/>
      <c r="G71" s="4"/>
      <c r="H71" s="31"/>
      <c r="I71" s="16"/>
      <c r="J71" s="17"/>
      <c r="K71" s="16"/>
      <c r="L71" s="16"/>
      <c r="M71" s="21"/>
      <c r="N71" s="37"/>
    </row>
    <row r="72" spans="2:14">
      <c r="B72" s="4"/>
      <c r="C72" s="16"/>
      <c r="D72" s="4"/>
      <c r="E72" s="17"/>
      <c r="F72" s="16"/>
      <c r="G72" s="4"/>
      <c r="H72" s="16"/>
      <c r="I72" s="17"/>
      <c r="J72" s="17"/>
      <c r="K72" s="16"/>
      <c r="L72" s="16"/>
      <c r="M72" s="21"/>
      <c r="N72" s="37"/>
    </row>
    <row r="73" spans="2:14">
      <c r="B73" s="4"/>
      <c r="C73" s="9"/>
      <c r="D73" s="4"/>
      <c r="E73" s="17"/>
      <c r="F73" s="17"/>
      <c r="G73" s="4"/>
      <c r="H73" s="16"/>
      <c r="I73" s="17"/>
      <c r="J73" s="17"/>
      <c r="K73" s="17"/>
      <c r="L73" s="16"/>
      <c r="M73" s="17"/>
      <c r="N73" s="37"/>
    </row>
    <row r="74" spans="2:14">
      <c r="B74" s="26"/>
      <c r="C74" s="9"/>
      <c r="D74" s="16"/>
      <c r="E74" s="16"/>
      <c r="F74" s="16"/>
      <c r="G74" s="4"/>
      <c r="H74" s="16"/>
      <c r="I74" s="16"/>
      <c r="J74" s="17"/>
      <c r="K74" s="16"/>
      <c r="L74" s="16"/>
      <c r="M74" s="21"/>
      <c r="N74" s="37"/>
    </row>
    <row r="75" spans="2:14">
      <c r="B75" s="26"/>
      <c r="C75" s="9"/>
      <c r="D75" s="16"/>
      <c r="E75" s="16"/>
      <c r="F75" s="16"/>
      <c r="G75" s="4"/>
      <c r="H75" s="16"/>
      <c r="I75" s="16"/>
      <c r="J75" s="17"/>
      <c r="K75" s="16"/>
      <c r="L75" s="16"/>
      <c r="M75" s="21"/>
      <c r="N75" s="37"/>
    </row>
    <row r="76" spans="2:14">
      <c r="B76" s="26"/>
      <c r="C76" s="27"/>
      <c r="D76" s="27"/>
      <c r="E76" s="27"/>
      <c r="F76" s="27"/>
      <c r="G76" s="4"/>
      <c r="H76" s="16"/>
      <c r="I76" s="17"/>
      <c r="J76" s="17"/>
      <c r="K76" s="17"/>
      <c r="L76" s="16"/>
      <c r="M76" s="21"/>
      <c r="N76" s="37"/>
    </row>
    <row r="77" spans="2:14">
      <c r="B77" s="4"/>
      <c r="C77" s="9"/>
      <c r="D77" s="4"/>
      <c r="E77" s="17"/>
      <c r="F77" s="17"/>
      <c r="G77" s="4"/>
      <c r="H77" s="16"/>
      <c r="I77" s="17"/>
      <c r="J77" s="17"/>
      <c r="K77" s="17"/>
      <c r="L77" s="16"/>
      <c r="M77" s="21"/>
      <c r="N77" s="37"/>
    </row>
    <row r="78" spans="2:14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17"/>
      <c r="N78" s="37"/>
    </row>
    <row r="79" spans="2:14">
      <c r="B79" s="4"/>
      <c r="C79" s="9"/>
      <c r="D79" s="4"/>
      <c r="E79" s="17"/>
      <c r="F79" s="17"/>
      <c r="G79" s="4"/>
      <c r="H79" s="41"/>
      <c r="I79" s="41"/>
      <c r="J79" s="41"/>
      <c r="K79" s="41"/>
      <c r="L79" s="16"/>
      <c r="M79" s="17"/>
      <c r="N79" s="37"/>
    </row>
    <row r="80" spans="2:14">
      <c r="B80" s="4"/>
      <c r="C80" s="9"/>
      <c r="D80" s="4"/>
      <c r="E80" s="17"/>
      <c r="F80" s="17"/>
      <c r="G80" s="4"/>
      <c r="H80" s="16"/>
      <c r="I80" s="17"/>
      <c r="J80" s="17"/>
      <c r="K80" s="17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</sheetData>
  <customSheetViews>
    <customSheetView guid="{DF438D20-ED32-4502-BBF3-1338727B4A2A}" showRuler="0">
      <selection activeCell="D24" sqref="D24"/>
      <pageSetup orientation="portrait"/>
      <headerFooter alignWithMargins="0"/>
    </customSheetView>
    <customSheetView guid="{56B56577-359B-4FEF-8511-5634C3B3AD8C}" showRuler="0">
      <selection activeCell="L18" sqref="L18"/>
      <pageSetup orientation="portrait"/>
      <headerFooter alignWithMargins="0"/>
    </customSheetView>
  </customSheetViews>
  <phoneticPr fontId="2" type="noConversion"/>
  <conditionalFormatting sqref="C63:D65 F63:F65 H63:I65 K63:K65 H67:I67 K67 E54 C54 C41:C42 E41:E44">
    <cfRule type="cellIs" dxfId="2" priority="15" operator="lessThan">
      <formula>0</formula>
    </cfRule>
  </conditionalFormatting>
  <conditionalFormatting sqref="C65:D67 F65:F67 C54 C44">
    <cfRule type="cellIs" dxfId="1" priority="8" operator="lessThan">
      <formula>5</formula>
    </cfRule>
  </conditionalFormatting>
  <conditionalFormatting sqref="C29">
    <cfRule type="cellIs" dxfId="0" priority="32" operator="lessThan">
      <formula>2*($C$36)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 Budget</vt:lpstr>
      <vt:lpstr>Sheet1</vt:lpstr>
    </vt:vector>
  </TitlesOfParts>
  <Company>Cornell University - Peck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Zachary Manchester</cp:lastModifiedBy>
  <cp:lastPrinted>2010-03-10T20:26:08Z</cp:lastPrinted>
  <dcterms:created xsi:type="dcterms:W3CDTF">2007-02-13T01:57:35Z</dcterms:created>
  <dcterms:modified xsi:type="dcterms:W3CDTF">2012-06-19T19:57:34Z</dcterms:modified>
</cp:coreProperties>
</file>