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1capital-my.sharepoint.com/personal/abedell_l1capitalglobal_com/Documents/Documents/"/>
    </mc:Choice>
  </mc:AlternateContent>
  <xr:revisionPtr revIDLastSave="0" documentId="8_{85C987C2-CBD7-4F53-B624-2DDC26BBE2E6}" xr6:coauthVersionLast="47" xr6:coauthVersionMax="47" xr10:uidLastSave="{00000000-0000-0000-0000-000000000000}"/>
  <bookViews>
    <workbookView xWindow="135" yWindow="705" windowWidth="18870" windowHeight="20040" firstSheet="1" activeTab="2" xr2:uid="{2D6201A3-09EE-4F1D-A853-514C9CC496ED}"/>
  </bookViews>
  <sheets>
    <sheet name="YmM2MTI4ZmMtNDBhYi00MT" sheetId="4" state="veryHidden" r:id="rId1"/>
    <sheet name="Sheet1" sheetId="1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1" i="3" l="1"/>
  <c r="O70" i="3"/>
  <c r="M68" i="3"/>
  <c r="K7" i="3"/>
  <c r="X3" i="3"/>
  <c r="X4" i="3"/>
  <c r="V3" i="3"/>
  <c r="V4" i="3"/>
  <c r="G305" i="1"/>
  <c r="I305" i="1" s="1"/>
  <c r="G395" i="1"/>
  <c r="J395" i="1" s="1"/>
  <c r="G243" i="1"/>
  <c r="Q243" i="1" s="1"/>
  <c r="R243" i="1" s="1"/>
  <c r="G250" i="1"/>
  <c r="Q250" i="1" s="1"/>
  <c r="R250" i="1" s="1"/>
  <c r="G245" i="1"/>
  <c r="Q245" i="1" s="1"/>
  <c r="R245" i="1" s="1"/>
  <c r="G360" i="1"/>
  <c r="Q360" i="1" s="1"/>
  <c r="R360" i="1" s="1"/>
  <c r="G328" i="1"/>
  <c r="I328" i="1" s="1"/>
  <c r="D110" i="1"/>
  <c r="G110" i="1" s="1"/>
  <c r="G326" i="1"/>
  <c r="I326" i="1" s="1"/>
  <c r="G420" i="1"/>
  <c r="Q420" i="1" s="1"/>
  <c r="R420" i="1" s="1"/>
  <c r="G288" i="1"/>
  <c r="Q288" i="1" s="1"/>
  <c r="R288" i="1" s="1"/>
  <c r="G359" i="1"/>
  <c r="Q359" i="1" s="1"/>
  <c r="R359" i="1" s="1"/>
  <c r="H29" i="3"/>
  <c r="T29" i="3" s="1"/>
  <c r="H114" i="3"/>
  <c r="T114" i="3" s="1"/>
  <c r="H30" i="3"/>
  <c r="T30" i="3" s="1"/>
  <c r="H115" i="3"/>
  <c r="T115" i="3" s="1"/>
  <c r="H31" i="3"/>
  <c r="T31" i="3" s="1"/>
  <c r="H116" i="3"/>
  <c r="T116" i="3" s="1"/>
  <c r="H105" i="3"/>
  <c r="T105" i="3" s="1"/>
  <c r="H117" i="3"/>
  <c r="T117" i="3" s="1"/>
  <c r="H118" i="3"/>
  <c r="I118" i="3" s="1"/>
  <c r="X118" i="3" s="1"/>
  <c r="H119" i="3"/>
  <c r="J119" i="3" s="1"/>
  <c r="V119" i="3" s="1"/>
  <c r="H120" i="3"/>
  <c r="L120" i="3" s="1"/>
  <c r="H121" i="3"/>
  <c r="N121" i="3" s="1"/>
  <c r="H106" i="3"/>
  <c r="T106" i="3" s="1"/>
  <c r="H122" i="3"/>
  <c r="T122" i="3" s="1"/>
  <c r="H123" i="3"/>
  <c r="T123" i="3" s="1"/>
  <c r="H107" i="3"/>
  <c r="T107" i="3" s="1"/>
  <c r="H124" i="3"/>
  <c r="T124" i="3" s="1"/>
  <c r="H125" i="3"/>
  <c r="I125" i="3" s="1"/>
  <c r="X125" i="3" s="1"/>
  <c r="H126" i="3"/>
  <c r="T126" i="3" s="1"/>
  <c r="H127" i="3"/>
  <c r="T127" i="3" s="1"/>
  <c r="H108" i="3"/>
  <c r="I108" i="3" s="1"/>
  <c r="X108" i="3" s="1"/>
  <c r="H128" i="3"/>
  <c r="J128" i="3" s="1"/>
  <c r="V128" i="3" s="1"/>
  <c r="H129" i="3"/>
  <c r="L129" i="3" s="1"/>
  <c r="H130" i="3"/>
  <c r="N130" i="3" s="1"/>
  <c r="H131" i="3"/>
  <c r="T131" i="3" s="1"/>
  <c r="H132" i="3"/>
  <c r="T132" i="3" s="1"/>
  <c r="H133" i="3"/>
  <c r="T133" i="3" s="1"/>
  <c r="H134" i="3"/>
  <c r="T134" i="3" s="1"/>
  <c r="H32" i="3"/>
  <c r="T32" i="3" s="1"/>
  <c r="H135" i="3"/>
  <c r="I135" i="3" s="1"/>
  <c r="X135" i="3" s="1"/>
  <c r="H136" i="3"/>
  <c r="T136" i="3" s="1"/>
  <c r="H33" i="3"/>
  <c r="T33" i="3" s="1"/>
  <c r="H137" i="3"/>
  <c r="I137" i="3" s="1"/>
  <c r="X137" i="3" s="1"/>
  <c r="H34" i="3"/>
  <c r="J34" i="3" s="1"/>
  <c r="H35" i="3"/>
  <c r="L35" i="3" s="1"/>
  <c r="H36" i="3"/>
  <c r="N36" i="3" s="1"/>
  <c r="H37" i="3"/>
  <c r="T37" i="3" s="1"/>
  <c r="H38" i="3"/>
  <c r="T38" i="3" s="1"/>
  <c r="H138" i="3"/>
  <c r="T138" i="3" s="1"/>
  <c r="H39" i="3"/>
  <c r="T39" i="3" s="1"/>
  <c r="H139" i="3"/>
  <c r="T139" i="3" s="1"/>
  <c r="H109" i="3"/>
  <c r="I109" i="3" s="1"/>
  <c r="X109" i="3" s="1"/>
  <c r="H140" i="3"/>
  <c r="T140" i="3" s="1"/>
  <c r="H110" i="3"/>
  <c r="T110" i="3" s="1"/>
  <c r="H141" i="3"/>
  <c r="I141" i="3" s="1"/>
  <c r="X141" i="3" s="1"/>
  <c r="H142" i="3"/>
  <c r="J142" i="3" s="1"/>
  <c r="V142" i="3" s="1"/>
  <c r="H111" i="3"/>
  <c r="L111" i="3" s="1"/>
  <c r="H112" i="3"/>
  <c r="N112" i="3" s="1"/>
  <c r="H143" i="3"/>
  <c r="T143" i="3" s="1"/>
  <c r="H144" i="3"/>
  <c r="T144" i="3" s="1"/>
  <c r="H40" i="3"/>
  <c r="T40" i="3" s="1"/>
  <c r="H145" i="3"/>
  <c r="T145" i="3" s="1"/>
  <c r="H113" i="3"/>
  <c r="T113" i="3" s="1"/>
  <c r="H41" i="3"/>
  <c r="T41" i="3" s="1"/>
  <c r="H146" i="3"/>
  <c r="T146" i="3" s="1"/>
  <c r="H42" i="3"/>
  <c r="T42" i="3" s="1"/>
  <c r="H147" i="3"/>
  <c r="I147" i="3" s="1"/>
  <c r="X147" i="3" s="1"/>
  <c r="H83" i="3"/>
  <c r="H91" i="3"/>
  <c r="L91" i="3" s="1"/>
  <c r="H92" i="3"/>
  <c r="N92" i="3" s="1"/>
  <c r="H93" i="3"/>
  <c r="T93" i="3" s="1"/>
  <c r="H94" i="3"/>
  <c r="T94" i="3" s="1"/>
  <c r="H43" i="3"/>
  <c r="T43" i="3" s="1"/>
  <c r="H95" i="3"/>
  <c r="T95" i="3" s="1"/>
  <c r="H44" i="3"/>
  <c r="T44" i="3" s="1"/>
  <c r="H84" i="3"/>
  <c r="X84" i="3" s="1"/>
  <c r="H85" i="3"/>
  <c r="H96" i="3"/>
  <c r="T96" i="3" s="1"/>
  <c r="H97" i="3"/>
  <c r="I97" i="3" s="1"/>
  <c r="X97" i="3" s="1"/>
  <c r="H98" i="3"/>
  <c r="J98" i="3" s="1"/>
  <c r="V98" i="3" s="1"/>
  <c r="H86" i="3"/>
  <c r="L86" i="3" s="1"/>
  <c r="H99" i="3"/>
  <c r="N99" i="3" s="1"/>
  <c r="H100" i="3"/>
  <c r="T100" i="3" s="1"/>
  <c r="H101" i="3"/>
  <c r="T101" i="3" s="1"/>
  <c r="H87" i="3"/>
  <c r="T87" i="3" s="1"/>
  <c r="H102" i="3"/>
  <c r="T102" i="3" s="1"/>
  <c r="H88" i="3"/>
  <c r="T88" i="3" s="1"/>
  <c r="H103" i="3"/>
  <c r="I103" i="3" s="1"/>
  <c r="X103" i="3" s="1"/>
  <c r="H45" i="3"/>
  <c r="T45" i="3" s="1"/>
  <c r="H104" i="3"/>
  <c r="T104" i="3" s="1"/>
  <c r="H89" i="3"/>
  <c r="I89" i="3" s="1"/>
  <c r="X89" i="3" s="1"/>
  <c r="H90" i="3"/>
  <c r="J90" i="3" s="1"/>
  <c r="H71" i="3"/>
  <c r="H46" i="3"/>
  <c r="N46" i="3" s="1"/>
  <c r="H72" i="3"/>
  <c r="H73" i="3"/>
  <c r="H74" i="3"/>
  <c r="H47" i="3"/>
  <c r="T47" i="3" s="1"/>
  <c r="H75" i="3"/>
  <c r="H76" i="3"/>
  <c r="H77" i="3"/>
  <c r="H68" i="3"/>
  <c r="H78" i="3"/>
  <c r="X78" i="3" s="1"/>
  <c r="H79" i="3"/>
  <c r="V79" i="3" s="1"/>
  <c r="H80" i="3"/>
  <c r="H69" i="3"/>
  <c r="H81" i="3"/>
  <c r="H70" i="3"/>
  <c r="H82" i="3"/>
  <c r="H25" i="3"/>
  <c r="H26" i="3"/>
  <c r="H48" i="3"/>
  <c r="I48" i="3" s="1"/>
  <c r="X48" i="3" s="1"/>
  <c r="H27" i="3"/>
  <c r="H62" i="3"/>
  <c r="H63" i="3"/>
  <c r="X63" i="3" s="1"/>
  <c r="H64" i="3"/>
  <c r="V64" i="3" s="1"/>
  <c r="H49" i="3"/>
  <c r="L49" i="3" s="1"/>
  <c r="H65" i="3"/>
  <c r="H66" i="3"/>
  <c r="H67" i="3"/>
  <c r="H50" i="3"/>
  <c r="T50" i="3" s="1"/>
  <c r="H20" i="3"/>
  <c r="H19" i="3"/>
  <c r="H51" i="3"/>
  <c r="I51" i="3" s="1"/>
  <c r="X51" i="3" s="1"/>
  <c r="H21" i="3"/>
  <c r="H52" i="3"/>
  <c r="T52" i="3" s="1"/>
  <c r="H53" i="3"/>
  <c r="I53" i="3" s="1"/>
  <c r="X53" i="3" s="1"/>
  <c r="H22" i="3"/>
  <c r="V22" i="3" s="1"/>
  <c r="H54" i="3"/>
  <c r="L54" i="3" s="1"/>
  <c r="H23" i="3"/>
  <c r="H24" i="3"/>
  <c r="H17" i="3"/>
  <c r="H16" i="3"/>
  <c r="H55" i="3"/>
  <c r="T55" i="3" s="1"/>
  <c r="H18" i="3"/>
  <c r="H56" i="3"/>
  <c r="I56" i="3" s="1"/>
  <c r="X56" i="3" s="1"/>
  <c r="H57" i="3"/>
  <c r="T57" i="3" s="1"/>
  <c r="H13" i="3"/>
  <c r="H58" i="3"/>
  <c r="I58" i="3" s="1"/>
  <c r="X58" i="3" s="1"/>
  <c r="H14" i="3"/>
  <c r="V14" i="3" s="1"/>
  <c r="H15" i="3"/>
  <c r="H60" i="3"/>
  <c r="H59" i="3"/>
  <c r="T59" i="3" s="1"/>
  <c r="H61" i="3"/>
  <c r="T61" i="3" s="1"/>
  <c r="H12" i="3"/>
  <c r="H10" i="3"/>
  <c r="H11" i="3"/>
  <c r="H9" i="3"/>
  <c r="H8" i="3"/>
  <c r="H7" i="3"/>
  <c r="H6" i="3"/>
  <c r="X6" i="3" s="1"/>
  <c r="H28" i="3"/>
  <c r="J28" i="3" s="1"/>
  <c r="H5" i="3"/>
  <c r="H3" i="3"/>
  <c r="H4" i="3"/>
  <c r="G352" i="1"/>
  <c r="Q352" i="1" s="1"/>
  <c r="R352" i="1" s="1"/>
  <c r="G143" i="1"/>
  <c r="I143" i="1" s="1"/>
  <c r="G387" i="1"/>
  <c r="Q387" i="1" s="1"/>
  <c r="R387" i="1" s="1"/>
  <c r="G336" i="1"/>
  <c r="I336" i="1" s="1"/>
  <c r="G216" i="1"/>
  <c r="Q216" i="1" s="1"/>
  <c r="R216" i="1" s="1"/>
  <c r="G448" i="1"/>
  <c r="Q448" i="1" s="1"/>
  <c r="R448" i="1" s="1"/>
  <c r="G215" i="1"/>
  <c r="I215" i="1" s="1"/>
  <c r="G275" i="1"/>
  <c r="I275" i="1" s="1"/>
  <c r="G169" i="1"/>
  <c r="I169" i="1" s="1"/>
  <c r="G411" i="1"/>
  <c r="Q411" i="1" s="1"/>
  <c r="R411" i="1" s="1"/>
  <c r="G422" i="1"/>
  <c r="J422" i="1" s="1"/>
  <c r="G485" i="1"/>
  <c r="Q485" i="1" s="1"/>
  <c r="R485" i="1" s="1"/>
  <c r="G227" i="1"/>
  <c r="Q227" i="1" s="1"/>
  <c r="R227" i="1" s="1"/>
  <c r="G402" i="1"/>
  <c r="I402" i="1" s="1"/>
  <c r="G493" i="1"/>
  <c r="I493" i="1" s="1"/>
  <c r="D307" i="1"/>
  <c r="G307" i="1" s="1"/>
  <c r="I307" i="1" s="1"/>
  <c r="G179" i="1"/>
  <c r="I179" i="1" s="1"/>
  <c r="G168" i="1"/>
  <c r="Q168" i="1" s="1"/>
  <c r="R168" i="1" s="1"/>
  <c r="Q456" i="1"/>
  <c r="R456" i="1" s="1"/>
  <c r="C456" i="1"/>
  <c r="D456" i="1"/>
  <c r="D582" i="1"/>
  <c r="C582" i="1"/>
  <c r="G503" i="1"/>
  <c r="Q503" i="1" s="1"/>
  <c r="R503" i="1" s="1"/>
  <c r="Q354" i="1"/>
  <c r="R354" i="1" s="1"/>
  <c r="G514" i="1"/>
  <c r="Q514" i="1" s="1"/>
  <c r="R514" i="1" s="1"/>
  <c r="G36" i="1"/>
  <c r="I36" i="1" s="1"/>
  <c r="G400" i="1"/>
  <c r="Q400" i="1" s="1"/>
  <c r="R400" i="1" s="1"/>
  <c r="G401" i="1"/>
  <c r="Q401" i="1" s="1"/>
  <c r="R401" i="1" s="1"/>
  <c r="D392" i="1"/>
  <c r="C392" i="1"/>
  <c r="G381" i="1"/>
  <c r="Q381" i="1" s="1"/>
  <c r="R381" i="1" s="1"/>
  <c r="E381" i="1"/>
  <c r="D500" i="1"/>
  <c r="C500" i="1"/>
  <c r="Q455" i="1"/>
  <c r="R455" i="1" s="1"/>
  <c r="Q491" i="1"/>
  <c r="R491" i="1" s="1"/>
  <c r="Q482" i="1"/>
  <c r="R482" i="1" s="1"/>
  <c r="Q357" i="1"/>
  <c r="R357" i="1" s="1"/>
  <c r="Q424" i="1"/>
  <c r="R424" i="1" s="1"/>
  <c r="Q459" i="1"/>
  <c r="R459" i="1" s="1"/>
  <c r="Q444" i="1"/>
  <c r="R444" i="1" s="1"/>
  <c r="Q133" i="1"/>
  <c r="R133" i="1" s="1"/>
  <c r="Q362" i="1"/>
  <c r="R362" i="1" s="1"/>
  <c r="Q510" i="1"/>
  <c r="R510" i="1" s="1"/>
  <c r="Q399" i="1"/>
  <c r="R399" i="1" s="1"/>
  <c r="Q449" i="1"/>
  <c r="R449" i="1" s="1"/>
  <c r="Q309" i="1"/>
  <c r="R309" i="1" s="1"/>
  <c r="Q564" i="1"/>
  <c r="R564" i="1" s="1"/>
  <c r="Q332" i="1"/>
  <c r="R332" i="1" s="1"/>
  <c r="Q408" i="1"/>
  <c r="R408" i="1" s="1"/>
  <c r="Q223" i="1"/>
  <c r="R223" i="1" s="1"/>
  <c r="Q286" i="1"/>
  <c r="R286" i="1" s="1"/>
  <c r="Q523" i="1"/>
  <c r="R523" i="1" s="1"/>
  <c r="Q518" i="1"/>
  <c r="R518" i="1" s="1"/>
  <c r="Q600" i="1"/>
  <c r="R600" i="1" s="1"/>
  <c r="Q525" i="1"/>
  <c r="R525" i="1" s="1"/>
  <c r="Q364" i="1"/>
  <c r="R364" i="1" s="1"/>
  <c r="Q398" i="1"/>
  <c r="R398" i="1" s="1"/>
  <c r="Q419" i="1"/>
  <c r="R419" i="1" s="1"/>
  <c r="Q450" i="1"/>
  <c r="R450" i="1" s="1"/>
  <c r="Q495" i="1"/>
  <c r="R495" i="1" s="1"/>
  <c r="Q372" i="1"/>
  <c r="R372" i="1" s="1"/>
  <c r="Q187" i="1"/>
  <c r="R187" i="1" s="1"/>
  <c r="Q496" i="1"/>
  <c r="R496" i="1" s="1"/>
  <c r="Q263" i="1"/>
  <c r="R263" i="1" s="1"/>
  <c r="Q527" i="1"/>
  <c r="R527" i="1" s="1"/>
  <c r="Q311" i="1"/>
  <c r="R311" i="1" s="1"/>
  <c r="Q255" i="1"/>
  <c r="R255" i="1" s="1"/>
  <c r="Q467" i="1"/>
  <c r="R467" i="1" s="1"/>
  <c r="Q296" i="1"/>
  <c r="R296" i="1" s="1"/>
  <c r="Q507" i="1"/>
  <c r="R507" i="1" s="1"/>
  <c r="Q538" i="1"/>
  <c r="R538" i="1" s="1"/>
  <c r="Q579" i="1"/>
  <c r="R579" i="1" s="1"/>
  <c r="Q566" i="1"/>
  <c r="R566" i="1" s="1"/>
  <c r="Q439" i="1"/>
  <c r="R439" i="1" s="1"/>
  <c r="Q583" i="1"/>
  <c r="R583" i="1" s="1"/>
  <c r="Q390" i="1"/>
  <c r="R390" i="1" s="1"/>
  <c r="Q587" i="1"/>
  <c r="R587" i="1" s="1"/>
  <c r="Q553" i="1"/>
  <c r="R553" i="1" s="1"/>
  <c r="Q471" i="1"/>
  <c r="R471" i="1" s="1"/>
  <c r="Q341" i="1"/>
  <c r="R341" i="1" s="1"/>
  <c r="Q446" i="1"/>
  <c r="R446" i="1" s="1"/>
  <c r="Q421" i="1"/>
  <c r="R421" i="1" s="1"/>
  <c r="Q376" i="1"/>
  <c r="R376" i="1" s="1"/>
  <c r="Q490" i="1"/>
  <c r="R490" i="1" s="1"/>
  <c r="Q537" i="1"/>
  <c r="R537" i="1" s="1"/>
  <c r="Q219" i="1"/>
  <c r="R219" i="1" s="1"/>
  <c r="Q329" i="1"/>
  <c r="R329" i="1" s="1"/>
  <c r="Q324" i="1"/>
  <c r="R324" i="1" s="1"/>
  <c r="Q475" i="1"/>
  <c r="R475" i="1" s="1"/>
  <c r="Q327" i="1"/>
  <c r="R327" i="1" s="1"/>
  <c r="Q278" i="1"/>
  <c r="R278" i="1" s="1"/>
  <c r="Q452" i="1"/>
  <c r="R452" i="1" s="1"/>
  <c r="Q556" i="1"/>
  <c r="R556" i="1" s="1"/>
  <c r="Q505" i="1"/>
  <c r="R505" i="1" s="1"/>
  <c r="Q141" i="1"/>
  <c r="R141" i="1" s="1"/>
  <c r="Q425" i="1"/>
  <c r="R425" i="1" s="1"/>
  <c r="Q598" i="1"/>
  <c r="R598" i="1" s="1"/>
  <c r="Q396" i="1"/>
  <c r="R396" i="1" s="1"/>
  <c r="Q479" i="1"/>
  <c r="R479" i="1" s="1"/>
  <c r="Q580" i="1"/>
  <c r="R580" i="1" s="1"/>
  <c r="Q567" i="1"/>
  <c r="R567" i="1" s="1"/>
  <c r="Q276" i="1"/>
  <c r="R276" i="1" s="1"/>
  <c r="Q484" i="1"/>
  <c r="R484" i="1" s="1"/>
  <c r="Q539" i="1"/>
  <c r="R539" i="1" s="1"/>
  <c r="Q549" i="1"/>
  <c r="R549" i="1" s="1"/>
  <c r="Q524" i="1"/>
  <c r="R524" i="1" s="1"/>
  <c r="Q438" i="1"/>
  <c r="R438" i="1" s="1"/>
  <c r="Q499" i="1"/>
  <c r="R499" i="1" s="1"/>
  <c r="Q492" i="1"/>
  <c r="R492" i="1" s="1"/>
  <c r="Q528" i="1"/>
  <c r="R528" i="1" s="1"/>
  <c r="Q473" i="1"/>
  <c r="R473" i="1" s="1"/>
  <c r="Q224" i="1"/>
  <c r="R224" i="1" s="1"/>
  <c r="Q565" i="1"/>
  <c r="R565" i="1" s="1"/>
  <c r="Q591" i="1"/>
  <c r="R591" i="1" s="1"/>
  <c r="Q548" i="1"/>
  <c r="R548" i="1" s="1"/>
  <c r="Q447" i="1"/>
  <c r="R447" i="1" s="1"/>
  <c r="Q389" i="1"/>
  <c r="R389" i="1" s="1"/>
  <c r="Q526" i="1"/>
  <c r="R526" i="1" s="1"/>
  <c r="Q434" i="1"/>
  <c r="R434" i="1" s="1"/>
  <c r="Q504" i="1"/>
  <c r="R504" i="1" s="1"/>
  <c r="Q551" i="1"/>
  <c r="R551" i="1" s="1"/>
  <c r="Q547" i="1"/>
  <c r="R547" i="1" s="1"/>
  <c r="Q581" i="1"/>
  <c r="R581" i="1" s="1"/>
  <c r="Q406" i="1"/>
  <c r="R406" i="1" s="1"/>
  <c r="Q569" i="1"/>
  <c r="R569" i="1" s="1"/>
  <c r="Q436" i="1"/>
  <c r="R436" i="1" s="1"/>
  <c r="Q371" i="1"/>
  <c r="R371" i="1" s="1"/>
  <c r="Q454" i="1"/>
  <c r="R454" i="1" s="1"/>
  <c r="Q269" i="1"/>
  <c r="R269" i="1" s="1"/>
  <c r="Q572" i="1"/>
  <c r="R572" i="1" s="1"/>
  <c r="Q237" i="1"/>
  <c r="R237" i="1" s="1"/>
  <c r="Q384" i="1"/>
  <c r="R384" i="1" s="1"/>
  <c r="Q521" i="1"/>
  <c r="R521" i="1" s="1"/>
  <c r="Q432" i="1"/>
  <c r="R432" i="1" s="1"/>
  <c r="Q385" i="1"/>
  <c r="R385" i="1" s="1"/>
  <c r="Q595" i="1"/>
  <c r="R595" i="1" s="1"/>
  <c r="Q393" i="1"/>
  <c r="R393" i="1" s="1"/>
  <c r="Q370" i="1"/>
  <c r="R370" i="1" s="1"/>
  <c r="Q574" i="1"/>
  <c r="R574" i="1" s="1"/>
  <c r="Q560" i="1"/>
  <c r="R560" i="1" s="1"/>
  <c r="Q373" i="1"/>
  <c r="R373" i="1" s="1"/>
  <c r="Q585" i="1"/>
  <c r="R585" i="1" s="1"/>
  <c r="Q458" i="1"/>
  <c r="R458" i="1" s="1"/>
  <c r="Q588" i="1"/>
  <c r="R588" i="1" s="1"/>
  <c r="Q576" i="1"/>
  <c r="R576" i="1" s="1"/>
  <c r="Q562" i="1"/>
  <c r="R562" i="1" s="1"/>
  <c r="Q578" i="1"/>
  <c r="R578" i="1" s="1"/>
  <c r="Q546" i="1"/>
  <c r="R546" i="1" s="1"/>
  <c r="Q563" i="1"/>
  <c r="R563" i="1" s="1"/>
  <c r="Q590" i="1"/>
  <c r="R590" i="1" s="1"/>
  <c r="Q596" i="1"/>
  <c r="R596" i="1" s="1"/>
  <c r="Q302" i="1"/>
  <c r="R302" i="1" s="1"/>
  <c r="Q533" i="1"/>
  <c r="R533" i="1" s="1"/>
  <c r="Q603" i="1"/>
  <c r="R603" i="1" s="1"/>
  <c r="Q558" i="1"/>
  <c r="R558" i="1" s="1"/>
  <c r="Q240" i="1"/>
  <c r="R240" i="1" s="1"/>
  <c r="Q330" i="1"/>
  <c r="R330" i="1" s="1"/>
  <c r="Q340" i="1"/>
  <c r="R340" i="1" s="1"/>
  <c r="Q472" i="1"/>
  <c r="R472" i="1" s="1"/>
  <c r="Q550" i="1"/>
  <c r="R550" i="1" s="1"/>
  <c r="Q511" i="1"/>
  <c r="R511" i="1" s="1"/>
  <c r="Q535" i="1"/>
  <c r="R535" i="1" s="1"/>
  <c r="Q335" i="1"/>
  <c r="R335" i="1" s="1"/>
  <c r="Q228" i="1"/>
  <c r="R228" i="1" s="1"/>
  <c r="Q506" i="1"/>
  <c r="R506" i="1" s="1"/>
  <c r="Q545" i="1"/>
  <c r="R545" i="1" s="1"/>
  <c r="Q536" i="1"/>
  <c r="R536" i="1" s="1"/>
  <c r="Q552" i="1"/>
  <c r="R552" i="1" s="1"/>
  <c r="Q597" i="1"/>
  <c r="R597" i="1" s="1"/>
  <c r="Q405" i="1"/>
  <c r="R405" i="1" s="1"/>
  <c r="Q592" i="1"/>
  <c r="R592" i="1" s="1"/>
  <c r="Q531" i="1"/>
  <c r="R531" i="1" s="1"/>
  <c r="Q602" i="1"/>
  <c r="R602" i="1" s="1"/>
  <c r="Q599" i="1"/>
  <c r="R599" i="1" s="1"/>
  <c r="Q540" i="1"/>
  <c r="R540" i="1" s="1"/>
  <c r="Q150" i="1"/>
  <c r="R150" i="1" s="1"/>
  <c r="Q541" i="1"/>
  <c r="R541" i="1" s="1"/>
  <c r="Q388" i="1"/>
  <c r="R388" i="1" s="1"/>
  <c r="Q601" i="1"/>
  <c r="R601" i="1" s="1"/>
  <c r="Q573" i="1"/>
  <c r="R573" i="1" s="1"/>
  <c r="Q532" i="1"/>
  <c r="R532" i="1" s="1"/>
  <c r="Q584" i="1"/>
  <c r="R584" i="1" s="1"/>
  <c r="Q571" i="1"/>
  <c r="R571" i="1" s="1"/>
  <c r="Q28" i="1"/>
  <c r="R28" i="1" s="1"/>
  <c r="Q575" i="1"/>
  <c r="R575" i="1" s="1"/>
  <c r="Q14" i="1"/>
  <c r="R14" i="1" s="1"/>
  <c r="Q382" i="1"/>
  <c r="R382" i="1" s="1"/>
  <c r="Q3" i="1"/>
  <c r="R3" i="1" s="1"/>
  <c r="Q291" i="1"/>
  <c r="R291" i="1" s="1"/>
  <c r="Q544" i="1"/>
  <c r="R544" i="1" s="1"/>
  <c r="Q306" i="1"/>
  <c r="R306" i="1" s="1"/>
  <c r="Q4" i="1"/>
  <c r="R4" i="1" s="1"/>
  <c r="Q5" i="1"/>
  <c r="R5" i="1" s="1"/>
  <c r="Q167" i="1"/>
  <c r="R167" i="1" s="1"/>
  <c r="Q494" i="1"/>
  <c r="R494" i="1" s="1"/>
  <c r="Q529" i="1"/>
  <c r="R529" i="1" s="1"/>
  <c r="Q457" i="1"/>
  <c r="R457" i="1" s="1"/>
  <c r="Q512" i="1"/>
  <c r="R512" i="1" s="1"/>
  <c r="Q7" i="1"/>
  <c r="R7" i="1" s="1"/>
  <c r="Q316" i="1"/>
  <c r="R316" i="1" s="1"/>
  <c r="Q43" i="1"/>
  <c r="R43" i="1" s="1"/>
  <c r="Q383" i="1"/>
  <c r="R383" i="1" s="1"/>
  <c r="Q148" i="1"/>
  <c r="R148" i="1" s="1"/>
  <c r="Q51" i="1"/>
  <c r="R51" i="1" s="1"/>
  <c r="Q26" i="1"/>
  <c r="R26" i="1" s="1"/>
  <c r="Q23" i="1"/>
  <c r="R23" i="1" s="1"/>
  <c r="Q99" i="1"/>
  <c r="R99" i="1" s="1"/>
  <c r="Q21" i="1"/>
  <c r="R21" i="1" s="1"/>
  <c r="Q37" i="1"/>
  <c r="R37" i="1" s="1"/>
  <c r="Q40" i="1"/>
  <c r="R40" i="1" s="1"/>
  <c r="Q18" i="1"/>
  <c r="R18" i="1" s="1"/>
  <c r="Q9" i="1"/>
  <c r="R9" i="1" s="1"/>
  <c r="Q19" i="1"/>
  <c r="R19" i="1" s="1"/>
  <c r="Q56" i="1"/>
  <c r="R56" i="1" s="1"/>
  <c r="Q41" i="1"/>
  <c r="R41" i="1" s="1"/>
  <c r="Q24" i="1"/>
  <c r="R24" i="1" s="1"/>
  <c r="Q59" i="1"/>
  <c r="R59" i="1" s="1"/>
  <c r="Q15" i="1"/>
  <c r="R15" i="1" s="1"/>
  <c r="Q25" i="1"/>
  <c r="R25" i="1" s="1"/>
  <c r="Q64" i="1"/>
  <c r="R64" i="1" s="1"/>
  <c r="Q22" i="1"/>
  <c r="R22" i="1" s="1"/>
  <c r="Q42" i="1"/>
  <c r="R42" i="1" s="1"/>
  <c r="Q34" i="1"/>
  <c r="R34" i="1" s="1"/>
  <c r="Q65" i="1"/>
  <c r="R65" i="1" s="1"/>
  <c r="Q73" i="1"/>
  <c r="R73" i="1" s="1"/>
  <c r="Q50" i="1"/>
  <c r="R50" i="1" s="1"/>
  <c r="Q60" i="1"/>
  <c r="R60" i="1" s="1"/>
  <c r="Q10" i="1"/>
  <c r="R10" i="1" s="1"/>
  <c r="Q29" i="1"/>
  <c r="R29" i="1" s="1"/>
  <c r="Q38" i="1"/>
  <c r="R38" i="1" s="1"/>
  <c r="Q33" i="1"/>
  <c r="R33" i="1" s="1"/>
  <c r="Q20" i="1"/>
  <c r="R20" i="1" s="1"/>
  <c r="Q107" i="1"/>
  <c r="R107" i="1" s="1"/>
  <c r="Q98" i="1"/>
  <c r="R98" i="1" s="1"/>
  <c r="Q205" i="1"/>
  <c r="R205" i="1" s="1"/>
  <c r="Q57" i="1"/>
  <c r="R57" i="1" s="1"/>
  <c r="Q58" i="1"/>
  <c r="R58" i="1" s="1"/>
  <c r="Q48" i="1"/>
  <c r="R48" i="1" s="1"/>
  <c r="Q63" i="1"/>
  <c r="R63" i="1" s="1"/>
  <c r="Q108" i="1"/>
  <c r="R108" i="1" s="1"/>
  <c r="Q116" i="1"/>
  <c r="R116" i="1" s="1"/>
  <c r="Q74" i="1"/>
  <c r="R74" i="1" s="1"/>
  <c r="Q12" i="1"/>
  <c r="R12" i="1" s="1"/>
  <c r="Q8" i="1"/>
  <c r="R8" i="1" s="1"/>
  <c r="Q54" i="1"/>
  <c r="R54" i="1" s="1"/>
  <c r="Q55" i="1"/>
  <c r="R55" i="1" s="1"/>
  <c r="Q93" i="1"/>
  <c r="R93" i="1" s="1"/>
  <c r="Q46" i="1"/>
  <c r="R46" i="1" s="1"/>
  <c r="Q32" i="1"/>
  <c r="R32" i="1" s="1"/>
  <c r="Q49" i="1"/>
  <c r="R49" i="1" s="1"/>
  <c r="Q67" i="1"/>
  <c r="R67" i="1" s="1"/>
  <c r="Q85" i="1"/>
  <c r="R85" i="1" s="1"/>
  <c r="Q27" i="1"/>
  <c r="R27" i="1" s="1"/>
  <c r="Q61" i="1"/>
  <c r="R61" i="1" s="1"/>
  <c r="Q75" i="1"/>
  <c r="R75" i="1" s="1"/>
  <c r="Q100" i="1"/>
  <c r="R100" i="1" s="1"/>
  <c r="Q69" i="1"/>
  <c r="R69" i="1" s="1"/>
  <c r="Q95" i="1"/>
  <c r="R95" i="1" s="1"/>
  <c r="Q17" i="1"/>
  <c r="R17" i="1" s="1"/>
  <c r="Q92" i="1"/>
  <c r="R92" i="1" s="1"/>
  <c r="Q77" i="1"/>
  <c r="R77" i="1" s="1"/>
  <c r="Q44" i="1"/>
  <c r="R44" i="1" s="1"/>
  <c r="Q76" i="1"/>
  <c r="R76" i="1" s="1"/>
  <c r="Q6" i="1"/>
  <c r="R6" i="1" s="1"/>
  <c r="Q72" i="1"/>
  <c r="R72" i="1" s="1"/>
  <c r="Q82" i="1"/>
  <c r="R82" i="1" s="1"/>
  <c r="Q35" i="1"/>
  <c r="R35" i="1" s="1"/>
  <c r="Q30" i="1"/>
  <c r="R30" i="1" s="1"/>
  <c r="Q80" i="1"/>
  <c r="R80" i="1" s="1"/>
  <c r="Q114" i="1"/>
  <c r="R114" i="1" s="1"/>
  <c r="Q11" i="1"/>
  <c r="R11" i="1" s="1"/>
  <c r="Q91" i="1"/>
  <c r="R91" i="1" s="1"/>
  <c r="Q13" i="1"/>
  <c r="R13" i="1" s="1"/>
  <c r="Q16" i="1"/>
  <c r="R16" i="1" s="1"/>
  <c r="Q71" i="1"/>
  <c r="R71" i="1" s="1"/>
  <c r="Q94" i="1"/>
  <c r="R94" i="1" s="1"/>
  <c r="Q87" i="1"/>
  <c r="R87" i="1" s="1"/>
  <c r="Q90" i="1"/>
  <c r="R90" i="1" s="1"/>
  <c r="Q102" i="1"/>
  <c r="R102" i="1" s="1"/>
  <c r="Q113" i="1"/>
  <c r="R113" i="1" s="1"/>
  <c r="Q45" i="1"/>
  <c r="R45" i="1" s="1"/>
  <c r="Q106" i="1"/>
  <c r="R106" i="1" s="1"/>
  <c r="Q89" i="1"/>
  <c r="R89" i="1" s="1"/>
  <c r="Q104" i="1"/>
  <c r="R104" i="1" s="1"/>
  <c r="Q112" i="1"/>
  <c r="R112" i="1" s="1"/>
  <c r="Q86" i="1"/>
  <c r="R86" i="1" s="1"/>
  <c r="Q66" i="1"/>
  <c r="R66" i="1" s="1"/>
  <c r="Q96" i="1"/>
  <c r="R96" i="1" s="1"/>
  <c r="Q568" i="1"/>
  <c r="R568" i="1" s="1"/>
  <c r="Q79" i="1"/>
  <c r="R79" i="1" s="1"/>
  <c r="Q97" i="1"/>
  <c r="R97" i="1" s="1"/>
  <c r="Q83" i="1"/>
  <c r="R83" i="1" s="1"/>
  <c r="Q31" i="1"/>
  <c r="R31" i="1" s="1"/>
  <c r="Q119" i="1"/>
  <c r="R119" i="1" s="1"/>
  <c r="Q124" i="1"/>
  <c r="R124" i="1" s="1"/>
  <c r="Q81" i="1"/>
  <c r="R81" i="1" s="1"/>
  <c r="Q111" i="1"/>
  <c r="R111" i="1" s="1"/>
  <c r="Q52" i="1"/>
  <c r="R52" i="1" s="1"/>
  <c r="Q70" i="1"/>
  <c r="R70" i="1" s="1"/>
  <c r="Q84" i="1"/>
  <c r="R84" i="1" s="1"/>
  <c r="Q109" i="1"/>
  <c r="R109" i="1" s="1"/>
  <c r="Q123" i="1"/>
  <c r="R123" i="1" s="1"/>
  <c r="Q47" i="1"/>
  <c r="R47" i="1" s="1"/>
  <c r="Q126" i="1"/>
  <c r="R126" i="1" s="1"/>
  <c r="Q118" i="1"/>
  <c r="R118" i="1" s="1"/>
  <c r="Q39" i="1"/>
  <c r="R39" i="1" s="1"/>
  <c r="Q117" i="1"/>
  <c r="R117" i="1" s="1"/>
  <c r="Q78" i="1"/>
  <c r="R78" i="1" s="1"/>
  <c r="Q68" i="1"/>
  <c r="R68" i="1" s="1"/>
  <c r="Q103" i="1"/>
  <c r="R103" i="1" s="1"/>
  <c r="Q121" i="1"/>
  <c r="R121" i="1" s="1"/>
  <c r="Q88" i="1"/>
  <c r="R88" i="1" s="1"/>
  <c r="Q105" i="1"/>
  <c r="R105" i="1" s="1"/>
  <c r="Q101" i="1"/>
  <c r="R101" i="1" s="1"/>
  <c r="Q115" i="1"/>
  <c r="R115" i="1" s="1"/>
  <c r="Q125" i="1"/>
  <c r="R125" i="1" s="1"/>
  <c r="Q62" i="1"/>
  <c r="R62" i="1" s="1"/>
  <c r="Q128" i="1"/>
  <c r="R128" i="1" s="1"/>
  <c r="Q129" i="1"/>
  <c r="R129" i="1" s="1"/>
  <c r="Q131" i="1"/>
  <c r="R131" i="1" s="1"/>
  <c r="Q542" i="1"/>
  <c r="R542" i="1" s="1"/>
  <c r="Q130" i="1"/>
  <c r="R130" i="1" s="1"/>
  <c r="Q120" i="1"/>
  <c r="R120" i="1" s="1"/>
  <c r="Q122" i="1"/>
  <c r="R122" i="1" s="1"/>
  <c r="Q305" i="1"/>
  <c r="R305" i="1" s="1"/>
  <c r="Q127" i="1"/>
  <c r="R127" i="1" s="1"/>
  <c r="Q134" i="1"/>
  <c r="R134" i="1" s="1"/>
  <c r="Q132" i="1"/>
  <c r="R132" i="1" s="1"/>
  <c r="Q135" i="1"/>
  <c r="R135" i="1" s="1"/>
  <c r="Q136" i="1"/>
  <c r="R136" i="1" s="1"/>
  <c r="Q137" i="1"/>
  <c r="R137" i="1" s="1"/>
  <c r="Q140" i="1"/>
  <c r="R140" i="1" s="1"/>
  <c r="Q138" i="1"/>
  <c r="R138" i="1" s="1"/>
  <c r="Q145" i="1"/>
  <c r="R145" i="1" s="1"/>
  <c r="Q151" i="1"/>
  <c r="R151" i="1" s="1"/>
  <c r="Q139" i="1"/>
  <c r="R139" i="1" s="1"/>
  <c r="Q285" i="1"/>
  <c r="R285" i="1" s="1"/>
  <c r="Q337" i="1"/>
  <c r="R337" i="1" s="1"/>
  <c r="Q256" i="1"/>
  <c r="R256" i="1" s="1"/>
  <c r="Q144" i="1"/>
  <c r="R144" i="1" s="1"/>
  <c r="Q157" i="1"/>
  <c r="R157" i="1" s="1"/>
  <c r="Q188" i="1"/>
  <c r="R188" i="1" s="1"/>
  <c r="Q153" i="1"/>
  <c r="R153" i="1" s="1"/>
  <c r="Q155" i="1"/>
  <c r="R155" i="1" s="1"/>
  <c r="Q142" i="1"/>
  <c r="R142" i="1" s="1"/>
  <c r="Q170" i="1"/>
  <c r="R170" i="1" s="1"/>
  <c r="Q297" i="1"/>
  <c r="R297" i="1" s="1"/>
  <c r="Q152" i="1"/>
  <c r="R152" i="1" s="1"/>
  <c r="Q156" i="1"/>
  <c r="R156" i="1" s="1"/>
  <c r="Q313" i="1"/>
  <c r="R313" i="1" s="1"/>
  <c r="Q487" i="1"/>
  <c r="R487" i="1" s="1"/>
  <c r="Q160" i="1"/>
  <c r="R160" i="1" s="1"/>
  <c r="Q214" i="1"/>
  <c r="R214" i="1" s="1"/>
  <c r="Q213" i="1"/>
  <c r="R213" i="1" s="1"/>
  <c r="Q210" i="1"/>
  <c r="R210" i="1" s="1"/>
  <c r="Q378" i="1"/>
  <c r="R378" i="1" s="1"/>
  <c r="Q183" i="1"/>
  <c r="R183" i="1" s="1"/>
  <c r="Q222" i="1"/>
  <c r="R222" i="1" s="1"/>
  <c r="Q260" i="1"/>
  <c r="R260" i="1" s="1"/>
  <c r="Q280" i="1"/>
  <c r="R280" i="1" s="1"/>
  <c r="Q181" i="1"/>
  <c r="R181" i="1" s="1"/>
  <c r="Q350" i="1"/>
  <c r="R350" i="1" s="1"/>
  <c r="Q149" i="1"/>
  <c r="R149" i="1" s="1"/>
  <c r="Q147" i="1"/>
  <c r="R147" i="1" s="1"/>
  <c r="Q180" i="1"/>
  <c r="R180" i="1" s="1"/>
  <c r="Q251" i="1"/>
  <c r="R251" i="1" s="1"/>
  <c r="Q232" i="1"/>
  <c r="R232" i="1" s="1"/>
  <c r="Q351" i="1"/>
  <c r="R351" i="1" s="1"/>
  <c r="Q257" i="1"/>
  <c r="R257" i="1" s="1"/>
  <c r="Q166" i="1"/>
  <c r="R166" i="1" s="1"/>
  <c r="Q158" i="1"/>
  <c r="R158" i="1" s="1"/>
  <c r="Q185" i="1"/>
  <c r="R185" i="1" s="1"/>
  <c r="Q247" i="1"/>
  <c r="R247" i="1" s="1"/>
  <c r="Q176" i="1"/>
  <c r="R176" i="1" s="1"/>
  <c r="Q172" i="1"/>
  <c r="R172" i="1" s="1"/>
  <c r="Q218" i="1"/>
  <c r="R218" i="1" s="1"/>
  <c r="Q426" i="1"/>
  <c r="R426" i="1" s="1"/>
  <c r="Q299" i="1"/>
  <c r="R299" i="1" s="1"/>
  <c r="Q274" i="1"/>
  <c r="R274" i="1" s="1"/>
  <c r="Q200" i="1"/>
  <c r="R200" i="1" s="1"/>
  <c r="Q204" i="1"/>
  <c r="R204" i="1" s="1"/>
  <c r="Q221" i="1"/>
  <c r="R221" i="1" s="1"/>
  <c r="Q231" i="1"/>
  <c r="R231" i="1" s="1"/>
  <c r="Q171" i="1"/>
  <c r="R171" i="1" s="1"/>
  <c r="Q146" i="1"/>
  <c r="R146" i="1" s="1"/>
  <c r="Q235" i="1"/>
  <c r="R235" i="1" s="1"/>
  <c r="Q163" i="1"/>
  <c r="R163" i="1" s="1"/>
  <c r="Q229" i="1"/>
  <c r="R229" i="1" s="1"/>
  <c r="Q486" i="1"/>
  <c r="R486" i="1" s="1"/>
  <c r="Q554" i="1"/>
  <c r="R554" i="1" s="1"/>
  <c r="Q194" i="1"/>
  <c r="R194" i="1" s="1"/>
  <c r="Q184" i="1"/>
  <c r="R184" i="1" s="1"/>
  <c r="Q225" i="1"/>
  <c r="R225" i="1" s="1"/>
  <c r="Q164" i="1"/>
  <c r="R164" i="1" s="1"/>
  <c r="Q397" i="1"/>
  <c r="R397" i="1" s="1"/>
  <c r="Q279" i="1"/>
  <c r="R279" i="1" s="1"/>
  <c r="Q283" i="1"/>
  <c r="R283" i="1" s="1"/>
  <c r="Q249" i="1"/>
  <c r="R249" i="1" s="1"/>
  <c r="Q259" i="1"/>
  <c r="R259" i="1" s="1"/>
  <c r="Q154" i="1"/>
  <c r="R154" i="1" s="1"/>
  <c r="Q162" i="1"/>
  <c r="R162" i="1" s="1"/>
  <c r="Q234" i="1"/>
  <c r="R234" i="1" s="1"/>
  <c r="Q513" i="1"/>
  <c r="R513" i="1" s="1"/>
  <c r="Q161" i="1"/>
  <c r="R161" i="1" s="1"/>
  <c r="Q415" i="1"/>
  <c r="R415" i="1" s="1"/>
  <c r="Q217" i="1"/>
  <c r="R217" i="1" s="1"/>
  <c r="Q189" i="1"/>
  <c r="R189" i="1" s="1"/>
  <c r="Q266" i="1"/>
  <c r="R266" i="1" s="1"/>
  <c r="Q195" i="1"/>
  <c r="R195" i="1" s="1"/>
  <c r="Q197" i="1"/>
  <c r="R197" i="1" s="1"/>
  <c r="Q394" i="1"/>
  <c r="R394" i="1" s="1"/>
  <c r="Q178" i="1"/>
  <c r="R178" i="1" s="1"/>
  <c r="Q246" i="1"/>
  <c r="R246" i="1" s="1"/>
  <c r="Q295" i="1"/>
  <c r="R295" i="1" s="1"/>
  <c r="Q508" i="1"/>
  <c r="R508" i="1" s="1"/>
  <c r="Q159" i="1"/>
  <c r="R159" i="1" s="1"/>
  <c r="Q429" i="1"/>
  <c r="R429" i="1" s="1"/>
  <c r="Q212" i="1"/>
  <c r="R212" i="1" s="1"/>
  <c r="Q186" i="1"/>
  <c r="R186" i="1" s="1"/>
  <c r="Q244" i="1"/>
  <c r="R244" i="1" s="1"/>
  <c r="Q319" i="1"/>
  <c r="R319" i="1" s="1"/>
  <c r="Q308" i="1"/>
  <c r="R308" i="1" s="1"/>
  <c r="Q182" i="1"/>
  <c r="R182" i="1" s="1"/>
  <c r="Q177" i="1"/>
  <c r="R177" i="1" s="1"/>
  <c r="Q190" i="1"/>
  <c r="R190" i="1" s="1"/>
  <c r="Q347" i="1"/>
  <c r="R347" i="1" s="1"/>
  <c r="Q201" i="1"/>
  <c r="R201" i="1" s="1"/>
  <c r="Q392" i="1"/>
  <c r="R392" i="1" s="1"/>
  <c r="Q165" i="1"/>
  <c r="R165" i="1" s="1"/>
  <c r="Q208" i="1"/>
  <c r="R208" i="1" s="1"/>
  <c r="Q414" i="1"/>
  <c r="R414" i="1" s="1"/>
  <c r="Q516" i="1"/>
  <c r="R516" i="1" s="1"/>
  <c r="Q252" i="1"/>
  <c r="R252" i="1" s="1"/>
  <c r="Q174" i="1"/>
  <c r="R174" i="1" s="1"/>
  <c r="Q284" i="1"/>
  <c r="R284" i="1" s="1"/>
  <c r="Q239" i="1"/>
  <c r="R239" i="1" s="1"/>
  <c r="Q273" i="1"/>
  <c r="R273" i="1" s="1"/>
  <c r="Q428" i="1"/>
  <c r="R428" i="1" s="1"/>
  <c r="Q241" i="1"/>
  <c r="R241" i="1" s="1"/>
  <c r="Q203" i="1"/>
  <c r="R203" i="1" s="1"/>
  <c r="Q303" i="1"/>
  <c r="R303" i="1" s="1"/>
  <c r="Q314" i="1"/>
  <c r="R314" i="1" s="1"/>
  <c r="Q202" i="1"/>
  <c r="R202" i="1" s="1"/>
  <c r="Q369" i="1"/>
  <c r="R369" i="1" s="1"/>
  <c r="Q192" i="1"/>
  <c r="R192" i="1" s="1"/>
  <c r="Q604" i="1"/>
  <c r="R604" i="1" s="1"/>
  <c r="Q464" i="1"/>
  <c r="R464" i="1" s="1"/>
  <c r="Q312" i="1"/>
  <c r="R312" i="1" s="1"/>
  <c r="Q349" i="1"/>
  <c r="R349" i="1" s="1"/>
  <c r="Q413" i="1"/>
  <c r="R413" i="1" s="1"/>
  <c r="Q206" i="1"/>
  <c r="R206" i="1" s="1"/>
  <c r="Q173" i="1"/>
  <c r="R173" i="1" s="1"/>
  <c r="Q253" i="1"/>
  <c r="R253" i="1" s="1"/>
  <c r="Q191" i="1"/>
  <c r="R191" i="1" s="1"/>
  <c r="Q198" i="1"/>
  <c r="R198" i="1" s="1"/>
  <c r="Q254" i="1"/>
  <c r="R254" i="1" s="1"/>
  <c r="Q325" i="1"/>
  <c r="R325" i="1" s="1"/>
  <c r="Q469" i="1"/>
  <c r="R469" i="1" s="1"/>
  <c r="Q193" i="1"/>
  <c r="R193" i="1" s="1"/>
  <c r="Q258" i="1"/>
  <c r="R258" i="1" s="1"/>
  <c r="Q435" i="1"/>
  <c r="R435" i="1" s="1"/>
  <c r="Q509" i="1"/>
  <c r="R509" i="1" s="1"/>
  <c r="Q272" i="1"/>
  <c r="R272" i="1" s="1"/>
  <c r="Q465" i="1"/>
  <c r="R465" i="1" s="1"/>
  <c r="Q320" i="1"/>
  <c r="R320" i="1" s="1"/>
  <c r="Q265" i="1"/>
  <c r="R265" i="1" s="1"/>
  <c r="Q289" i="1"/>
  <c r="R289" i="1" s="1"/>
  <c r="Q361" i="1"/>
  <c r="R361" i="1" s="1"/>
  <c r="Q301" i="1"/>
  <c r="R301" i="1" s="1"/>
  <c r="Q209" i="1"/>
  <c r="R209" i="1" s="1"/>
  <c r="Q196" i="1"/>
  <c r="R196" i="1" s="1"/>
  <c r="Q268" i="1"/>
  <c r="R268" i="1" s="1"/>
  <c r="Q517" i="1"/>
  <c r="R517" i="1" s="1"/>
  <c r="Q220" i="1"/>
  <c r="R220" i="1" s="1"/>
  <c r="Q277" i="1"/>
  <c r="R277" i="1" s="1"/>
  <c r="Q238" i="1"/>
  <c r="R238" i="1" s="1"/>
  <c r="Q348" i="1"/>
  <c r="R348" i="1" s="1"/>
  <c r="Q367" i="1"/>
  <c r="R367" i="1" s="1"/>
  <c r="Q407" i="1"/>
  <c r="R407" i="1" s="1"/>
  <c r="Q498" i="1"/>
  <c r="R498" i="1" s="1"/>
  <c r="Q261" i="1"/>
  <c r="R261" i="1" s="1"/>
  <c r="Q294" i="1"/>
  <c r="R294" i="1" s="1"/>
  <c r="Q175" i="1"/>
  <c r="R175" i="1" s="1"/>
  <c r="Q248" i="1"/>
  <c r="R248" i="1" s="1"/>
  <c r="Q476" i="1"/>
  <c r="R476" i="1" s="1"/>
  <c r="Q427" i="1"/>
  <c r="R427" i="1" s="1"/>
  <c r="Q262" i="1"/>
  <c r="R262" i="1" s="1"/>
  <c r="Q199" i="1"/>
  <c r="R199" i="1" s="1"/>
  <c r="Q422" i="1"/>
  <c r="R422" i="1" s="1"/>
  <c r="Q339" i="1"/>
  <c r="R339" i="1" s="1"/>
  <c r="Q379" i="1"/>
  <c r="R379" i="1" s="1"/>
  <c r="Q410" i="1"/>
  <c r="R410" i="1" s="1"/>
  <c r="Q236" i="1"/>
  <c r="R236" i="1" s="1"/>
  <c r="Q242" i="1"/>
  <c r="R242" i="1" s="1"/>
  <c r="Q437" i="1"/>
  <c r="R437" i="1" s="1"/>
  <c r="Q334" i="1"/>
  <c r="R334" i="1" s="1"/>
  <c r="Q298" i="1"/>
  <c r="R298" i="1" s="1"/>
  <c r="Q287" i="1"/>
  <c r="R287" i="1" s="1"/>
  <c r="Q331" i="1"/>
  <c r="R331" i="1" s="1"/>
  <c r="Q317" i="1"/>
  <c r="R317" i="1" s="1"/>
  <c r="Q293" i="1"/>
  <c r="R293" i="1" s="1"/>
  <c r="Q460" i="1"/>
  <c r="R460" i="1" s="1"/>
  <c r="Q315" i="1"/>
  <c r="R315" i="1" s="1"/>
  <c r="Q226" i="1"/>
  <c r="R226" i="1" s="1"/>
  <c r="Q322" i="1"/>
  <c r="R322" i="1" s="1"/>
  <c r="Q282" i="1"/>
  <c r="R282" i="1" s="1"/>
  <c r="Q443" i="1"/>
  <c r="R443" i="1" s="1"/>
  <c r="Q292" i="1"/>
  <c r="R292" i="1" s="1"/>
  <c r="Q375" i="1"/>
  <c r="R375" i="1" s="1"/>
  <c r="Q355" i="1"/>
  <c r="R355" i="1" s="1"/>
  <c r="Q338" i="1"/>
  <c r="R338" i="1" s="1"/>
  <c r="Q264" i="1"/>
  <c r="R264" i="1" s="1"/>
  <c r="Q423" i="1"/>
  <c r="R423" i="1" s="1"/>
  <c r="Q522" i="1"/>
  <c r="R522" i="1" s="1"/>
  <c r="Q409" i="1"/>
  <c r="R409" i="1" s="1"/>
  <c r="Q230" i="1"/>
  <c r="R230" i="1" s="1"/>
  <c r="Q321" i="1"/>
  <c r="R321" i="1" s="1"/>
  <c r="Q211" i="1"/>
  <c r="R211" i="1" s="1"/>
  <c r="Q356" i="1"/>
  <c r="R356" i="1" s="1"/>
  <c r="Q481" i="1"/>
  <c r="R481" i="1" s="1"/>
  <c r="Q555" i="1"/>
  <c r="R555" i="1" s="1"/>
  <c r="Q353" i="1"/>
  <c r="R353" i="1" s="1"/>
  <c r="Q270" i="1"/>
  <c r="R270" i="1" s="1"/>
  <c r="Q480" i="1"/>
  <c r="R480" i="1" s="1"/>
  <c r="Q281" i="1"/>
  <c r="R281" i="1" s="1"/>
  <c r="Q440" i="1"/>
  <c r="R440" i="1" s="1"/>
  <c r="Q418" i="1"/>
  <c r="R418" i="1" s="1"/>
  <c r="Q430" i="1"/>
  <c r="R430" i="1" s="1"/>
  <c r="Q344" i="1"/>
  <c r="R344" i="1" s="1"/>
  <c r="Q445" i="1"/>
  <c r="R445" i="1" s="1"/>
  <c r="Q519" i="1"/>
  <c r="R519" i="1" s="1"/>
  <c r="Q343" i="1"/>
  <c r="R343" i="1" s="1"/>
  <c r="Q53" i="1"/>
  <c r="R53" i="1" s="1"/>
  <c r="Q366" i="1"/>
  <c r="R366" i="1" s="1"/>
  <c r="Q345" i="1"/>
  <c r="R345" i="1" s="1"/>
  <c r="Q433" i="1"/>
  <c r="R433" i="1" s="1"/>
  <c r="Q403" i="1"/>
  <c r="R403" i="1" s="1"/>
  <c r="Q520" i="1"/>
  <c r="R520" i="1" s="1"/>
  <c r="Q570" i="1"/>
  <c r="R570" i="1" s="1"/>
  <c r="Q474" i="1"/>
  <c r="R474" i="1" s="1"/>
  <c r="Q461" i="1"/>
  <c r="R461" i="1" s="1"/>
  <c r="Q391" i="1"/>
  <c r="R391" i="1" s="1"/>
  <c r="Q477" i="1"/>
  <c r="R477" i="1" s="1"/>
  <c r="Q267" i="1"/>
  <c r="R267" i="1" s="1"/>
  <c r="Q501" i="1"/>
  <c r="R501" i="1" s="1"/>
  <c r="Q502" i="1"/>
  <c r="R502" i="1" s="1"/>
  <c r="Q441" i="1"/>
  <c r="R441" i="1" s="1"/>
  <c r="Q318" i="1"/>
  <c r="R318" i="1" s="1"/>
  <c r="Q416" i="1"/>
  <c r="R416" i="1" s="1"/>
  <c r="Q453" i="1"/>
  <c r="R453" i="1" s="1"/>
  <c r="Q374" i="1"/>
  <c r="R374" i="1" s="1"/>
  <c r="Q468" i="1"/>
  <c r="R468" i="1" s="1"/>
  <c r="Q271" i="1"/>
  <c r="R271" i="1" s="1"/>
  <c r="Q466" i="1"/>
  <c r="R466" i="1" s="1"/>
  <c r="Q442" i="1"/>
  <c r="R442" i="1" s="1"/>
  <c r="Q559" i="1"/>
  <c r="R559" i="1" s="1"/>
  <c r="Q593" i="1"/>
  <c r="R593" i="1" s="1"/>
  <c r="Q342" i="1"/>
  <c r="R342" i="1" s="1"/>
  <c r="Q483" i="1"/>
  <c r="R483" i="1" s="1"/>
  <c r="Q431" i="1"/>
  <c r="R431" i="1" s="1"/>
  <c r="Q515" i="1"/>
  <c r="R515" i="1" s="1"/>
  <c r="Q497" i="1"/>
  <c r="R497" i="1" s="1"/>
  <c r="Q489" i="1"/>
  <c r="R489" i="1" s="1"/>
  <c r="Q333" i="1"/>
  <c r="R333" i="1" s="1"/>
  <c r="Q290" i="1"/>
  <c r="R290" i="1" s="1"/>
  <c r="Q377" i="1"/>
  <c r="R377" i="1" s="1"/>
  <c r="Q365" i="1"/>
  <c r="R365" i="1" s="1"/>
  <c r="Q233" i="1"/>
  <c r="R233" i="1" s="1"/>
  <c r="Q368" i="1"/>
  <c r="R368" i="1" s="1"/>
  <c r="Q586" i="1"/>
  <c r="R586" i="1" s="1"/>
  <c r="Q451" i="1"/>
  <c r="R451" i="1" s="1"/>
  <c r="Q577" i="1"/>
  <c r="R577" i="1" s="1"/>
  <c r="Q310" i="1"/>
  <c r="R310" i="1" s="1"/>
  <c r="Q417" i="1"/>
  <c r="R417" i="1" s="1"/>
  <c r="Q478" i="1"/>
  <c r="R478" i="1" s="1"/>
  <c r="Q530" i="1"/>
  <c r="R530" i="1" s="1"/>
  <c r="Q470" i="1"/>
  <c r="R470" i="1" s="1"/>
  <c r="Q557" i="1"/>
  <c r="R557" i="1" s="1"/>
  <c r="Q543" i="1"/>
  <c r="R543" i="1" s="1"/>
  <c r="Q386" i="1"/>
  <c r="R386" i="1" s="1"/>
  <c r="Q207" i="1"/>
  <c r="R207" i="1" s="1"/>
  <c r="Q346" i="1"/>
  <c r="R346" i="1" s="1"/>
  <c r="Q412" i="1"/>
  <c r="R412" i="1" s="1"/>
  <c r="Q323" i="1"/>
  <c r="R323" i="1" s="1"/>
  <c r="Q488" i="1"/>
  <c r="R488" i="1" s="1"/>
  <c r="Q304" i="1"/>
  <c r="R304" i="1" s="1"/>
  <c r="Q363" i="1"/>
  <c r="R363" i="1" s="1"/>
  <c r="Q534" i="1"/>
  <c r="R534" i="1" s="1"/>
  <c r="Q404" i="1"/>
  <c r="R404" i="1" s="1"/>
  <c r="Q589" i="1"/>
  <c r="R589" i="1" s="1"/>
  <c r="Q380" i="1"/>
  <c r="R380" i="1" s="1"/>
  <c r="Q463" i="1"/>
  <c r="R463" i="1" s="1"/>
  <c r="Q300" i="1"/>
  <c r="R300" i="1" s="1"/>
  <c r="Q594" i="1"/>
  <c r="R594" i="1" s="1"/>
  <c r="Q462" i="1"/>
  <c r="R462" i="1" s="1"/>
  <c r="Q561" i="1"/>
  <c r="R561" i="1" s="1"/>
  <c r="Q358" i="1"/>
  <c r="R358" i="1" s="1"/>
  <c r="J455" i="1"/>
  <c r="J491" i="1"/>
  <c r="J482" i="1"/>
  <c r="J357" i="1"/>
  <c r="J424" i="1"/>
  <c r="J459" i="1"/>
  <c r="J444" i="1"/>
  <c r="J133" i="1"/>
  <c r="J362" i="1"/>
  <c r="J510" i="1"/>
  <c r="J399" i="1"/>
  <c r="J449" i="1"/>
  <c r="J309" i="1"/>
  <c r="J564" i="1"/>
  <c r="J332" i="1"/>
  <c r="J408" i="1"/>
  <c r="J223" i="1"/>
  <c r="J286" i="1"/>
  <c r="J523" i="1"/>
  <c r="J518" i="1"/>
  <c r="J600" i="1"/>
  <c r="J525" i="1"/>
  <c r="J364" i="1"/>
  <c r="J398" i="1"/>
  <c r="J419" i="1"/>
  <c r="J450" i="1"/>
  <c r="J495" i="1"/>
  <c r="J372" i="1"/>
  <c r="J187" i="1"/>
  <c r="J496" i="1"/>
  <c r="J263" i="1"/>
  <c r="J527" i="1"/>
  <c r="J311" i="1"/>
  <c r="J255" i="1"/>
  <c r="J467" i="1"/>
  <c r="J296" i="1"/>
  <c r="J507" i="1"/>
  <c r="J538" i="1"/>
  <c r="J579" i="1"/>
  <c r="J566" i="1"/>
  <c r="J439" i="1"/>
  <c r="J583" i="1"/>
  <c r="J390" i="1"/>
  <c r="J587" i="1"/>
  <c r="J553" i="1"/>
  <c r="J471" i="1"/>
  <c r="J341" i="1"/>
  <c r="J446" i="1"/>
  <c r="J421" i="1"/>
  <c r="J376" i="1"/>
  <c r="J490" i="1"/>
  <c r="J537" i="1"/>
  <c r="J219" i="1"/>
  <c r="J329" i="1"/>
  <c r="J324" i="1"/>
  <c r="J475" i="1"/>
  <c r="J327" i="1"/>
  <c r="J278" i="1"/>
  <c r="J452" i="1"/>
  <c r="J556" i="1"/>
  <c r="J505" i="1"/>
  <c r="J141" i="1"/>
  <c r="J425" i="1"/>
  <c r="J598" i="1"/>
  <c r="J328" i="1"/>
  <c r="J396" i="1"/>
  <c r="J479" i="1"/>
  <c r="J580" i="1"/>
  <c r="J567" i="1"/>
  <c r="J276" i="1"/>
  <c r="J484" i="1"/>
  <c r="J539" i="1"/>
  <c r="J549" i="1"/>
  <c r="J524" i="1"/>
  <c r="J438" i="1"/>
  <c r="J499" i="1"/>
  <c r="J492" i="1"/>
  <c r="J528" i="1"/>
  <c r="J473" i="1"/>
  <c r="J224" i="1"/>
  <c r="J565" i="1"/>
  <c r="J591" i="1"/>
  <c r="J548" i="1"/>
  <c r="J447" i="1"/>
  <c r="J389" i="1"/>
  <c r="J526" i="1"/>
  <c r="J434" i="1"/>
  <c r="J504" i="1"/>
  <c r="J551" i="1"/>
  <c r="J547" i="1"/>
  <c r="J581" i="1"/>
  <c r="J406" i="1"/>
  <c r="J569" i="1"/>
  <c r="J436" i="1"/>
  <c r="J371" i="1"/>
  <c r="J454" i="1"/>
  <c r="J269" i="1"/>
  <c r="J572" i="1"/>
  <c r="J237" i="1"/>
  <c r="J384" i="1"/>
  <c r="J521" i="1"/>
  <c r="J432" i="1"/>
  <c r="J385" i="1"/>
  <c r="J595" i="1"/>
  <c r="J393" i="1"/>
  <c r="J370" i="1"/>
  <c r="J574" i="1"/>
  <c r="J560" i="1"/>
  <c r="J373" i="1"/>
  <c r="J585" i="1"/>
  <c r="J458" i="1"/>
  <c r="J588" i="1"/>
  <c r="J576" i="1"/>
  <c r="J562" i="1"/>
  <c r="J578" i="1"/>
  <c r="J546" i="1"/>
  <c r="J563" i="1"/>
  <c r="J590" i="1"/>
  <c r="J596" i="1"/>
  <c r="J302" i="1"/>
  <c r="J533" i="1"/>
  <c r="J603" i="1"/>
  <c r="J558" i="1"/>
  <c r="J240" i="1"/>
  <c r="J330" i="1"/>
  <c r="J340" i="1"/>
  <c r="J472" i="1"/>
  <c r="J550" i="1"/>
  <c r="J511" i="1"/>
  <c r="J535" i="1"/>
  <c r="J335" i="1"/>
  <c r="J228" i="1"/>
  <c r="J506" i="1"/>
  <c r="J545" i="1"/>
  <c r="J536" i="1"/>
  <c r="J552" i="1"/>
  <c r="J597" i="1"/>
  <c r="J405" i="1"/>
  <c r="J592" i="1"/>
  <c r="J531" i="1"/>
  <c r="J602" i="1"/>
  <c r="J599" i="1"/>
  <c r="J540" i="1"/>
  <c r="J150" i="1"/>
  <c r="J541" i="1"/>
  <c r="J388" i="1"/>
  <c r="J601" i="1"/>
  <c r="J573" i="1"/>
  <c r="J532" i="1"/>
  <c r="J584" i="1"/>
  <c r="J571" i="1"/>
  <c r="J28" i="1"/>
  <c r="J575" i="1"/>
  <c r="J14" i="1"/>
  <c r="J382" i="1"/>
  <c r="J3" i="1"/>
  <c r="J291" i="1"/>
  <c r="J544" i="1"/>
  <c r="J306" i="1"/>
  <c r="J4" i="1"/>
  <c r="J5" i="1"/>
  <c r="J167" i="1"/>
  <c r="J494" i="1"/>
  <c r="J529" i="1"/>
  <c r="J457" i="1"/>
  <c r="J512" i="1"/>
  <c r="J7" i="1"/>
  <c r="J316" i="1"/>
  <c r="J43" i="1"/>
  <c r="J383" i="1"/>
  <c r="J148" i="1"/>
  <c r="J51" i="1"/>
  <c r="J26" i="1"/>
  <c r="J23" i="1"/>
  <c r="J99" i="1"/>
  <c r="J21" i="1"/>
  <c r="J37" i="1"/>
  <c r="J40" i="1"/>
  <c r="J18" i="1"/>
  <c r="J9" i="1"/>
  <c r="J19" i="1"/>
  <c r="J56" i="1"/>
  <c r="J41" i="1"/>
  <c r="J24" i="1"/>
  <c r="J59" i="1"/>
  <c r="J15" i="1"/>
  <c r="J25" i="1"/>
  <c r="J64" i="1"/>
  <c r="J22" i="1"/>
  <c r="J42" i="1"/>
  <c r="J34" i="1"/>
  <c r="J65" i="1"/>
  <c r="J73" i="1"/>
  <c r="J50" i="1"/>
  <c r="J243" i="1"/>
  <c r="J60" i="1"/>
  <c r="J10" i="1"/>
  <c r="J29" i="1"/>
  <c r="J38" i="1"/>
  <c r="J33" i="1"/>
  <c r="J20" i="1"/>
  <c r="J107" i="1"/>
  <c r="J98" i="1"/>
  <c r="J205" i="1"/>
  <c r="J57" i="1"/>
  <c r="J58" i="1"/>
  <c r="J48" i="1"/>
  <c r="J63" i="1"/>
  <c r="J108" i="1"/>
  <c r="J116" i="1"/>
  <c r="J74" i="1"/>
  <c r="J12" i="1"/>
  <c r="J8" i="1"/>
  <c r="J54" i="1"/>
  <c r="J55" i="1"/>
  <c r="J93" i="1"/>
  <c r="J46" i="1"/>
  <c r="J32" i="1"/>
  <c r="J49" i="1"/>
  <c r="J67" i="1"/>
  <c r="J85" i="1"/>
  <c r="J27" i="1"/>
  <c r="J61" i="1"/>
  <c r="J75" i="1"/>
  <c r="J100" i="1"/>
  <c r="J69" i="1"/>
  <c r="J95" i="1"/>
  <c r="J17" i="1"/>
  <c r="J92" i="1"/>
  <c r="J77" i="1"/>
  <c r="J44" i="1"/>
  <c r="J76" i="1"/>
  <c r="J6" i="1"/>
  <c r="J72" i="1"/>
  <c r="J82" i="1"/>
  <c r="J35" i="1"/>
  <c r="J30" i="1"/>
  <c r="J80" i="1"/>
  <c r="J114" i="1"/>
  <c r="J11" i="1"/>
  <c r="J91" i="1"/>
  <c r="J13" i="1"/>
  <c r="J16" i="1"/>
  <c r="J71" i="1"/>
  <c r="J94" i="1"/>
  <c r="J87" i="1"/>
  <c r="J90" i="1"/>
  <c r="J102" i="1"/>
  <c r="J113" i="1"/>
  <c r="J45" i="1"/>
  <c r="J106" i="1"/>
  <c r="J89" i="1"/>
  <c r="J354" i="1"/>
  <c r="J104" i="1"/>
  <c r="J112" i="1"/>
  <c r="J86" i="1"/>
  <c r="J66" i="1"/>
  <c r="J96" i="1"/>
  <c r="J568" i="1"/>
  <c r="J79" i="1"/>
  <c r="J97" i="1"/>
  <c r="J83" i="1"/>
  <c r="J31" i="1"/>
  <c r="J119" i="1"/>
  <c r="J124" i="1"/>
  <c r="J81" i="1"/>
  <c r="J111" i="1"/>
  <c r="J52" i="1"/>
  <c r="J70" i="1"/>
  <c r="J84" i="1"/>
  <c r="J109" i="1"/>
  <c r="J123" i="1"/>
  <c r="J47" i="1"/>
  <c r="J126" i="1"/>
  <c r="J118" i="1"/>
  <c r="J39" i="1"/>
  <c r="J117" i="1"/>
  <c r="J78" i="1"/>
  <c r="J68" i="1"/>
  <c r="J103" i="1"/>
  <c r="J121" i="1"/>
  <c r="J88" i="1"/>
  <c r="J105" i="1"/>
  <c r="J101" i="1"/>
  <c r="J115" i="1"/>
  <c r="J125" i="1"/>
  <c r="J62" i="1"/>
  <c r="J128" i="1"/>
  <c r="J129" i="1"/>
  <c r="J131" i="1"/>
  <c r="J542" i="1"/>
  <c r="J130" i="1"/>
  <c r="J120" i="1"/>
  <c r="J122" i="1"/>
  <c r="J305" i="1"/>
  <c r="J127" i="1"/>
  <c r="J134" i="1"/>
  <c r="J132" i="1"/>
  <c r="J135" i="1"/>
  <c r="J136" i="1"/>
  <c r="J137" i="1"/>
  <c r="J140" i="1"/>
  <c r="J138" i="1"/>
  <c r="J145" i="1"/>
  <c r="J151" i="1"/>
  <c r="J139" i="1"/>
  <c r="J285" i="1"/>
  <c r="J337" i="1"/>
  <c r="J256" i="1"/>
  <c r="J144" i="1"/>
  <c r="J157" i="1"/>
  <c r="J188" i="1"/>
  <c r="J153" i="1"/>
  <c r="J155" i="1"/>
  <c r="J142" i="1"/>
  <c r="J170" i="1"/>
  <c r="J297" i="1"/>
  <c r="J152" i="1"/>
  <c r="J156" i="1"/>
  <c r="J313" i="1"/>
  <c r="J487" i="1"/>
  <c r="J160" i="1"/>
  <c r="J214" i="1"/>
  <c r="J213" i="1"/>
  <c r="J210" i="1"/>
  <c r="J378" i="1"/>
  <c r="J183" i="1"/>
  <c r="J222" i="1"/>
  <c r="J260" i="1"/>
  <c r="J280" i="1"/>
  <c r="J181" i="1"/>
  <c r="J350" i="1"/>
  <c r="J149" i="1"/>
  <c r="J147" i="1"/>
  <c r="J180" i="1"/>
  <c r="J251" i="1"/>
  <c r="J232" i="1"/>
  <c r="J351" i="1"/>
  <c r="J257" i="1"/>
  <c r="J166" i="1"/>
  <c r="J158" i="1"/>
  <c r="J185" i="1"/>
  <c r="J247" i="1"/>
  <c r="J176" i="1"/>
  <c r="J172" i="1"/>
  <c r="J218" i="1"/>
  <c r="J426" i="1"/>
  <c r="J299" i="1"/>
  <c r="J274" i="1"/>
  <c r="J200" i="1"/>
  <c r="J204" i="1"/>
  <c r="J221" i="1"/>
  <c r="J231" i="1"/>
  <c r="J171" i="1"/>
  <c r="J146" i="1"/>
  <c r="J235" i="1"/>
  <c r="J163" i="1"/>
  <c r="J229" i="1"/>
  <c r="J486" i="1"/>
  <c r="J554" i="1"/>
  <c r="J194" i="1"/>
  <c r="J184" i="1"/>
  <c r="J225" i="1"/>
  <c r="J164" i="1"/>
  <c r="J397" i="1"/>
  <c r="J279" i="1"/>
  <c r="J283" i="1"/>
  <c r="J249" i="1"/>
  <c r="J259" i="1"/>
  <c r="J154" i="1"/>
  <c r="J162" i="1"/>
  <c r="J234" i="1"/>
  <c r="J513" i="1"/>
  <c r="J161" i="1"/>
  <c r="J415" i="1"/>
  <c r="J217" i="1"/>
  <c r="J189" i="1"/>
  <c r="J266" i="1"/>
  <c r="J195" i="1"/>
  <c r="J197" i="1"/>
  <c r="J394" i="1"/>
  <c r="J178" i="1"/>
  <c r="J246" i="1"/>
  <c r="J295" i="1"/>
  <c r="J508" i="1"/>
  <c r="J456" i="1"/>
  <c r="J159" i="1"/>
  <c r="J429" i="1"/>
  <c r="J212" i="1"/>
  <c r="J186" i="1"/>
  <c r="J244" i="1"/>
  <c r="J319" i="1"/>
  <c r="J308" i="1"/>
  <c r="J182" i="1"/>
  <c r="J177" i="1"/>
  <c r="J190" i="1"/>
  <c r="J347" i="1"/>
  <c r="J201" i="1"/>
  <c r="J392" i="1"/>
  <c r="J165" i="1"/>
  <c r="J208" i="1"/>
  <c r="J414" i="1"/>
  <c r="J516" i="1"/>
  <c r="J252" i="1"/>
  <c r="J174" i="1"/>
  <c r="J284" i="1"/>
  <c r="J239" i="1"/>
  <c r="J273" i="1"/>
  <c r="J428" i="1"/>
  <c r="J241" i="1"/>
  <c r="J203" i="1"/>
  <c r="J303" i="1"/>
  <c r="J314" i="1"/>
  <c r="J202" i="1"/>
  <c r="J369" i="1"/>
  <c r="J192" i="1"/>
  <c r="J604" i="1"/>
  <c r="J464" i="1"/>
  <c r="J312" i="1"/>
  <c r="J349" i="1"/>
  <c r="J413" i="1"/>
  <c r="J206" i="1"/>
  <c r="J173" i="1"/>
  <c r="J253" i="1"/>
  <c r="J191" i="1"/>
  <c r="J198" i="1"/>
  <c r="J254" i="1"/>
  <c r="J325" i="1"/>
  <c r="J469" i="1"/>
  <c r="J193" i="1"/>
  <c r="J258" i="1"/>
  <c r="J435" i="1"/>
  <c r="J509" i="1"/>
  <c r="J272" i="1"/>
  <c r="J465" i="1"/>
  <c r="J320" i="1"/>
  <c r="J265" i="1"/>
  <c r="J289" i="1"/>
  <c r="J361" i="1"/>
  <c r="J301" i="1"/>
  <c r="J209" i="1"/>
  <c r="J196" i="1"/>
  <c r="J268" i="1"/>
  <c r="J517" i="1"/>
  <c r="J220" i="1"/>
  <c r="J277" i="1"/>
  <c r="J238" i="1"/>
  <c r="J348" i="1"/>
  <c r="J367" i="1"/>
  <c r="J407" i="1"/>
  <c r="J498" i="1"/>
  <c r="J261" i="1"/>
  <c r="J294" i="1"/>
  <c r="J175" i="1"/>
  <c r="J248" i="1"/>
  <c r="J476" i="1"/>
  <c r="J427" i="1"/>
  <c r="J262" i="1"/>
  <c r="J199" i="1"/>
  <c r="J339" i="1"/>
  <c r="J379" i="1"/>
  <c r="J410" i="1"/>
  <c r="J236" i="1"/>
  <c r="J242" i="1"/>
  <c r="J437" i="1"/>
  <c r="J334" i="1"/>
  <c r="J298" i="1"/>
  <c r="J287" i="1"/>
  <c r="J331" i="1"/>
  <c r="J317" i="1"/>
  <c r="J293" i="1"/>
  <c r="J460" i="1"/>
  <c r="J315" i="1"/>
  <c r="J226" i="1"/>
  <c r="J322" i="1"/>
  <c r="J282" i="1"/>
  <c r="J443" i="1"/>
  <c r="J292" i="1"/>
  <c r="J375" i="1"/>
  <c r="J355" i="1"/>
  <c r="J338" i="1"/>
  <c r="J264" i="1"/>
  <c r="J423" i="1"/>
  <c r="J522" i="1"/>
  <c r="J409" i="1"/>
  <c r="J230" i="1"/>
  <c r="J321" i="1"/>
  <c r="J211" i="1"/>
  <c r="J356" i="1"/>
  <c r="J481" i="1"/>
  <c r="J555" i="1"/>
  <c r="J353" i="1"/>
  <c r="J270" i="1"/>
  <c r="J480" i="1"/>
  <c r="J281" i="1"/>
  <c r="J440" i="1"/>
  <c r="J418" i="1"/>
  <c r="J430" i="1"/>
  <c r="J344" i="1"/>
  <c r="J445" i="1"/>
  <c r="J519" i="1"/>
  <c r="J343" i="1"/>
  <c r="J53" i="1"/>
  <c r="J366" i="1"/>
  <c r="J345" i="1"/>
  <c r="J433" i="1"/>
  <c r="J403" i="1"/>
  <c r="J520" i="1"/>
  <c r="J570" i="1"/>
  <c r="J474" i="1"/>
  <c r="J461" i="1"/>
  <c r="J391" i="1"/>
  <c r="J359" i="1"/>
  <c r="J477" i="1"/>
  <c r="J267" i="1"/>
  <c r="J501" i="1"/>
  <c r="J502" i="1"/>
  <c r="J441" i="1"/>
  <c r="J318" i="1"/>
  <c r="J416" i="1"/>
  <c r="J453" i="1"/>
  <c r="J374" i="1"/>
  <c r="J468" i="1"/>
  <c r="J271" i="1"/>
  <c r="J466" i="1"/>
  <c r="J442" i="1"/>
  <c r="J559" i="1"/>
  <c r="J593" i="1"/>
  <c r="J342" i="1"/>
  <c r="J483" i="1"/>
  <c r="J431" i="1"/>
  <c r="J515" i="1"/>
  <c r="J497" i="1"/>
  <c r="J489" i="1"/>
  <c r="J333" i="1"/>
  <c r="J290" i="1"/>
  <c r="J377" i="1"/>
  <c r="J365" i="1"/>
  <c r="J233" i="1"/>
  <c r="J368" i="1"/>
  <c r="J586" i="1"/>
  <c r="J451" i="1"/>
  <c r="J577" i="1"/>
  <c r="J310" i="1"/>
  <c r="J417" i="1"/>
  <c r="J478" i="1"/>
  <c r="J530" i="1"/>
  <c r="J470" i="1"/>
  <c r="J557" i="1"/>
  <c r="J543" i="1"/>
  <c r="J386" i="1"/>
  <c r="J207" i="1"/>
  <c r="J346" i="1"/>
  <c r="J412" i="1"/>
  <c r="J323" i="1"/>
  <c r="J488" i="1"/>
  <c r="J304" i="1"/>
  <c r="J363" i="1"/>
  <c r="J534" i="1"/>
  <c r="J404" i="1"/>
  <c r="J589" i="1"/>
  <c r="J380" i="1"/>
  <c r="J463" i="1"/>
  <c r="J300" i="1"/>
  <c r="J594" i="1"/>
  <c r="J462" i="1"/>
  <c r="J561" i="1"/>
  <c r="J358" i="1"/>
  <c r="I455" i="1"/>
  <c r="I491" i="1"/>
  <c r="I482" i="1"/>
  <c r="I357" i="1"/>
  <c r="I424" i="1"/>
  <c r="I459" i="1"/>
  <c r="I444" i="1"/>
  <c r="I133" i="1"/>
  <c r="I362" i="1"/>
  <c r="I510" i="1"/>
  <c r="I399" i="1"/>
  <c r="I449" i="1"/>
  <c r="I309" i="1"/>
  <c r="I564" i="1"/>
  <c r="I332" i="1"/>
  <c r="I408" i="1"/>
  <c r="I223" i="1"/>
  <c r="I286" i="1"/>
  <c r="I523" i="1"/>
  <c r="I518" i="1"/>
  <c r="I600" i="1"/>
  <c r="I525" i="1"/>
  <c r="I364" i="1"/>
  <c r="I398" i="1"/>
  <c r="I419" i="1"/>
  <c r="I450" i="1"/>
  <c r="I495" i="1"/>
  <c r="I372" i="1"/>
  <c r="I187" i="1"/>
  <c r="I496" i="1"/>
  <c r="I263" i="1"/>
  <c r="I527" i="1"/>
  <c r="I311" i="1"/>
  <c r="I255" i="1"/>
  <c r="I467" i="1"/>
  <c r="I296" i="1"/>
  <c r="I507" i="1"/>
  <c r="I538" i="1"/>
  <c r="I579" i="1"/>
  <c r="I566" i="1"/>
  <c r="I439" i="1"/>
  <c r="I583" i="1"/>
  <c r="I390" i="1"/>
  <c r="I587" i="1"/>
  <c r="I553" i="1"/>
  <c r="I471" i="1"/>
  <c r="I341" i="1"/>
  <c r="I446" i="1"/>
  <c r="I421" i="1"/>
  <c r="I376" i="1"/>
  <c r="I490" i="1"/>
  <c r="I537" i="1"/>
  <c r="I219" i="1"/>
  <c r="I329" i="1"/>
  <c r="I324" i="1"/>
  <c r="I475" i="1"/>
  <c r="I327" i="1"/>
  <c r="I278" i="1"/>
  <c r="I452" i="1"/>
  <c r="I556" i="1"/>
  <c r="I505" i="1"/>
  <c r="I141" i="1"/>
  <c r="I425" i="1"/>
  <c r="I598" i="1"/>
  <c r="I396" i="1"/>
  <c r="I479" i="1"/>
  <c r="I580" i="1"/>
  <c r="I567" i="1"/>
  <c r="I276" i="1"/>
  <c r="I484" i="1"/>
  <c r="I539" i="1"/>
  <c r="I549" i="1"/>
  <c r="I524" i="1"/>
  <c r="I438" i="1"/>
  <c r="I499" i="1"/>
  <c r="I492" i="1"/>
  <c r="I528" i="1"/>
  <c r="I473" i="1"/>
  <c r="I224" i="1"/>
  <c r="I565" i="1"/>
  <c r="I591" i="1"/>
  <c r="I548" i="1"/>
  <c r="I447" i="1"/>
  <c r="I389" i="1"/>
  <c r="I526" i="1"/>
  <c r="I434" i="1"/>
  <c r="I504" i="1"/>
  <c r="I551" i="1"/>
  <c r="I547" i="1"/>
  <c r="I581" i="1"/>
  <c r="I406" i="1"/>
  <c r="I569" i="1"/>
  <c r="I436" i="1"/>
  <c r="I216" i="1"/>
  <c r="I371" i="1"/>
  <c r="I454" i="1"/>
  <c r="I269" i="1"/>
  <c r="I572" i="1"/>
  <c r="I237" i="1"/>
  <c r="I384" i="1"/>
  <c r="I521" i="1"/>
  <c r="I432" i="1"/>
  <c r="I385" i="1"/>
  <c r="I595" i="1"/>
  <c r="I393" i="1"/>
  <c r="I370" i="1"/>
  <c r="I574" i="1"/>
  <c r="I560" i="1"/>
  <c r="I373" i="1"/>
  <c r="I585" i="1"/>
  <c r="I458" i="1"/>
  <c r="I588" i="1"/>
  <c r="I576" i="1"/>
  <c r="I562" i="1"/>
  <c r="I578" i="1"/>
  <c r="I546" i="1"/>
  <c r="I563" i="1"/>
  <c r="I590" i="1"/>
  <c r="I596" i="1"/>
  <c r="I302" i="1"/>
  <c r="I533" i="1"/>
  <c r="I603" i="1"/>
  <c r="I558" i="1"/>
  <c r="I240" i="1"/>
  <c r="I330" i="1"/>
  <c r="I340" i="1"/>
  <c r="I472" i="1"/>
  <c r="I550" i="1"/>
  <c r="I511" i="1"/>
  <c r="I535" i="1"/>
  <c r="I335" i="1"/>
  <c r="I228" i="1"/>
  <c r="I506" i="1"/>
  <c r="I545" i="1"/>
  <c r="I536" i="1"/>
  <c r="I552" i="1"/>
  <c r="I597" i="1"/>
  <c r="I405" i="1"/>
  <c r="I592" i="1"/>
  <c r="I531" i="1"/>
  <c r="I602" i="1"/>
  <c r="I599" i="1"/>
  <c r="I540" i="1"/>
  <c r="I150" i="1"/>
  <c r="I541" i="1"/>
  <c r="I388" i="1"/>
  <c r="I601" i="1"/>
  <c r="I573" i="1"/>
  <c r="I532" i="1"/>
  <c r="I584" i="1"/>
  <c r="I571" i="1"/>
  <c r="I28" i="1"/>
  <c r="I575" i="1"/>
  <c r="I14" i="1"/>
  <c r="I382" i="1"/>
  <c r="I3" i="1"/>
  <c r="I291" i="1"/>
  <c r="I544" i="1"/>
  <c r="I306" i="1"/>
  <c r="I4" i="1"/>
  <c r="I5" i="1"/>
  <c r="I167" i="1"/>
  <c r="I494" i="1"/>
  <c r="I529" i="1"/>
  <c r="I457" i="1"/>
  <c r="I512" i="1"/>
  <c r="I7" i="1"/>
  <c r="I316" i="1"/>
  <c r="I43" i="1"/>
  <c r="I383" i="1"/>
  <c r="I148" i="1"/>
  <c r="I51" i="1"/>
  <c r="I26" i="1"/>
  <c r="I23" i="1"/>
  <c r="I99" i="1"/>
  <c r="I21" i="1"/>
  <c r="I37" i="1"/>
  <c r="I40" i="1"/>
  <c r="I18" i="1"/>
  <c r="I9" i="1"/>
  <c r="I19" i="1"/>
  <c r="I56" i="1"/>
  <c r="I41" i="1"/>
  <c r="I24" i="1"/>
  <c r="I59" i="1"/>
  <c r="I15" i="1"/>
  <c r="I25" i="1"/>
  <c r="I64" i="1"/>
  <c r="I22" i="1"/>
  <c r="I42" i="1"/>
  <c r="I34" i="1"/>
  <c r="I65" i="1"/>
  <c r="I73" i="1"/>
  <c r="I50" i="1"/>
  <c r="I243" i="1"/>
  <c r="I60" i="1"/>
  <c r="I10" i="1"/>
  <c r="I29" i="1"/>
  <c r="I38" i="1"/>
  <c r="I33" i="1"/>
  <c r="I20" i="1"/>
  <c r="I107" i="1"/>
  <c r="I98" i="1"/>
  <c r="I205" i="1"/>
  <c r="I57" i="1"/>
  <c r="I58" i="1"/>
  <c r="I48" i="1"/>
  <c r="I63" i="1"/>
  <c r="I108" i="1"/>
  <c r="I116" i="1"/>
  <c r="I74" i="1"/>
  <c r="I12" i="1"/>
  <c r="I8" i="1"/>
  <c r="I54" i="1"/>
  <c r="I55" i="1"/>
  <c r="I93" i="1"/>
  <c r="I46" i="1"/>
  <c r="I32" i="1"/>
  <c r="I49" i="1"/>
  <c r="I67" i="1"/>
  <c r="I85" i="1"/>
  <c r="I27" i="1"/>
  <c r="I61" i="1"/>
  <c r="I75" i="1"/>
  <c r="I100" i="1"/>
  <c r="I69" i="1"/>
  <c r="I95" i="1"/>
  <c r="I17" i="1"/>
  <c r="I92" i="1"/>
  <c r="I77" i="1"/>
  <c r="I44" i="1"/>
  <c r="I76" i="1"/>
  <c r="I6" i="1"/>
  <c r="I72" i="1"/>
  <c r="I82" i="1"/>
  <c r="I35" i="1"/>
  <c r="I30" i="1"/>
  <c r="I80" i="1"/>
  <c r="I114" i="1"/>
  <c r="I11" i="1"/>
  <c r="I91" i="1"/>
  <c r="I13" i="1"/>
  <c r="I16" i="1"/>
  <c r="I71" i="1"/>
  <c r="I94" i="1"/>
  <c r="I87" i="1"/>
  <c r="I90" i="1"/>
  <c r="I102" i="1"/>
  <c r="I113" i="1"/>
  <c r="I45" i="1"/>
  <c r="I106" i="1"/>
  <c r="I89" i="1"/>
  <c r="I354" i="1"/>
  <c r="I104" i="1"/>
  <c r="I112" i="1"/>
  <c r="I86" i="1"/>
  <c r="I66" i="1"/>
  <c r="I96" i="1"/>
  <c r="I568" i="1"/>
  <c r="I79" i="1"/>
  <c r="I97" i="1"/>
  <c r="I83" i="1"/>
  <c r="I31" i="1"/>
  <c r="I119" i="1"/>
  <c r="I124" i="1"/>
  <c r="I81" i="1"/>
  <c r="I111" i="1"/>
  <c r="I52" i="1"/>
  <c r="I70" i="1"/>
  <c r="I84" i="1"/>
  <c r="I109" i="1"/>
  <c r="I123" i="1"/>
  <c r="I47" i="1"/>
  <c r="I126" i="1"/>
  <c r="I118" i="1"/>
  <c r="I39" i="1"/>
  <c r="I117" i="1"/>
  <c r="I78" i="1"/>
  <c r="I68" i="1"/>
  <c r="I103" i="1"/>
  <c r="I121" i="1"/>
  <c r="I88" i="1"/>
  <c r="I105" i="1"/>
  <c r="I101" i="1"/>
  <c r="I115" i="1"/>
  <c r="I125" i="1"/>
  <c r="I62" i="1"/>
  <c r="I128" i="1"/>
  <c r="I129" i="1"/>
  <c r="I131" i="1"/>
  <c r="I542" i="1"/>
  <c r="I130" i="1"/>
  <c r="I120" i="1"/>
  <c r="I122" i="1"/>
  <c r="I127" i="1"/>
  <c r="I134" i="1"/>
  <c r="I132" i="1"/>
  <c r="I135" i="1"/>
  <c r="I136" i="1"/>
  <c r="I137" i="1"/>
  <c r="I140" i="1"/>
  <c r="I138" i="1"/>
  <c r="I145" i="1"/>
  <c r="I151" i="1"/>
  <c r="I139" i="1"/>
  <c r="I285" i="1"/>
  <c r="I337" i="1"/>
  <c r="I227" i="1"/>
  <c r="I256" i="1"/>
  <c r="I144" i="1"/>
  <c r="I157" i="1"/>
  <c r="I188" i="1"/>
  <c r="I153" i="1"/>
  <c r="I155" i="1"/>
  <c r="I142" i="1"/>
  <c r="I170" i="1"/>
  <c r="I360" i="1"/>
  <c r="I297" i="1"/>
  <c r="I152" i="1"/>
  <c r="I156" i="1"/>
  <c r="I313" i="1"/>
  <c r="I487" i="1"/>
  <c r="I160" i="1"/>
  <c r="I214" i="1"/>
  <c r="I213" i="1"/>
  <c r="I210" i="1"/>
  <c r="I378" i="1"/>
  <c r="I183" i="1"/>
  <c r="I222" i="1"/>
  <c r="I260" i="1"/>
  <c r="I280" i="1"/>
  <c r="I181" i="1"/>
  <c r="I350" i="1"/>
  <c r="I149" i="1"/>
  <c r="I147" i="1"/>
  <c r="I180" i="1"/>
  <c r="I251" i="1"/>
  <c r="I232" i="1"/>
  <c r="I351" i="1"/>
  <c r="I257" i="1"/>
  <c r="I166" i="1"/>
  <c r="I158" i="1"/>
  <c r="I185" i="1"/>
  <c r="I247" i="1"/>
  <c r="I176" i="1"/>
  <c r="I172" i="1"/>
  <c r="I218" i="1"/>
  <c r="I426" i="1"/>
  <c r="I299" i="1"/>
  <c r="I274" i="1"/>
  <c r="I200" i="1"/>
  <c r="I204" i="1"/>
  <c r="I221" i="1"/>
  <c r="I231" i="1"/>
  <c r="I171" i="1"/>
  <c r="I146" i="1"/>
  <c r="I235" i="1"/>
  <c r="I163" i="1"/>
  <c r="I229" i="1"/>
  <c r="I486" i="1"/>
  <c r="I554" i="1"/>
  <c r="I194" i="1"/>
  <c r="I184" i="1"/>
  <c r="I225" i="1"/>
  <c r="I164" i="1"/>
  <c r="I397" i="1"/>
  <c r="I279" i="1"/>
  <c r="I283" i="1"/>
  <c r="I249" i="1"/>
  <c r="I259" i="1"/>
  <c r="I154" i="1"/>
  <c r="I162" i="1"/>
  <c r="I234" i="1"/>
  <c r="I513" i="1"/>
  <c r="I161" i="1"/>
  <c r="I415" i="1"/>
  <c r="I217" i="1"/>
  <c r="I189" i="1"/>
  <c r="I266" i="1"/>
  <c r="I195" i="1"/>
  <c r="I197" i="1"/>
  <c r="I394" i="1"/>
  <c r="I178" i="1"/>
  <c r="I246" i="1"/>
  <c r="I295" i="1"/>
  <c r="I508" i="1"/>
  <c r="I456" i="1"/>
  <c r="I159" i="1"/>
  <c r="I429" i="1"/>
  <c r="I212" i="1"/>
  <c r="I186" i="1"/>
  <c r="I244" i="1"/>
  <c r="I319" i="1"/>
  <c r="I308" i="1"/>
  <c r="I182" i="1"/>
  <c r="I177" i="1"/>
  <c r="I190" i="1"/>
  <c r="I347" i="1"/>
  <c r="I201" i="1"/>
  <c r="I392" i="1"/>
  <c r="I165" i="1"/>
  <c r="I208" i="1"/>
  <c r="I414" i="1"/>
  <c r="I516" i="1"/>
  <c r="I252" i="1"/>
  <c r="I174" i="1"/>
  <c r="I284" i="1"/>
  <c r="I239" i="1"/>
  <c r="I273" i="1"/>
  <c r="I428" i="1"/>
  <c r="I241" i="1"/>
  <c r="I203" i="1"/>
  <c r="I303" i="1"/>
  <c r="I314" i="1"/>
  <c r="I202" i="1"/>
  <c r="I369" i="1"/>
  <c r="I192" i="1"/>
  <c r="I604" i="1"/>
  <c r="I464" i="1"/>
  <c r="I312" i="1"/>
  <c r="I349" i="1"/>
  <c r="I413" i="1"/>
  <c r="I206" i="1"/>
  <c r="I173" i="1"/>
  <c r="I253" i="1"/>
  <c r="I191" i="1"/>
  <c r="I198" i="1"/>
  <c r="I254" i="1"/>
  <c r="I325" i="1"/>
  <c r="I469" i="1"/>
  <c r="I193" i="1"/>
  <c r="I258" i="1"/>
  <c r="I435" i="1"/>
  <c r="I509" i="1"/>
  <c r="I272" i="1"/>
  <c r="I465" i="1"/>
  <c r="I320" i="1"/>
  <c r="I265" i="1"/>
  <c r="I289" i="1"/>
  <c r="I361" i="1"/>
  <c r="I301" i="1"/>
  <c r="I209" i="1"/>
  <c r="I196" i="1"/>
  <c r="I268" i="1"/>
  <c r="I517" i="1"/>
  <c r="I220" i="1"/>
  <c r="I277" i="1"/>
  <c r="I238" i="1"/>
  <c r="I348" i="1"/>
  <c r="I367" i="1"/>
  <c r="I407" i="1"/>
  <c r="I498" i="1"/>
  <c r="I261" i="1"/>
  <c r="I294" i="1"/>
  <c r="I175" i="1"/>
  <c r="I248" i="1"/>
  <c r="I476" i="1"/>
  <c r="I427" i="1"/>
  <c r="I262" i="1"/>
  <c r="I199" i="1"/>
  <c r="I422" i="1"/>
  <c r="I339" i="1"/>
  <c r="I379" i="1"/>
  <c r="I410" i="1"/>
  <c r="I236" i="1"/>
  <c r="I242" i="1"/>
  <c r="I437" i="1"/>
  <c r="I395" i="1"/>
  <c r="I334" i="1"/>
  <c r="I298" i="1"/>
  <c r="I287" i="1"/>
  <c r="I331" i="1"/>
  <c r="I317" i="1"/>
  <c r="I293" i="1"/>
  <c r="I460" i="1"/>
  <c r="I315" i="1"/>
  <c r="I226" i="1"/>
  <c r="I322" i="1"/>
  <c r="I282" i="1"/>
  <c r="I443" i="1"/>
  <c r="I292" i="1"/>
  <c r="I375" i="1"/>
  <c r="I355" i="1"/>
  <c r="I338" i="1"/>
  <c r="I264" i="1"/>
  <c r="I423" i="1"/>
  <c r="I522" i="1"/>
  <c r="I409" i="1"/>
  <c r="I230" i="1"/>
  <c r="I321" i="1"/>
  <c r="I211" i="1"/>
  <c r="I356" i="1"/>
  <c r="I481" i="1"/>
  <c r="I555" i="1"/>
  <c r="I353" i="1"/>
  <c r="I270" i="1"/>
  <c r="I480" i="1"/>
  <c r="I281" i="1"/>
  <c r="I440" i="1"/>
  <c r="I418" i="1"/>
  <c r="I430" i="1"/>
  <c r="I344" i="1"/>
  <c r="I445" i="1"/>
  <c r="I519" i="1"/>
  <c r="I343" i="1"/>
  <c r="I53" i="1"/>
  <c r="I366" i="1"/>
  <c r="I345" i="1"/>
  <c r="I433" i="1"/>
  <c r="I403" i="1"/>
  <c r="I520" i="1"/>
  <c r="I570" i="1"/>
  <c r="I474" i="1"/>
  <c r="I461" i="1"/>
  <c r="I391" i="1"/>
  <c r="I359" i="1"/>
  <c r="I477" i="1"/>
  <c r="I267" i="1"/>
  <c r="I501" i="1"/>
  <c r="I502" i="1"/>
  <c r="I441" i="1"/>
  <c r="I318" i="1"/>
  <c r="I416" i="1"/>
  <c r="I453" i="1"/>
  <c r="I374" i="1"/>
  <c r="I468" i="1"/>
  <c r="I271" i="1"/>
  <c r="I466" i="1"/>
  <c r="I442" i="1"/>
  <c r="I559" i="1"/>
  <c r="I593" i="1"/>
  <c r="I342" i="1"/>
  <c r="I483" i="1"/>
  <c r="I431" i="1"/>
  <c r="I515" i="1"/>
  <c r="I497" i="1"/>
  <c r="I489" i="1"/>
  <c r="I333" i="1"/>
  <c r="I290" i="1"/>
  <c r="I377" i="1"/>
  <c r="I365" i="1"/>
  <c r="I233" i="1"/>
  <c r="I368" i="1"/>
  <c r="I586" i="1"/>
  <c r="I451" i="1"/>
  <c r="I577" i="1"/>
  <c r="I310" i="1"/>
  <c r="I417" i="1"/>
  <c r="I478" i="1"/>
  <c r="I530" i="1"/>
  <c r="I470" i="1"/>
  <c r="I557" i="1"/>
  <c r="I543" i="1"/>
  <c r="I386" i="1"/>
  <c r="I207" i="1"/>
  <c r="I346" i="1"/>
  <c r="I412" i="1"/>
  <c r="I323" i="1"/>
  <c r="I488" i="1"/>
  <c r="I304" i="1"/>
  <c r="I363" i="1"/>
  <c r="I534" i="1"/>
  <c r="I404" i="1"/>
  <c r="I589" i="1"/>
  <c r="I380" i="1"/>
  <c r="I463" i="1"/>
  <c r="I300" i="1"/>
  <c r="I594" i="1"/>
  <c r="I462" i="1"/>
  <c r="I561" i="1"/>
  <c r="I358" i="1"/>
  <c r="L419" i="1"/>
  <c r="L316" i="1"/>
  <c r="L285" i="1"/>
  <c r="L141" i="1"/>
  <c r="L98" i="1"/>
  <c r="L257" i="1"/>
  <c r="L293" i="1"/>
  <c r="L260" i="1"/>
  <c r="L236" i="1"/>
  <c r="L230" i="1"/>
  <c r="L434" i="1"/>
  <c r="L95" i="1"/>
  <c r="L537" i="1"/>
  <c r="L73" i="1"/>
  <c r="L280" i="1"/>
  <c r="L168" i="1"/>
  <c r="L91" i="1"/>
  <c r="L201" i="1"/>
  <c r="L187" i="1"/>
  <c r="L514" i="1"/>
  <c r="L521" i="1"/>
  <c r="L13" i="1"/>
  <c r="L217" i="1"/>
  <c r="L570" i="1"/>
  <c r="L523" i="1"/>
  <c r="L167" i="1"/>
  <c r="L137" i="1"/>
  <c r="L215" i="1"/>
  <c r="L462" i="1"/>
  <c r="L391" i="1"/>
  <c r="L224" i="1"/>
  <c r="L67" i="1"/>
  <c r="L235" i="1"/>
  <c r="L356" i="1"/>
  <c r="L180" i="1"/>
  <c r="L319" i="1"/>
  <c r="L550" i="1"/>
  <c r="L519" i="1"/>
  <c r="L563" i="1"/>
  <c r="L96" i="1"/>
  <c r="L244" i="1"/>
  <c r="L548" i="1"/>
  <c r="L61" i="1"/>
  <c r="L229" i="1"/>
  <c r="L447" i="1"/>
  <c r="L75" i="1"/>
  <c r="L486" i="1"/>
  <c r="L353" i="1"/>
  <c r="L289" i="1"/>
  <c r="L502" i="1"/>
  <c r="K505" i="1"/>
  <c r="K107" i="1"/>
  <c r="K351" i="1"/>
  <c r="K264" i="1"/>
  <c r="K538" i="1"/>
  <c r="K332" i="1"/>
  <c r="K544" i="1"/>
  <c r="K134" i="1"/>
  <c r="K258" i="1"/>
  <c r="K463" i="1"/>
  <c r="K558" i="1"/>
  <c r="K119" i="1"/>
  <c r="K347" i="1"/>
  <c r="K483" i="1"/>
  <c r="K424" i="1"/>
  <c r="K573" i="1"/>
  <c r="K456" i="1"/>
  <c r="K444" i="1"/>
  <c r="K584" i="1"/>
  <c r="K131" i="1"/>
  <c r="K173" i="1"/>
  <c r="K488" i="1"/>
  <c r="K528" i="1"/>
  <c r="K587" i="1"/>
  <c r="K59" i="1"/>
  <c r="K214" i="1"/>
  <c r="K605" i="1"/>
  <c r="L605" i="1"/>
  <c r="L421" i="1"/>
  <c r="L42" i="1"/>
  <c r="L183" i="1"/>
  <c r="L526" i="1"/>
  <c r="L69" i="1"/>
  <c r="L554" i="1"/>
  <c r="L480" i="1"/>
  <c r="L204" i="1"/>
  <c r="L522" i="1"/>
  <c r="L412" i="1"/>
  <c r="L585" i="1"/>
  <c r="L106" i="1"/>
  <c r="L499" i="1"/>
  <c r="L93" i="1"/>
  <c r="L221" i="1"/>
  <c r="L409" i="1"/>
  <c r="L124" i="1"/>
  <c r="L435" i="1"/>
  <c r="L219" i="1"/>
  <c r="L50" i="1"/>
  <c r="L330" i="1"/>
  <c r="L81" i="1"/>
  <c r="L392" i="1"/>
  <c r="L326" i="1"/>
  <c r="L390" i="1"/>
  <c r="L24" i="1"/>
  <c r="L160" i="1"/>
  <c r="L476" i="1"/>
  <c r="L103" i="1"/>
  <c r="L465" i="1"/>
  <c r="L385" i="1"/>
  <c r="L71" i="1"/>
  <c r="L266" i="1"/>
  <c r="L461" i="1"/>
  <c r="L186" i="1"/>
  <c r="L362" i="1"/>
  <c r="L28" i="1"/>
  <c r="L477" i="1"/>
  <c r="L602" i="1"/>
  <c r="L121" i="1"/>
  <c r="L199" i="1"/>
  <c r="L370" i="1"/>
  <c r="L90" i="1"/>
  <c r="L320" i="1"/>
  <c r="L574" i="1"/>
  <c r="L102" i="1"/>
  <c r="L178" i="1"/>
  <c r="L267" i="1"/>
  <c r="L379" i="1"/>
  <c r="L196" i="1"/>
  <c r="K389" i="1"/>
  <c r="K100" i="1"/>
  <c r="K307" i="1"/>
  <c r="K366" i="1"/>
  <c r="K141" i="1"/>
  <c r="K579" i="1"/>
  <c r="K36" i="1"/>
  <c r="K152" i="1"/>
  <c r="K261" i="1"/>
  <c r="K357" i="1"/>
  <c r="K601" i="1"/>
  <c r="K62" i="1"/>
  <c r="K349" i="1"/>
  <c r="K346" i="1"/>
  <c r="K187" i="1"/>
  <c r="K514" i="1"/>
  <c r="K241" i="1"/>
  <c r="K263" i="1"/>
  <c r="K26" i="1"/>
  <c r="K157" i="1"/>
  <c r="K517" i="1"/>
  <c r="K395" i="1"/>
  <c r="K48" i="1"/>
  <c r="L505" i="1"/>
  <c r="L107" i="1"/>
  <c r="L351" i="1"/>
  <c r="L269" i="1"/>
  <c r="L80" i="1"/>
  <c r="L234" i="1"/>
  <c r="L345" i="1"/>
  <c r="L194" i="1"/>
  <c r="L281" i="1"/>
  <c r="L555" i="1"/>
  <c r="L603" i="1"/>
  <c r="L31" i="1"/>
  <c r="L504" i="1"/>
  <c r="L17" i="1"/>
  <c r="L184" i="1"/>
  <c r="L440" i="1"/>
  <c r="L117" i="1"/>
  <c r="L175" i="1"/>
  <c r="L328" i="1"/>
  <c r="L58" i="1"/>
  <c r="L597" i="1"/>
  <c r="L503" i="1"/>
  <c r="L203" i="1"/>
  <c r="L577" i="1"/>
  <c r="L324" i="1"/>
  <c r="L60" i="1"/>
  <c r="L149" i="1"/>
  <c r="L400" i="1"/>
  <c r="L138" i="1"/>
  <c r="L359" i="1"/>
  <c r="L578" i="1"/>
  <c r="L86" i="1"/>
  <c r="L212" i="1"/>
  <c r="L374" i="1"/>
  <c r="L202" i="1"/>
  <c r="L600" i="1"/>
  <c r="L529" i="1"/>
  <c r="L510" i="1"/>
  <c r="L575" i="1"/>
  <c r="L582" i="1"/>
  <c r="L530" i="1"/>
  <c r="L590" i="1"/>
  <c r="L568" i="1"/>
  <c r="L422" i="1"/>
  <c r="L596" i="1"/>
  <c r="L79" i="1"/>
  <c r="L308" i="1"/>
  <c r="L442" i="1"/>
  <c r="L317" i="1"/>
  <c r="L226" i="1"/>
  <c r="K454" i="1"/>
  <c r="K30" i="1"/>
  <c r="K162" i="1"/>
  <c r="K501" i="1"/>
  <c r="K524" i="1"/>
  <c r="K490" i="1"/>
  <c r="K65" i="1"/>
  <c r="K260" i="1"/>
  <c r="K236" i="1"/>
  <c r="K408" i="1"/>
  <c r="K306" i="1"/>
  <c r="K132" i="1"/>
  <c r="K401" i="1"/>
  <c r="K300" i="1"/>
  <c r="K439" i="1"/>
  <c r="K56" i="1"/>
  <c r="K196" i="1"/>
  <c r="K390" i="1"/>
  <c r="K24" i="1"/>
  <c r="K160" i="1"/>
  <c r="K476" i="1"/>
  <c r="K356" i="1"/>
  <c r="K13" i="1"/>
  <c r="K224" i="1"/>
  <c r="K67" i="1"/>
  <c r="K235" i="1"/>
  <c r="K561" i="1"/>
  <c r="K326" i="1"/>
  <c r="K531" i="1"/>
  <c r="K103" i="1"/>
  <c r="K202" i="1"/>
  <c r="K478" i="1"/>
  <c r="K323" i="1"/>
  <c r="K602" i="1"/>
  <c r="K121" i="1"/>
  <c r="K369" i="1"/>
  <c r="K530" i="1"/>
  <c r="K364" i="1"/>
  <c r="K512" i="1"/>
  <c r="K151" i="1"/>
  <c r="K355" i="1"/>
  <c r="K296" i="1"/>
  <c r="K40" i="1"/>
  <c r="K170" i="1"/>
  <c r="K367" i="1"/>
  <c r="K559" i="1"/>
  <c r="K45" i="1"/>
  <c r="K295" i="1"/>
  <c r="K233" i="1"/>
  <c r="K268" i="1"/>
  <c r="K446" i="1"/>
  <c r="K22" i="1"/>
  <c r="K339" i="1"/>
  <c r="K543" i="1"/>
  <c r="K177" i="1"/>
  <c r="K380" i="1"/>
  <c r="K448" i="1"/>
  <c r="L549" i="1"/>
  <c r="L8" i="1"/>
  <c r="L274" i="1"/>
  <c r="L373" i="1"/>
  <c r="L45" i="1"/>
  <c r="L295" i="1"/>
  <c r="L387" i="1"/>
  <c r="L513" i="1"/>
  <c r="L433" i="1"/>
  <c r="L466" i="1"/>
  <c r="L545" i="1"/>
  <c r="L118" i="1"/>
  <c r="L237" i="1"/>
  <c r="L11" i="1"/>
  <c r="L161" i="1"/>
  <c r="L403" i="1"/>
  <c r="L128" i="1"/>
  <c r="L179" i="1"/>
  <c r="L492" i="1"/>
  <c r="L459" i="1"/>
  <c r="L532" i="1"/>
  <c r="L129" i="1"/>
  <c r="L206" i="1"/>
  <c r="L323" i="1"/>
  <c r="L479" i="1"/>
  <c r="L63" i="1"/>
  <c r="L411" i="1"/>
  <c r="L282" i="1"/>
  <c r="L213" i="1"/>
  <c r="L394" i="1"/>
  <c r="L472" i="1"/>
  <c r="L52" i="1"/>
  <c r="L208" i="1"/>
  <c r="L497" i="1"/>
  <c r="L352" i="1"/>
  <c r="L311" i="1"/>
  <c r="L99" i="1"/>
  <c r="L525" i="1"/>
  <c r="L457" i="1"/>
  <c r="L145" i="1"/>
  <c r="L192" i="1"/>
  <c r="L535" i="1"/>
  <c r="L109" i="1"/>
  <c r="L420" i="1"/>
  <c r="L335" i="1"/>
  <c r="L123" i="1"/>
  <c r="L174" i="1"/>
  <c r="L377" i="1"/>
  <c r="L264" i="1"/>
  <c r="L451" i="1"/>
  <c r="K560" i="1"/>
  <c r="K113" i="1"/>
  <c r="K246" i="1"/>
  <c r="K365" i="1"/>
  <c r="K526" i="1"/>
  <c r="K425" i="1"/>
  <c r="K205" i="1"/>
  <c r="K166" i="1"/>
  <c r="K460" i="1"/>
  <c r="K372" i="1"/>
  <c r="K148" i="1"/>
  <c r="K256" i="1"/>
  <c r="K209" i="1"/>
  <c r="K92" i="1"/>
  <c r="K219" i="1"/>
  <c r="K50" i="1"/>
  <c r="K175" i="1"/>
  <c r="K324" i="1"/>
  <c r="K60" i="1"/>
  <c r="K149" i="1"/>
  <c r="K400" i="1"/>
  <c r="K344" i="1"/>
  <c r="K144" i="1"/>
  <c r="K406" i="1"/>
  <c r="K76" i="1"/>
  <c r="K279" i="1"/>
  <c r="K254" i="1"/>
  <c r="K362" i="1"/>
  <c r="K28" i="1"/>
  <c r="K130" i="1"/>
  <c r="K191" i="1"/>
  <c r="K363" i="1"/>
  <c r="K510" i="1"/>
  <c r="K575" i="1"/>
  <c r="K582" i="1"/>
  <c r="K198" i="1"/>
  <c r="K110" i="1"/>
  <c r="K467" i="1"/>
  <c r="K37" i="1"/>
  <c r="K142" i="1"/>
  <c r="K477" i="1"/>
  <c r="K378" i="1"/>
  <c r="K83" i="1"/>
  <c r="L448" i="1"/>
  <c r="K143" i="1"/>
  <c r="L275" i="1"/>
  <c r="L454" i="1"/>
  <c r="L30" i="1"/>
  <c r="L246" i="1"/>
  <c r="L506" i="1"/>
  <c r="L126" i="1"/>
  <c r="L239" i="1"/>
  <c r="L233" i="1"/>
  <c r="L190" i="1"/>
  <c r="L368" i="1"/>
  <c r="L332" i="1"/>
  <c r="L544" i="1"/>
  <c r="L271" i="1"/>
  <c r="L558" i="1"/>
  <c r="L119" i="1"/>
  <c r="L347" i="1"/>
  <c r="L483" i="1"/>
  <c r="L485" i="1"/>
  <c r="L431" i="1"/>
  <c r="L384" i="1"/>
  <c r="L496" i="1"/>
  <c r="L51" i="1"/>
  <c r="L144" i="1"/>
  <c r="L268" i="1"/>
  <c r="L163" i="1"/>
  <c r="L581" i="1"/>
  <c r="L44" i="1"/>
  <c r="L397" i="1"/>
  <c r="L430" i="1"/>
  <c r="L195" i="1"/>
  <c r="L133" i="1"/>
  <c r="L571" i="1"/>
  <c r="L542" i="1"/>
  <c r="L253" i="1"/>
  <c r="L304" i="1"/>
  <c r="L292" i="1"/>
  <c r="L327" i="1"/>
  <c r="L29" i="1"/>
  <c r="L471" i="1"/>
  <c r="L25" i="1"/>
  <c r="L402" i="1"/>
  <c r="L399" i="1"/>
  <c r="L14" i="1"/>
  <c r="L120" i="1"/>
  <c r="L449" i="1"/>
  <c r="L382" i="1"/>
  <c r="L122" i="1"/>
  <c r="L325" i="1"/>
  <c r="L404" i="1"/>
  <c r="L366" i="1"/>
  <c r="L348" i="1"/>
  <c r="K228" i="1"/>
  <c r="K47" i="1"/>
  <c r="K284" i="1"/>
  <c r="K269" i="1"/>
  <c r="K593" i="1"/>
  <c r="K434" i="1"/>
  <c r="K95" i="1"/>
  <c r="K194" i="1"/>
  <c r="K281" i="1"/>
  <c r="K537" i="1"/>
  <c r="K73" i="1"/>
  <c r="K280" i="1"/>
  <c r="K168" i="1"/>
  <c r="K135" i="1"/>
  <c r="K492" i="1"/>
  <c r="K46" i="1"/>
  <c r="K179" i="1"/>
  <c r="K473" i="1"/>
  <c r="K49" i="1"/>
  <c r="K146" i="1"/>
  <c r="K211" i="1"/>
  <c r="K374" i="1"/>
  <c r="K203" i="1"/>
  <c r="K578" i="1"/>
  <c r="K86" i="1"/>
  <c r="K212" i="1"/>
  <c r="K534" i="1"/>
  <c r="K311" i="1"/>
  <c r="K99" i="1"/>
  <c r="K153" i="1"/>
  <c r="L143" i="1"/>
  <c r="L493" i="1"/>
  <c r="L302" i="1"/>
  <c r="L97" i="1"/>
  <c r="L564" i="1"/>
  <c r="L291" i="1"/>
  <c r="L127" i="1"/>
  <c r="L193" i="1"/>
  <c r="L380" i="1"/>
  <c r="L312" i="1"/>
  <c r="L463" i="1"/>
  <c r="L579" i="1"/>
  <c r="L36" i="1"/>
  <c r="L357" i="1"/>
  <c r="L601" i="1"/>
  <c r="L62" i="1"/>
  <c r="L349" i="1"/>
  <c r="L346" i="1"/>
  <c r="L181" i="1"/>
  <c r="L375" i="1"/>
  <c r="L240" i="1"/>
  <c r="L329" i="1"/>
  <c r="L243" i="1"/>
  <c r="L350" i="1"/>
  <c r="L437" i="1"/>
  <c r="L516" i="1"/>
  <c r="L562" i="1"/>
  <c r="L112" i="1"/>
  <c r="L429" i="1"/>
  <c r="L453" i="1"/>
  <c r="L191" i="1"/>
  <c r="L527" i="1"/>
  <c r="L23" i="1"/>
  <c r="L188" i="1"/>
  <c r="L220" i="1"/>
  <c r="L94" i="1"/>
  <c r="L468" i="1"/>
  <c r="L565" i="1"/>
  <c r="L85" i="1"/>
  <c r="L276" i="1"/>
  <c r="L250" i="1"/>
  <c r="L218" i="1"/>
  <c r="L467" i="1"/>
  <c r="L37" i="1"/>
  <c r="L142" i="1"/>
  <c r="L296" i="1"/>
  <c r="L40" i="1"/>
  <c r="L170" i="1"/>
  <c r="L367" i="1"/>
  <c r="L182" i="1"/>
  <c r="L559" i="1"/>
  <c r="K309" i="1"/>
  <c r="K3" i="1"/>
  <c r="K305" i="1"/>
  <c r="K469" i="1"/>
  <c r="K291" i="1"/>
  <c r="K435" i="1"/>
  <c r="K585" i="1"/>
  <c r="K106" i="1"/>
  <c r="K500" i="1"/>
  <c r="K502" i="1"/>
  <c r="K499" i="1"/>
  <c r="K93" i="1"/>
  <c r="K221" i="1"/>
  <c r="K409" i="1"/>
  <c r="K313" i="1"/>
  <c r="K384" i="1"/>
  <c r="K124" i="1"/>
  <c r="K496" i="1"/>
  <c r="K432" i="1"/>
  <c r="K16" i="1"/>
  <c r="K189" i="1"/>
  <c r="K474" i="1"/>
  <c r="K304" i="1"/>
  <c r="K418" i="1"/>
  <c r="K592" i="1"/>
  <c r="K68" i="1"/>
  <c r="K314" i="1"/>
  <c r="K396" i="1"/>
  <c r="K327" i="1"/>
  <c r="K29" i="1"/>
  <c r="K180" i="1"/>
  <c r="K334" i="1"/>
  <c r="K329" i="1"/>
  <c r="K278" i="1"/>
  <c r="K38" i="1"/>
  <c r="K251" i="1"/>
  <c r="K298" i="1"/>
  <c r="K594" i="1"/>
  <c r="K548" i="1"/>
  <c r="K61" i="1"/>
  <c r="K229" i="1"/>
  <c r="K104" i="1"/>
  <c r="K371" i="1"/>
  <c r="K35" i="1"/>
  <c r="K154" i="1"/>
  <c r="K53" i="1"/>
  <c r="K43" i="1"/>
  <c r="K275" i="1"/>
  <c r="L228" i="1"/>
  <c r="L47" i="1"/>
  <c r="L450" i="1"/>
  <c r="L43" i="1"/>
  <c r="L337" i="1"/>
  <c r="L361" i="1"/>
  <c r="L134" i="1"/>
  <c r="L258" i="1"/>
  <c r="L456" i="1"/>
  <c r="L490" i="1"/>
  <c r="L65" i="1"/>
  <c r="L408" i="1"/>
  <c r="L306" i="1"/>
  <c r="L132" i="1"/>
  <c r="L401" i="1"/>
  <c r="L300" i="1"/>
  <c r="L185" i="1"/>
  <c r="L287" i="1"/>
  <c r="L552" i="1"/>
  <c r="L396" i="1"/>
  <c r="L48" i="1"/>
  <c r="L247" i="1"/>
  <c r="L322" i="1"/>
  <c r="L333" i="1"/>
  <c r="L340" i="1"/>
  <c r="L111" i="1"/>
  <c r="L165" i="1"/>
  <c r="L515" i="1"/>
  <c r="L277" i="1"/>
  <c r="L587" i="1"/>
  <c r="L59" i="1"/>
  <c r="L214" i="1"/>
  <c r="L427" i="1"/>
  <c r="L70" i="1"/>
  <c r="L363" i="1"/>
  <c r="L569" i="1"/>
  <c r="L6" i="1"/>
  <c r="L591" i="1"/>
  <c r="L27" i="1"/>
  <c r="L245" i="1"/>
  <c r="L341" i="1"/>
  <c r="L64" i="1"/>
  <c r="L210" i="1"/>
  <c r="L446" i="1"/>
  <c r="L22" i="1"/>
  <c r="L378" i="1"/>
  <c r="L339" i="1"/>
  <c r="L284" i="1"/>
  <c r="L365" i="1"/>
  <c r="K419" i="1"/>
  <c r="K316" i="1"/>
  <c r="K285" i="1"/>
  <c r="K289" i="1"/>
  <c r="K491" i="1"/>
  <c r="K226" i="1"/>
  <c r="K603" i="1"/>
  <c r="K31" i="1"/>
  <c r="K190" i="1"/>
  <c r="K342" i="1"/>
  <c r="K504" i="1"/>
  <c r="K17" i="1"/>
  <c r="K184" i="1"/>
  <c r="K440" i="1"/>
  <c r="K181" i="1"/>
  <c r="K588" i="1"/>
  <c r="K128" i="1"/>
  <c r="K206" i="1"/>
  <c r="K562" i="1"/>
  <c r="K112" i="1"/>
  <c r="K429" i="1"/>
  <c r="K453" i="1"/>
  <c r="K422" i="1"/>
  <c r="K133" i="1"/>
  <c r="K571" i="1"/>
  <c r="K542" i="1"/>
  <c r="K253" i="1"/>
  <c r="K330" i="1"/>
  <c r="K567" i="1"/>
  <c r="K116" i="1"/>
  <c r="K172" i="1"/>
  <c r="K292" i="1"/>
  <c r="K597" i="1"/>
  <c r="K276" i="1"/>
  <c r="K250" i="1"/>
  <c r="K218" i="1"/>
  <c r="K375" i="1"/>
  <c r="K521" i="1"/>
  <c r="K216" i="1"/>
  <c r="K82" i="1"/>
  <c r="K259" i="1"/>
  <c r="K487" i="1"/>
  <c r="K574" i="1"/>
  <c r="K102" i="1"/>
  <c r="K178" i="1"/>
  <c r="K267" i="1"/>
  <c r="K9" i="1"/>
  <c r="K297" i="1"/>
  <c r="K498" i="1"/>
  <c r="K576" i="1"/>
  <c r="K169" i="1"/>
  <c r="K493" i="1"/>
  <c r="L309" i="1"/>
  <c r="L3" i="1"/>
  <c r="L305" i="1"/>
  <c r="L376" i="1"/>
  <c r="L34" i="1"/>
  <c r="L222" i="1"/>
  <c r="L410" i="1"/>
  <c r="L152" i="1"/>
  <c r="L261" i="1"/>
  <c r="L242" i="1"/>
  <c r="L438" i="1"/>
  <c r="L55" i="1"/>
  <c r="L566" i="1"/>
  <c r="L19" i="1"/>
  <c r="L156" i="1"/>
  <c r="L294" i="1"/>
  <c r="L92" i="1"/>
  <c r="L225" i="1"/>
  <c r="L223" i="1"/>
  <c r="L4" i="1"/>
  <c r="L547" i="1"/>
  <c r="L77" i="1"/>
  <c r="L164" i="1"/>
  <c r="L418" i="1"/>
  <c r="L444" i="1"/>
  <c r="L100" i="1"/>
  <c r="L83" i="1"/>
  <c r="L500" i="1"/>
  <c r="L388" i="1"/>
  <c r="L89" i="1"/>
  <c r="L135" i="1"/>
  <c r="L286" i="1"/>
  <c r="L509" i="1"/>
  <c r="L26" i="1"/>
  <c r="L474" i="1"/>
  <c r="L580" i="1"/>
  <c r="L314" i="1"/>
  <c r="L198" i="1"/>
  <c r="L259" i="1"/>
  <c r="L251" i="1"/>
  <c r="L74" i="1"/>
  <c r="L540" i="1"/>
  <c r="L331" i="1"/>
  <c r="L415" i="1"/>
  <c r="K101" i="1"/>
  <c r="K450" i="1"/>
  <c r="K55" i="1"/>
  <c r="K368" i="1"/>
  <c r="K39" i="1"/>
  <c r="K485" i="1"/>
  <c r="K415" i="1"/>
  <c r="K63" i="1"/>
  <c r="K515" i="1"/>
  <c r="K475" i="1"/>
  <c r="K147" i="1"/>
  <c r="K32" i="1"/>
  <c r="K15" i="1"/>
  <c r="K414" i="1"/>
  <c r="K532" i="1"/>
  <c r="K511" i="1"/>
  <c r="K245" i="1"/>
  <c r="K333" i="1"/>
  <c r="K370" i="1"/>
  <c r="K120" i="1"/>
  <c r="K392" i="1"/>
  <c r="K7" i="1"/>
  <c r="K308" i="1"/>
  <c r="K407" i="1"/>
  <c r="K337" i="1"/>
  <c r="K480" i="1"/>
  <c r="K20" i="1"/>
  <c r="K174" i="1"/>
  <c r="K373" i="1"/>
  <c r="K345" i="1"/>
  <c r="L428" i="1"/>
  <c r="L364" i="1"/>
  <c r="K482" i="1"/>
  <c r="K411" i="1"/>
  <c r="K445" i="1"/>
  <c r="K252" i="1"/>
  <c r="K234" i="1"/>
  <c r="L254" i="1"/>
  <c r="K302" i="1"/>
  <c r="K523" i="1"/>
  <c r="K565" i="1"/>
  <c r="K416" i="1"/>
  <c r="K239" i="1"/>
  <c r="L113" i="1"/>
  <c r="L115" i="1"/>
  <c r="L273" i="1"/>
  <c r="L383" i="1"/>
  <c r="L39" i="1"/>
  <c r="L313" i="1"/>
  <c r="L583" i="1"/>
  <c r="L248" i="1"/>
  <c r="L49" i="1"/>
  <c r="L310" i="1"/>
  <c r="L406" i="1"/>
  <c r="L272" i="1"/>
  <c r="L110" i="1"/>
  <c r="L255" i="1"/>
  <c r="L249" i="1"/>
  <c r="L82" i="1"/>
  <c r="L7" i="1"/>
  <c r="L338" i="1"/>
  <c r="L298" i="1"/>
  <c r="K360" i="1"/>
  <c r="K376" i="1"/>
  <c r="K114" i="1"/>
  <c r="K207" i="1"/>
  <c r="K156" i="1"/>
  <c r="K185" i="1"/>
  <c r="K201" i="1"/>
  <c r="K44" i="1"/>
  <c r="K310" i="1"/>
  <c r="K580" i="1"/>
  <c r="K176" i="1"/>
  <c r="K81" i="1"/>
  <c r="K85" i="1"/>
  <c r="K352" i="1"/>
  <c r="K129" i="1"/>
  <c r="K457" i="1"/>
  <c r="K249" i="1"/>
  <c r="K394" i="1"/>
  <c r="K590" i="1"/>
  <c r="K210" i="1"/>
  <c r="K322" i="1"/>
  <c r="K222" i="1"/>
  <c r="K387" i="1"/>
  <c r="L336" i="1"/>
  <c r="L358" i="1"/>
  <c r="L417" i="1"/>
  <c r="L464" i="1"/>
  <c r="K220" i="1"/>
  <c r="K465" i="1"/>
  <c r="K123" i="1"/>
  <c r="L455" i="1"/>
  <c r="L334" i="1"/>
  <c r="L21" i="1"/>
  <c r="K379" i="1"/>
  <c r="K458" i="1"/>
  <c r="K391" i="1"/>
  <c r="K539" i="1"/>
  <c r="K286" i="1"/>
  <c r="L101" i="1"/>
  <c r="L297" i="1"/>
  <c r="L301" i="1"/>
  <c r="L205" i="1"/>
  <c r="L256" i="1"/>
  <c r="L231" i="1"/>
  <c r="L528" i="1"/>
  <c r="L321" i="1"/>
  <c r="L16" i="1"/>
  <c r="L488" i="1"/>
  <c r="L592" i="1"/>
  <c r="L395" i="1"/>
  <c r="L290" i="1"/>
  <c r="L278" i="1"/>
  <c r="L197" i="1"/>
  <c r="L88" i="1"/>
  <c r="L20" i="1"/>
  <c r="L53" i="1"/>
  <c r="K455" i="1"/>
  <c r="K183" i="1"/>
  <c r="K423" i="1"/>
  <c r="K118" i="1"/>
  <c r="K91" i="1"/>
  <c r="K158" i="1"/>
  <c r="K231" i="1"/>
  <c r="K242" i="1"/>
  <c r="K111" i="1"/>
  <c r="K462" i="1"/>
  <c r="K385" i="1"/>
  <c r="K266" i="1"/>
  <c r="K350" i="1"/>
  <c r="K6" i="1"/>
  <c r="K277" i="1"/>
  <c r="K217" i="1"/>
  <c r="K21" i="1"/>
  <c r="K197" i="1"/>
  <c r="K420" i="1"/>
  <c r="K535" i="1"/>
  <c r="K232" i="1"/>
  <c r="K577" i="1"/>
  <c r="K12" i="1"/>
  <c r="K604" i="1"/>
  <c r="K533" i="1"/>
  <c r="K257" i="1"/>
  <c r="L355" i="1"/>
  <c r="L157" i="1"/>
  <c r="L511" i="1"/>
  <c r="K464" i="1"/>
  <c r="K237" i="1"/>
  <c r="K459" i="1"/>
  <c r="K553" i="1"/>
  <c r="K72" i="1"/>
  <c r="K556" i="1"/>
  <c r="K520" i="1"/>
  <c r="L498" i="1"/>
  <c r="L146" i="1"/>
  <c r="L252" i="1"/>
  <c r="K495" i="1"/>
  <c r="K412" i="1"/>
  <c r="K255" i="1"/>
  <c r="K33" i="1"/>
  <c r="K338" i="1"/>
  <c r="L360" i="1"/>
  <c r="L200" i="1"/>
  <c r="L460" i="1"/>
  <c r="L114" i="1"/>
  <c r="L158" i="1"/>
  <c r="L241" i="1"/>
  <c r="L576" i="1"/>
  <c r="L416" i="1"/>
  <c r="L78" i="1"/>
  <c r="L66" i="1"/>
  <c r="L494" i="1"/>
  <c r="L443" i="1"/>
  <c r="L553" i="1"/>
  <c r="L436" i="1"/>
  <c r="L238" i="1"/>
  <c r="L151" i="1"/>
  <c r="L12" i="1"/>
  <c r="L557" i="1"/>
  <c r="K507" i="1"/>
  <c r="K274" i="1"/>
  <c r="K386" i="1"/>
  <c r="K125" i="1"/>
  <c r="K566" i="1"/>
  <c r="K161" i="1"/>
  <c r="K223" i="1"/>
  <c r="K318" i="1"/>
  <c r="K78" i="1"/>
  <c r="K461" i="1"/>
  <c r="K472" i="1"/>
  <c r="K208" i="1"/>
  <c r="K164" i="1"/>
  <c r="K94" i="1"/>
  <c r="K262" i="1"/>
  <c r="K509" i="1"/>
  <c r="K25" i="1"/>
  <c r="K244" i="1"/>
  <c r="K466" i="1"/>
  <c r="K599" i="1"/>
  <c r="K426" i="1"/>
  <c r="K449" i="1"/>
  <c r="K75" i="1"/>
  <c r="K325" i="1"/>
  <c r="K506" i="1"/>
  <c r="K200" i="1"/>
  <c r="K413" i="1"/>
  <c r="K554" i="1"/>
  <c r="L207" i="1"/>
  <c r="L594" i="1"/>
  <c r="L414" i="1"/>
  <c r="L595" i="1"/>
  <c r="L105" i="1"/>
  <c r="K549" i="1"/>
  <c r="K428" i="1"/>
  <c r="K470" i="1"/>
  <c r="K70" i="1"/>
  <c r="K437" i="1"/>
  <c r="K98" i="1"/>
  <c r="L538" i="1"/>
  <c r="L561" i="1"/>
  <c r="L452" i="1"/>
  <c r="L469" i="1"/>
  <c r="K513" i="1"/>
  <c r="K240" i="1"/>
  <c r="K427" i="1"/>
  <c r="K87" i="1"/>
  <c r="K192" i="1"/>
  <c r="L162" i="1"/>
  <c r="L177" i="1"/>
  <c r="L342" i="1"/>
  <c r="L125" i="1"/>
  <c r="L508" i="1"/>
  <c r="L520" i="1"/>
  <c r="L5" i="1"/>
  <c r="L288" i="1"/>
  <c r="L131" i="1"/>
  <c r="L172" i="1"/>
  <c r="L10" i="1"/>
  <c r="L344" i="1"/>
  <c r="L567" i="1"/>
  <c r="L393" i="1"/>
  <c r="L470" i="1"/>
  <c r="L232" i="1"/>
  <c r="L35" i="1"/>
  <c r="L307" i="1"/>
  <c r="K421" i="1"/>
  <c r="K182" i="1"/>
  <c r="K583" i="1"/>
  <c r="K227" i="1"/>
  <c r="K598" i="1"/>
  <c r="K508" i="1"/>
  <c r="K328" i="1"/>
  <c r="K570" i="1"/>
  <c r="K137" i="1"/>
  <c r="K417" i="1"/>
  <c r="K494" i="1"/>
  <c r="K272" i="1"/>
  <c r="K600" i="1"/>
  <c r="K66" i="1"/>
  <c r="K481" i="1"/>
  <c r="K321" i="1"/>
  <c r="K27" i="1"/>
  <c r="K516" i="1"/>
  <c r="K136" i="1"/>
  <c r="K14" i="1"/>
  <c r="K319" i="1"/>
  <c r="K398" i="1"/>
  <c r="K79" i="1"/>
  <c r="K265" i="1"/>
  <c r="K34" i="1"/>
  <c r="K230" i="1"/>
  <c r="L491" i="1"/>
  <c r="L41" i="1"/>
  <c r="L108" i="1"/>
  <c r="L426" i="1"/>
  <c r="K204" i="1"/>
  <c r="K551" i="1"/>
  <c r="K23" i="1"/>
  <c r="K525" i="1"/>
  <c r="K64" i="1"/>
  <c r="K331" i="1"/>
  <c r="L413" i="1"/>
  <c r="L76" i="1"/>
  <c r="L546" i="1"/>
  <c r="L139" i="1"/>
  <c r="K294" i="1"/>
  <c r="K397" i="1"/>
  <c r="K138" i="1"/>
  <c r="L507" i="1"/>
  <c r="L524" i="1"/>
  <c r="L423" i="1"/>
  <c r="L318" i="1"/>
  <c r="L598" i="1"/>
  <c r="L315" i="1"/>
  <c r="L439" i="1"/>
  <c r="L104" i="1"/>
  <c r="L263" i="1"/>
  <c r="L189" i="1"/>
  <c r="L481" i="1"/>
  <c r="L68" i="1"/>
  <c r="L130" i="1"/>
  <c r="L531" i="1"/>
  <c r="L38" i="1"/>
  <c r="L484" i="1"/>
  <c r="L343" i="1"/>
  <c r="L381" i="1"/>
  <c r="L407" i="1"/>
  <c r="K150" i="1"/>
  <c r="K317" i="1"/>
  <c r="K438" i="1"/>
  <c r="K273" i="1"/>
  <c r="K536" i="1"/>
  <c r="K315" i="1"/>
  <c r="K552" i="1"/>
  <c r="K479" i="1"/>
  <c r="K165" i="1"/>
  <c r="K41" i="1"/>
  <c r="K108" i="1"/>
  <c r="K443" i="1"/>
  <c r="K569" i="1"/>
  <c r="K213" i="1"/>
  <c r="K468" i="1"/>
  <c r="K471" i="1"/>
  <c r="K96" i="1"/>
  <c r="K199" i="1"/>
  <c r="K288" i="1"/>
  <c r="K74" i="1"/>
  <c r="K348" i="1"/>
  <c r="K447" i="1"/>
  <c r="K122" i="1"/>
  <c r="K353" i="1"/>
  <c r="K69" i="1"/>
  <c r="K336" i="1"/>
  <c r="K51" i="1"/>
  <c r="L303" i="1"/>
  <c r="L140" i="1"/>
  <c r="L15" i="1"/>
  <c r="L72" i="1"/>
  <c r="L398" i="1"/>
  <c r="K18" i="1"/>
  <c r="K572" i="1"/>
  <c r="K171" i="1"/>
  <c r="K497" i="1"/>
  <c r="K163" i="1"/>
  <c r="K591" i="1"/>
  <c r="K555" i="1"/>
  <c r="K90" i="1"/>
  <c r="K596" i="1"/>
  <c r="K139" i="1"/>
  <c r="K193" i="1"/>
  <c r="L166" i="1"/>
  <c r="L56" i="1"/>
  <c r="L475" i="1"/>
  <c r="L369" i="1"/>
  <c r="L371" i="1"/>
  <c r="K564" i="1"/>
  <c r="K89" i="1"/>
  <c r="K225" i="1"/>
  <c r="K527" i="1"/>
  <c r="K186" i="1"/>
  <c r="K271" i="1"/>
  <c r="K382" i="1"/>
  <c r="K293" i="1"/>
  <c r="L32" i="1"/>
  <c r="K54" i="1"/>
  <c r="L389" i="1"/>
  <c r="L533" i="1"/>
  <c r="L593" i="1"/>
  <c r="L482" i="1"/>
  <c r="L458" i="1"/>
  <c r="L441" i="1"/>
  <c r="L551" i="1"/>
  <c r="L136" i="1"/>
  <c r="L473" i="1"/>
  <c r="L478" i="1"/>
  <c r="L153" i="1"/>
  <c r="L216" i="1"/>
  <c r="L299" i="1"/>
  <c r="L270" i="1"/>
  <c r="K270" i="1"/>
  <c r="K312" i="1"/>
  <c r="K19" i="1"/>
  <c r="K403" i="1"/>
  <c r="K4" i="1"/>
  <c r="K581" i="1"/>
  <c r="K303" i="1"/>
  <c r="K71" i="1"/>
  <c r="K595" i="1"/>
  <c r="K489" i="1"/>
  <c r="K84" i="1"/>
  <c r="K399" i="1"/>
  <c r="K287" i="1"/>
  <c r="K442" i="1"/>
  <c r="K80" i="1"/>
  <c r="K77" i="1"/>
  <c r="L169" i="1"/>
  <c r="L54" i="1"/>
  <c r="L57" i="1"/>
  <c r="L211" i="1"/>
  <c r="L445" i="1"/>
  <c r="L33" i="1"/>
  <c r="K97" i="1"/>
  <c r="K430" i="1"/>
  <c r="K529" i="1"/>
  <c r="K402" i="1"/>
  <c r="K243" i="1"/>
  <c r="K127" i="1"/>
  <c r="L424" i="1"/>
  <c r="L560" i="1"/>
  <c r="L541" i="1"/>
  <c r="L386" i="1"/>
  <c r="L495" i="1"/>
  <c r="L536" i="1"/>
  <c r="L586" i="1"/>
  <c r="L588" i="1"/>
  <c r="L487" i="1"/>
  <c r="L432" i="1"/>
  <c r="L173" i="1"/>
  <c r="L534" i="1"/>
  <c r="L147" i="1"/>
  <c r="L283" i="1"/>
  <c r="L116" i="1"/>
  <c r="L87" i="1"/>
  <c r="L599" i="1"/>
  <c r="L556" i="1"/>
  <c r="L154" i="1"/>
  <c r="L501" i="1"/>
  <c r="K42" i="1"/>
  <c r="K589" i="1"/>
  <c r="K545" i="1"/>
  <c r="K301" i="1"/>
  <c r="K57" i="1"/>
  <c r="K441" i="1"/>
  <c r="K58" i="1"/>
  <c r="K340" i="1"/>
  <c r="K215" i="1"/>
  <c r="K248" i="1"/>
  <c r="K52" i="1"/>
  <c r="K343" i="1"/>
  <c r="K546" i="1"/>
  <c r="K283" i="1"/>
  <c r="K358" i="1"/>
  <c r="K436" i="1"/>
  <c r="K145" i="1"/>
  <c r="K519" i="1"/>
  <c r="K341" i="1"/>
  <c r="K568" i="1"/>
  <c r="K290" i="1"/>
  <c r="K335" i="1"/>
  <c r="K381" i="1"/>
  <c r="K377" i="1"/>
  <c r="K126" i="1"/>
  <c r="K361" i="1"/>
  <c r="K503" i="1"/>
  <c r="K109" i="1"/>
  <c r="K299" i="1"/>
  <c r="K115" i="1"/>
  <c r="K410" i="1"/>
  <c r="L18" i="1"/>
  <c r="L354" i="1"/>
  <c r="L584" i="1"/>
  <c r="L265" i="1"/>
  <c r="K383" i="1"/>
  <c r="K117" i="1"/>
  <c r="K188" i="1"/>
  <c r="K563" i="1"/>
  <c r="K88" i="1"/>
  <c r="K404" i="1"/>
  <c r="L209" i="1"/>
  <c r="K238" i="1"/>
  <c r="L150" i="1"/>
  <c r="L9" i="1"/>
  <c r="L227" i="1"/>
  <c r="L425" i="1"/>
  <c r="L148" i="1"/>
  <c r="L46" i="1"/>
  <c r="L573" i="1"/>
  <c r="L171" i="1"/>
  <c r="L405" i="1"/>
  <c r="L517" i="1"/>
  <c r="L518" i="1"/>
  <c r="L176" i="1"/>
  <c r="L262" i="1"/>
  <c r="L489" i="1"/>
  <c r="L84" i="1"/>
  <c r="L512" i="1"/>
  <c r="L539" i="1"/>
  <c r="L604" i="1"/>
  <c r="L543" i="1"/>
  <c r="K8" i="1"/>
  <c r="K541" i="1"/>
  <c r="K388" i="1"/>
  <c r="K522" i="1"/>
  <c r="K11" i="1"/>
  <c r="K586" i="1"/>
  <c r="K354" i="1"/>
  <c r="K405" i="1"/>
  <c r="K282" i="1"/>
  <c r="K518" i="1"/>
  <c r="K140" i="1"/>
  <c r="K431" i="1"/>
  <c r="K550" i="1"/>
  <c r="K195" i="1"/>
  <c r="K320" i="1"/>
  <c r="K393" i="1"/>
  <c r="K155" i="1"/>
  <c r="K359" i="1"/>
  <c r="K452" i="1"/>
  <c r="K547" i="1"/>
  <c r="K540" i="1"/>
  <c r="K557" i="1"/>
  <c r="K247" i="1"/>
  <c r="L572" i="1"/>
  <c r="L159" i="1"/>
  <c r="L279" i="1"/>
  <c r="L155" i="1"/>
  <c r="L589" i="1"/>
  <c r="K433" i="1"/>
  <c r="K167" i="1"/>
  <c r="K5" i="1"/>
  <c r="K451" i="1"/>
  <c r="K484" i="1"/>
  <c r="K486" i="1"/>
  <c r="K159" i="1"/>
  <c r="L372" i="1"/>
  <c r="K10" i="1"/>
  <c r="K105" i="1"/>
  <c r="W4" i="3" l="1"/>
  <c r="W3" i="3"/>
  <c r="J360" i="1"/>
  <c r="J401" i="1"/>
  <c r="J216" i="1"/>
  <c r="I401" i="1"/>
  <c r="Q328" i="1"/>
  <c r="R328" i="1" s="1"/>
  <c r="J168" i="1"/>
  <c r="J250" i="1"/>
  <c r="I250" i="1"/>
  <c r="J503" i="1"/>
  <c r="I503" i="1"/>
  <c r="J485" i="1"/>
  <c r="I411" i="1"/>
  <c r="J411" i="1"/>
  <c r="I288" i="1"/>
  <c r="J288" i="1"/>
  <c r="I352" i="1"/>
  <c r="J352" i="1"/>
  <c r="J227" i="1"/>
  <c r="I381" i="1"/>
  <c r="J381" i="1"/>
  <c r="J420" i="1"/>
  <c r="G500" i="1"/>
  <c r="N60" i="3"/>
  <c r="I105" i="3"/>
  <c r="X105" i="3" s="1"/>
  <c r="T120" i="3"/>
  <c r="V13" i="3"/>
  <c r="J42" i="3"/>
  <c r="J117" i="3"/>
  <c r="V117" i="3" s="1"/>
  <c r="L96" i="3"/>
  <c r="I59" i="3"/>
  <c r="X59" i="3" s="1"/>
  <c r="I57" i="3"/>
  <c r="X57" i="3" s="1"/>
  <c r="N97" i="3"/>
  <c r="I93" i="3"/>
  <c r="X93" i="3" s="1"/>
  <c r="I146" i="3"/>
  <c r="X146" i="3" s="1"/>
  <c r="T91" i="3"/>
  <c r="X8" i="3"/>
  <c r="X85" i="3"/>
  <c r="V7" i="3"/>
  <c r="J96" i="3"/>
  <c r="V96" i="3" s="1"/>
  <c r="L97" i="3"/>
  <c r="N28" i="3"/>
  <c r="N98" i="3"/>
  <c r="T86" i="3"/>
  <c r="T28" i="3"/>
  <c r="L58" i="3"/>
  <c r="X24" i="3"/>
  <c r="I143" i="3"/>
  <c r="X143" i="3" s="1"/>
  <c r="J57" i="3"/>
  <c r="J146" i="3"/>
  <c r="V146" i="3" s="1"/>
  <c r="L42" i="3"/>
  <c r="N58" i="3"/>
  <c r="N147" i="3"/>
  <c r="X21" i="3"/>
  <c r="I140" i="3"/>
  <c r="X140" i="3" s="1"/>
  <c r="J52" i="3"/>
  <c r="J110" i="3"/>
  <c r="L53" i="3"/>
  <c r="L141" i="3"/>
  <c r="N142" i="3"/>
  <c r="T54" i="3"/>
  <c r="T111" i="3"/>
  <c r="X66" i="3"/>
  <c r="I37" i="3"/>
  <c r="X37" i="3" s="1"/>
  <c r="V21" i="3"/>
  <c r="J140" i="3"/>
  <c r="V140" i="3" s="1"/>
  <c r="L52" i="3"/>
  <c r="L110" i="3"/>
  <c r="N53" i="3"/>
  <c r="N141" i="3"/>
  <c r="T142" i="3"/>
  <c r="X27" i="3"/>
  <c r="I136" i="3"/>
  <c r="X136" i="3" s="1"/>
  <c r="V62" i="3"/>
  <c r="J33" i="3"/>
  <c r="L137" i="3"/>
  <c r="N34" i="3"/>
  <c r="T49" i="3"/>
  <c r="T35" i="3"/>
  <c r="X81" i="3"/>
  <c r="I131" i="3"/>
  <c r="X131" i="3" s="1"/>
  <c r="V27" i="3"/>
  <c r="J136" i="3"/>
  <c r="V136" i="3" s="1"/>
  <c r="L33" i="3"/>
  <c r="N137" i="3"/>
  <c r="T34" i="3"/>
  <c r="T98" i="3"/>
  <c r="L147" i="3"/>
  <c r="X77" i="3"/>
  <c r="I126" i="3"/>
  <c r="X126" i="3" s="1"/>
  <c r="J127" i="3"/>
  <c r="V127" i="3" s="1"/>
  <c r="L108" i="3"/>
  <c r="N128" i="3"/>
  <c r="T129" i="3"/>
  <c r="X72" i="3"/>
  <c r="I106" i="3"/>
  <c r="X106" i="3" s="1"/>
  <c r="V77" i="3"/>
  <c r="J126" i="3"/>
  <c r="V126" i="3" s="1"/>
  <c r="L127" i="3"/>
  <c r="N108" i="3"/>
  <c r="T128" i="3"/>
  <c r="I45" i="3"/>
  <c r="X45" i="3" s="1"/>
  <c r="J104" i="3"/>
  <c r="V104" i="3" s="1"/>
  <c r="L89" i="3"/>
  <c r="L118" i="3"/>
  <c r="N90" i="3"/>
  <c r="N119" i="3"/>
  <c r="I100" i="3"/>
  <c r="X100" i="3" s="1"/>
  <c r="I29" i="3"/>
  <c r="X29" i="3" s="1"/>
  <c r="J45" i="3"/>
  <c r="J105" i="3"/>
  <c r="L104" i="3"/>
  <c r="L117" i="3"/>
  <c r="N89" i="3"/>
  <c r="N118" i="3"/>
  <c r="T90" i="3"/>
  <c r="T119" i="3"/>
  <c r="X7" i="3"/>
  <c r="X13" i="3"/>
  <c r="I52" i="3"/>
  <c r="X52" i="3" s="1"/>
  <c r="X62" i="3"/>
  <c r="X68" i="3"/>
  <c r="I104" i="3"/>
  <c r="X104" i="3" s="1"/>
  <c r="I96" i="3"/>
  <c r="X96" i="3" s="1"/>
  <c r="I42" i="3"/>
  <c r="X42" i="3" s="1"/>
  <c r="I110" i="3"/>
  <c r="X110" i="3" s="1"/>
  <c r="I33" i="3"/>
  <c r="X33" i="3" s="1"/>
  <c r="I127" i="3"/>
  <c r="X127" i="3" s="1"/>
  <c r="I117" i="3"/>
  <c r="X117" i="3" s="1"/>
  <c r="V6" i="3"/>
  <c r="W6" i="3" s="1"/>
  <c r="J58" i="3"/>
  <c r="J53" i="3"/>
  <c r="V63" i="3"/>
  <c r="W63" i="3" s="1"/>
  <c r="V78" i="3"/>
  <c r="W78" i="3" s="1"/>
  <c r="J89" i="3"/>
  <c r="J97" i="3"/>
  <c r="V97" i="3" s="1"/>
  <c r="W97" i="3" s="1"/>
  <c r="J147" i="3"/>
  <c r="V147" i="3" s="1"/>
  <c r="W147" i="3" s="1"/>
  <c r="J141" i="3"/>
  <c r="V141" i="3" s="1"/>
  <c r="W141" i="3" s="1"/>
  <c r="J137" i="3"/>
  <c r="V137" i="3" s="1"/>
  <c r="W137" i="3" s="1"/>
  <c r="J108" i="3"/>
  <c r="J118" i="3"/>
  <c r="V118" i="3" s="1"/>
  <c r="W118" i="3" s="1"/>
  <c r="L28" i="3"/>
  <c r="V28" i="3" s="1"/>
  <c r="L90" i="3"/>
  <c r="V90" i="3" s="1"/>
  <c r="L98" i="3"/>
  <c r="V83" i="3"/>
  <c r="L142" i="3"/>
  <c r="L34" i="3"/>
  <c r="V34" i="3" s="1"/>
  <c r="L128" i="3"/>
  <c r="L119" i="3"/>
  <c r="N54" i="3"/>
  <c r="N49" i="3"/>
  <c r="N86" i="3"/>
  <c r="N91" i="3"/>
  <c r="N111" i="3"/>
  <c r="N35" i="3"/>
  <c r="N129" i="3"/>
  <c r="N120" i="3"/>
  <c r="T60" i="3"/>
  <c r="T46" i="3"/>
  <c r="T99" i="3"/>
  <c r="T92" i="3"/>
  <c r="T112" i="3"/>
  <c r="T36" i="3"/>
  <c r="T130" i="3"/>
  <c r="T121" i="3"/>
  <c r="X9" i="3"/>
  <c r="X76" i="3"/>
  <c r="I41" i="3"/>
  <c r="X41" i="3" s="1"/>
  <c r="I116" i="3"/>
  <c r="X116" i="3" s="1"/>
  <c r="X11" i="3"/>
  <c r="X18" i="3"/>
  <c r="X19" i="3"/>
  <c r="X26" i="3"/>
  <c r="X75" i="3"/>
  <c r="I88" i="3"/>
  <c r="X88" i="3" s="1"/>
  <c r="I44" i="3"/>
  <c r="X44" i="3" s="1"/>
  <c r="I113" i="3"/>
  <c r="X113" i="3" s="1"/>
  <c r="I139" i="3"/>
  <c r="X139" i="3" s="1"/>
  <c r="I32" i="3"/>
  <c r="X32" i="3" s="1"/>
  <c r="I124" i="3"/>
  <c r="X124" i="3" s="1"/>
  <c r="I31" i="3"/>
  <c r="X31" i="3" s="1"/>
  <c r="V9" i="3"/>
  <c r="J56" i="3"/>
  <c r="J51" i="3"/>
  <c r="J48" i="3"/>
  <c r="V76" i="3"/>
  <c r="J103" i="3"/>
  <c r="V103" i="3" s="1"/>
  <c r="W103" i="3" s="1"/>
  <c r="J41" i="3"/>
  <c r="J109" i="3"/>
  <c r="J135" i="3"/>
  <c r="V135" i="3" s="1"/>
  <c r="W135" i="3" s="1"/>
  <c r="J125" i="3"/>
  <c r="V125" i="3" s="1"/>
  <c r="W125" i="3" s="1"/>
  <c r="J116" i="3"/>
  <c r="V116" i="3" s="1"/>
  <c r="L57" i="3"/>
  <c r="L45" i="3"/>
  <c r="L146" i="3"/>
  <c r="L140" i="3"/>
  <c r="L136" i="3"/>
  <c r="L126" i="3"/>
  <c r="L105" i="3"/>
  <c r="N52" i="3"/>
  <c r="N104" i="3"/>
  <c r="N96" i="3"/>
  <c r="N42" i="3"/>
  <c r="N110" i="3"/>
  <c r="N33" i="3"/>
  <c r="N127" i="3"/>
  <c r="N117" i="3"/>
  <c r="T58" i="3"/>
  <c r="T53" i="3"/>
  <c r="T89" i="3"/>
  <c r="T97" i="3"/>
  <c r="T147" i="3"/>
  <c r="T141" i="3"/>
  <c r="T137" i="3"/>
  <c r="T108" i="3"/>
  <c r="T118" i="3"/>
  <c r="X10" i="3"/>
  <c r="I55" i="3"/>
  <c r="X55" i="3" s="1"/>
  <c r="X20" i="3"/>
  <c r="X25" i="3"/>
  <c r="I47" i="3"/>
  <c r="X47" i="3" s="1"/>
  <c r="I102" i="3"/>
  <c r="X102" i="3" s="1"/>
  <c r="I95" i="3"/>
  <c r="X95" i="3" s="1"/>
  <c r="I145" i="3"/>
  <c r="X145" i="3" s="1"/>
  <c r="I39" i="3"/>
  <c r="X39" i="3" s="1"/>
  <c r="I134" i="3"/>
  <c r="X134" i="3" s="1"/>
  <c r="I107" i="3"/>
  <c r="X107" i="3" s="1"/>
  <c r="I115" i="3"/>
  <c r="X115" i="3" s="1"/>
  <c r="V18" i="3"/>
  <c r="V26" i="3"/>
  <c r="V75" i="3"/>
  <c r="J88" i="3"/>
  <c r="J44" i="3"/>
  <c r="J113" i="3"/>
  <c r="J139" i="3"/>
  <c r="V139" i="3" s="1"/>
  <c r="J32" i="3"/>
  <c r="J124" i="3"/>
  <c r="V124" i="3" s="1"/>
  <c r="J31" i="3"/>
  <c r="L56" i="3"/>
  <c r="L51" i="3"/>
  <c r="L48" i="3"/>
  <c r="L103" i="3"/>
  <c r="L41" i="3"/>
  <c r="L109" i="3"/>
  <c r="L135" i="3"/>
  <c r="L125" i="3"/>
  <c r="L116" i="3"/>
  <c r="N8" i="3"/>
  <c r="N57" i="3"/>
  <c r="N45" i="3"/>
  <c r="N146" i="3"/>
  <c r="N140" i="3"/>
  <c r="N136" i="3"/>
  <c r="N126" i="3"/>
  <c r="N105" i="3"/>
  <c r="X12" i="3"/>
  <c r="X16" i="3"/>
  <c r="I50" i="3"/>
  <c r="X50" i="3" s="1"/>
  <c r="X82" i="3"/>
  <c r="X74" i="3"/>
  <c r="I87" i="3"/>
  <c r="X87" i="3" s="1"/>
  <c r="I43" i="3"/>
  <c r="X43" i="3" s="1"/>
  <c r="I40" i="3"/>
  <c r="X40" i="3" s="1"/>
  <c r="I138" i="3"/>
  <c r="X138" i="3" s="1"/>
  <c r="I133" i="3"/>
  <c r="X133" i="3" s="1"/>
  <c r="I123" i="3"/>
  <c r="X123" i="3" s="1"/>
  <c r="I30" i="3"/>
  <c r="X30" i="3" s="1"/>
  <c r="J55" i="3"/>
  <c r="V20" i="3"/>
  <c r="V25" i="3"/>
  <c r="J47" i="3"/>
  <c r="J102" i="3"/>
  <c r="V102" i="3" s="1"/>
  <c r="J95" i="3"/>
  <c r="V95" i="3" s="1"/>
  <c r="J145" i="3"/>
  <c r="V145" i="3" s="1"/>
  <c r="J39" i="3"/>
  <c r="J134" i="3"/>
  <c r="V134" i="3" s="1"/>
  <c r="J107" i="3"/>
  <c r="J115" i="3"/>
  <c r="V115" i="3" s="1"/>
  <c r="L11" i="3"/>
  <c r="L88" i="3"/>
  <c r="L44" i="3"/>
  <c r="L113" i="3"/>
  <c r="L139" i="3"/>
  <c r="L32" i="3"/>
  <c r="L124" i="3"/>
  <c r="L31" i="3"/>
  <c r="N56" i="3"/>
  <c r="N51" i="3"/>
  <c r="N48" i="3"/>
  <c r="N103" i="3"/>
  <c r="N41" i="3"/>
  <c r="N109" i="3"/>
  <c r="N135" i="3"/>
  <c r="N125" i="3"/>
  <c r="N116" i="3"/>
  <c r="I61" i="3"/>
  <c r="X61" i="3" s="1"/>
  <c r="X17" i="3"/>
  <c r="X67" i="3"/>
  <c r="X70" i="3"/>
  <c r="X73" i="3"/>
  <c r="I101" i="3"/>
  <c r="X101" i="3" s="1"/>
  <c r="I94" i="3"/>
  <c r="X94" i="3" s="1"/>
  <c r="I144" i="3"/>
  <c r="X144" i="3" s="1"/>
  <c r="I38" i="3"/>
  <c r="X38" i="3" s="1"/>
  <c r="I132" i="3"/>
  <c r="X132" i="3" s="1"/>
  <c r="I122" i="3"/>
  <c r="X122" i="3" s="1"/>
  <c r="I114" i="3"/>
  <c r="X114" i="3" s="1"/>
  <c r="V12" i="3"/>
  <c r="J50" i="3"/>
  <c r="V82" i="3"/>
  <c r="V74" i="3"/>
  <c r="J87" i="3"/>
  <c r="J43" i="3"/>
  <c r="J40" i="3"/>
  <c r="J138" i="3"/>
  <c r="V138" i="3" s="1"/>
  <c r="J133" i="3"/>
  <c r="V133" i="3" s="1"/>
  <c r="J123" i="3"/>
  <c r="V123" i="3" s="1"/>
  <c r="J30" i="3"/>
  <c r="L55" i="3"/>
  <c r="L47" i="3"/>
  <c r="L102" i="3"/>
  <c r="L95" i="3"/>
  <c r="L145" i="3"/>
  <c r="L39" i="3"/>
  <c r="L134" i="3"/>
  <c r="L107" i="3"/>
  <c r="L115" i="3"/>
  <c r="N88" i="3"/>
  <c r="N44" i="3"/>
  <c r="N113" i="3"/>
  <c r="N139" i="3"/>
  <c r="N32" i="3"/>
  <c r="N124" i="3"/>
  <c r="N31" i="3"/>
  <c r="T56" i="3"/>
  <c r="T51" i="3"/>
  <c r="T48" i="3"/>
  <c r="T103" i="3"/>
  <c r="T109" i="3"/>
  <c r="T135" i="3"/>
  <c r="T125" i="3"/>
  <c r="J61" i="3"/>
  <c r="V17" i="3"/>
  <c r="V67" i="3"/>
  <c r="V73" i="3"/>
  <c r="J101" i="3"/>
  <c r="V101" i="3" s="1"/>
  <c r="J94" i="3"/>
  <c r="V94" i="3" s="1"/>
  <c r="J144" i="3"/>
  <c r="V144" i="3" s="1"/>
  <c r="J38" i="3"/>
  <c r="J132" i="3"/>
  <c r="V132" i="3" s="1"/>
  <c r="J122" i="3"/>
  <c r="V122" i="3" s="1"/>
  <c r="J114" i="3"/>
  <c r="V114" i="3" s="1"/>
  <c r="L50" i="3"/>
  <c r="L87" i="3"/>
  <c r="L43" i="3"/>
  <c r="L40" i="3"/>
  <c r="L138" i="3"/>
  <c r="L133" i="3"/>
  <c r="L123" i="3"/>
  <c r="L30" i="3"/>
  <c r="N55" i="3"/>
  <c r="N47" i="3"/>
  <c r="N102" i="3"/>
  <c r="N95" i="3"/>
  <c r="N145" i="3"/>
  <c r="N39" i="3"/>
  <c r="N134" i="3"/>
  <c r="N107" i="3"/>
  <c r="N115" i="3"/>
  <c r="I60" i="3"/>
  <c r="X60" i="3" s="1"/>
  <c r="X23" i="3"/>
  <c r="X65" i="3"/>
  <c r="X69" i="3"/>
  <c r="I46" i="3"/>
  <c r="X46" i="3" s="1"/>
  <c r="I99" i="3"/>
  <c r="X99" i="3" s="1"/>
  <c r="I92" i="3"/>
  <c r="X92" i="3" s="1"/>
  <c r="I112" i="3"/>
  <c r="X112" i="3" s="1"/>
  <c r="I36" i="3"/>
  <c r="X36" i="3" s="1"/>
  <c r="I130" i="3"/>
  <c r="X130" i="3" s="1"/>
  <c r="I121" i="3"/>
  <c r="X121" i="3" s="1"/>
  <c r="J59" i="3"/>
  <c r="V24" i="3"/>
  <c r="V66" i="3"/>
  <c r="V81" i="3"/>
  <c r="V72" i="3"/>
  <c r="J100" i="3"/>
  <c r="V100" i="3" s="1"/>
  <c r="J93" i="3"/>
  <c r="V93" i="3" s="1"/>
  <c r="J143" i="3"/>
  <c r="V143" i="3" s="1"/>
  <c r="J37" i="3"/>
  <c r="J131" i="3"/>
  <c r="V131" i="3" s="1"/>
  <c r="J106" i="3"/>
  <c r="J29" i="3"/>
  <c r="L61" i="3"/>
  <c r="L101" i="3"/>
  <c r="L94" i="3"/>
  <c r="L144" i="3"/>
  <c r="L38" i="3"/>
  <c r="L132" i="3"/>
  <c r="L122" i="3"/>
  <c r="L114" i="3"/>
  <c r="N50" i="3"/>
  <c r="N87" i="3"/>
  <c r="N43" i="3"/>
  <c r="N40" i="3"/>
  <c r="N138" i="3"/>
  <c r="N133" i="3"/>
  <c r="N123" i="3"/>
  <c r="N30" i="3"/>
  <c r="X5" i="3"/>
  <c r="X15" i="3"/>
  <c r="I54" i="3"/>
  <c r="X54" i="3" s="1"/>
  <c r="I49" i="3"/>
  <c r="X49" i="3" s="1"/>
  <c r="X80" i="3"/>
  <c r="X71" i="3"/>
  <c r="I86" i="3"/>
  <c r="X86" i="3" s="1"/>
  <c r="I91" i="3"/>
  <c r="X91" i="3" s="1"/>
  <c r="I111" i="3"/>
  <c r="X111" i="3" s="1"/>
  <c r="I35" i="3"/>
  <c r="X35" i="3" s="1"/>
  <c r="I129" i="3"/>
  <c r="X129" i="3" s="1"/>
  <c r="I120" i="3"/>
  <c r="X120" i="3" s="1"/>
  <c r="J60" i="3"/>
  <c r="V23" i="3"/>
  <c r="V65" i="3"/>
  <c r="J46" i="3"/>
  <c r="J99" i="3"/>
  <c r="V99" i="3" s="1"/>
  <c r="J92" i="3"/>
  <c r="V92" i="3" s="1"/>
  <c r="J112" i="3"/>
  <c r="J36" i="3"/>
  <c r="J130" i="3"/>
  <c r="V130" i="3" s="1"/>
  <c r="J121" i="3"/>
  <c r="V121" i="3" s="1"/>
  <c r="L59" i="3"/>
  <c r="L100" i="3"/>
  <c r="L93" i="3"/>
  <c r="L143" i="3"/>
  <c r="L37" i="3"/>
  <c r="L131" i="3"/>
  <c r="L106" i="3"/>
  <c r="L29" i="3"/>
  <c r="N61" i="3"/>
  <c r="N101" i="3"/>
  <c r="N94" i="3"/>
  <c r="N144" i="3"/>
  <c r="N38" i="3"/>
  <c r="N132" i="3"/>
  <c r="N122" i="3"/>
  <c r="N114" i="3"/>
  <c r="I28" i="3"/>
  <c r="X28" i="3" s="1"/>
  <c r="X14" i="3"/>
  <c r="W14" i="3" s="1"/>
  <c r="X22" i="3"/>
  <c r="W22" i="3" s="1"/>
  <c r="X64" i="3"/>
  <c r="W64" i="3" s="1"/>
  <c r="X79" i="3"/>
  <c r="W79" i="3" s="1"/>
  <c r="I90" i="3"/>
  <c r="X90" i="3" s="1"/>
  <c r="I98" i="3"/>
  <c r="X98" i="3" s="1"/>
  <c r="W98" i="3" s="1"/>
  <c r="X83" i="3"/>
  <c r="I142" i="3"/>
  <c r="X142" i="3" s="1"/>
  <c r="W142" i="3" s="1"/>
  <c r="I34" i="3"/>
  <c r="X34" i="3" s="1"/>
  <c r="I128" i="3"/>
  <c r="X128" i="3" s="1"/>
  <c r="W128" i="3" s="1"/>
  <c r="I119" i="3"/>
  <c r="X119" i="3" s="1"/>
  <c r="W119" i="3" s="1"/>
  <c r="V5" i="3"/>
  <c r="V15" i="3"/>
  <c r="J54" i="3"/>
  <c r="V54" i="3" s="1"/>
  <c r="J49" i="3"/>
  <c r="V49" i="3" s="1"/>
  <c r="V80" i="3"/>
  <c r="V71" i="3"/>
  <c r="J86" i="3"/>
  <c r="V86" i="3" s="1"/>
  <c r="J91" i="3"/>
  <c r="V91" i="3" s="1"/>
  <c r="J111" i="3"/>
  <c r="V111" i="3" s="1"/>
  <c r="J35" i="3"/>
  <c r="V35" i="3" s="1"/>
  <c r="J129" i="3"/>
  <c r="V129" i="3" s="1"/>
  <c r="J120" i="3"/>
  <c r="V120" i="3" s="1"/>
  <c r="L60" i="3"/>
  <c r="L46" i="3"/>
  <c r="L99" i="3"/>
  <c r="L92" i="3"/>
  <c r="L112" i="3"/>
  <c r="L36" i="3"/>
  <c r="L130" i="3"/>
  <c r="L121" i="3"/>
  <c r="N59" i="3"/>
  <c r="N100" i="3"/>
  <c r="N93" i="3"/>
  <c r="N143" i="3"/>
  <c r="N37" i="3"/>
  <c r="N131" i="3"/>
  <c r="N106" i="3"/>
  <c r="N29" i="3"/>
  <c r="Q500" i="1"/>
  <c r="R500" i="1" s="1"/>
  <c r="J500" i="1"/>
  <c r="I500" i="1"/>
  <c r="Q110" i="1"/>
  <c r="R110" i="1" s="1"/>
  <c r="I110" i="1"/>
  <c r="J110" i="1"/>
  <c r="J245" i="1"/>
  <c r="I245" i="1"/>
  <c r="Q395" i="1"/>
  <c r="R395" i="1" s="1"/>
  <c r="I485" i="1"/>
  <c r="S38" i="1"/>
  <c r="S258" i="1"/>
  <c r="S466" i="1"/>
  <c r="S543" i="1"/>
  <c r="S323" i="1"/>
  <c r="S589" i="1"/>
  <c r="S364" i="1"/>
  <c r="S278" i="1"/>
  <c r="S99" i="1"/>
  <c r="S25" i="1"/>
  <c r="S445" i="1"/>
  <c r="S48" i="1"/>
  <c r="S67" i="1"/>
  <c r="S76" i="1"/>
  <c r="S476" i="1"/>
  <c r="S79" i="1"/>
  <c r="S401" i="1"/>
  <c r="S105" i="1"/>
  <c r="S120" i="1"/>
  <c r="S277" i="1"/>
  <c r="S254" i="1"/>
  <c r="S298" i="1"/>
  <c r="S604" i="1"/>
  <c r="S200" i="1"/>
  <c r="S280" i="1"/>
  <c r="S217" i="1"/>
  <c r="S139" i="1"/>
  <c r="S273" i="1"/>
  <c r="S413" i="1"/>
  <c r="S159" i="1"/>
  <c r="S348" i="1"/>
  <c r="S339" i="1"/>
  <c r="S268" i="1"/>
  <c r="S8" i="1"/>
  <c r="S343" i="1"/>
  <c r="S441" i="1"/>
  <c r="S342" i="1"/>
  <c r="S306" i="1"/>
  <c r="S601" i="1"/>
  <c r="S536" i="1"/>
  <c r="S558" i="1"/>
  <c r="S458" i="1"/>
  <c r="S572" i="1"/>
  <c r="S526" i="1"/>
  <c r="S524" i="1"/>
  <c r="S290" i="1"/>
  <c r="S376" i="1"/>
  <c r="S538" i="1"/>
  <c r="S419" i="1"/>
  <c r="S488" i="1"/>
  <c r="S362" i="1"/>
  <c r="S64" i="1"/>
  <c r="S102" i="1"/>
  <c r="S122" i="1"/>
  <c r="S295" i="1"/>
  <c r="S582" i="1"/>
  <c r="S196" i="1"/>
  <c r="S10" i="1"/>
  <c r="S388" i="1"/>
  <c r="S269" i="1"/>
  <c r="S389" i="1"/>
  <c r="S507" i="1"/>
  <c r="S510" i="1"/>
  <c r="S398" i="1"/>
  <c r="S224" i="1"/>
  <c r="S21" i="1"/>
  <c r="S461" i="1"/>
  <c r="S33" i="1"/>
  <c r="S108" i="1"/>
  <c r="S27" i="1"/>
  <c r="S82" i="1"/>
  <c r="S113" i="1"/>
  <c r="S83" i="1"/>
  <c r="S47" i="1"/>
  <c r="S115" i="1"/>
  <c r="S248" i="1"/>
  <c r="S166" i="1"/>
  <c r="S170" i="1"/>
  <c r="S350" i="1"/>
  <c r="S197" i="1"/>
  <c r="S156" i="1"/>
  <c r="S283" i="1"/>
  <c r="S201" i="1"/>
  <c r="S195" i="1"/>
  <c r="S241" i="1"/>
  <c r="S152" i="1"/>
  <c r="S153" i="1"/>
  <c r="S367" i="1"/>
  <c r="S236" i="1"/>
  <c r="S214" i="1"/>
  <c r="S409" i="1"/>
  <c r="S60" i="1"/>
  <c r="S416" i="1"/>
  <c r="S383" i="1"/>
  <c r="S291" i="1"/>
  <c r="S541" i="1"/>
  <c r="S506" i="1"/>
  <c r="S533" i="1"/>
  <c r="S373" i="1"/>
  <c r="S454" i="1"/>
  <c r="S447" i="1"/>
  <c r="S539" i="1"/>
  <c r="S556" i="1"/>
  <c r="S446" i="1"/>
  <c r="S368" i="1"/>
  <c r="S470" i="1"/>
  <c r="S363" i="1"/>
  <c r="S141" i="1"/>
  <c r="S85" i="1"/>
  <c r="S123" i="1"/>
  <c r="S222" i="1"/>
  <c r="S293" i="1"/>
  <c r="S261" i="1"/>
  <c r="S423" i="1"/>
  <c r="S544" i="1"/>
  <c r="S585" i="1"/>
  <c r="S505" i="1"/>
  <c r="S478" i="1"/>
  <c r="S399" i="1"/>
  <c r="S187" i="1"/>
  <c r="S150" i="1"/>
  <c r="S40" i="1"/>
  <c r="S22" i="1"/>
  <c r="S418" i="1"/>
  <c r="S116" i="1"/>
  <c r="S61" i="1"/>
  <c r="S80" i="1"/>
  <c r="S45" i="1"/>
  <c r="S119" i="1"/>
  <c r="S469" i="1"/>
  <c r="S125" i="1"/>
  <c r="S308" i="1"/>
  <c r="S189" i="1"/>
  <c r="S247" i="1"/>
  <c r="S260" i="1"/>
  <c r="S231" i="1"/>
  <c r="S146" i="1"/>
  <c r="S151" i="1"/>
  <c r="S178" i="1"/>
  <c r="S162" i="1"/>
  <c r="S203" i="1"/>
  <c r="S157" i="1"/>
  <c r="S465" i="1"/>
  <c r="S498" i="1"/>
  <c r="S173" i="1"/>
  <c r="S155" i="1"/>
  <c r="S230" i="1"/>
  <c r="S366" i="1"/>
  <c r="S36" i="1"/>
  <c r="S43" i="1"/>
  <c r="S3" i="1"/>
  <c r="S497" i="1"/>
  <c r="S228" i="1"/>
  <c r="S302" i="1"/>
  <c r="S560" i="1"/>
  <c r="S371" i="1"/>
  <c r="S548" i="1"/>
  <c r="S484" i="1"/>
  <c r="S452" i="1"/>
  <c r="S341" i="1"/>
  <c r="S467" i="1"/>
  <c r="S525" i="1"/>
  <c r="S534" i="1"/>
  <c r="S530" i="1"/>
  <c r="S63" i="1"/>
  <c r="S97" i="1"/>
  <c r="S394" i="1"/>
  <c r="S190" i="1"/>
  <c r="S182" i="1"/>
  <c r="S272" i="1"/>
  <c r="S483" i="1"/>
  <c r="S603" i="1"/>
  <c r="S549" i="1"/>
  <c r="S304" i="1"/>
  <c r="S449" i="1"/>
  <c r="S263" i="1"/>
  <c r="S7" i="1"/>
  <c r="S18" i="1"/>
  <c r="S570" i="1"/>
  <c r="S20" i="1"/>
  <c r="S522" i="1"/>
  <c r="S75" i="1"/>
  <c r="S114" i="1"/>
  <c r="S106" i="1"/>
  <c r="S124" i="1"/>
  <c r="S126" i="1"/>
  <c r="S62" i="1"/>
  <c r="S163" i="1"/>
  <c r="S274" i="1"/>
  <c r="S297" i="1"/>
  <c r="S181" i="1"/>
  <c r="S221" i="1"/>
  <c r="S299" i="1"/>
  <c r="S194" i="1"/>
  <c r="S145" i="1"/>
  <c r="S253" i="1"/>
  <c r="S303" i="1"/>
  <c r="S78" i="1"/>
  <c r="S111" i="1"/>
  <c r="S325" i="1"/>
  <c r="S427" i="1"/>
  <c r="S322" i="1"/>
  <c r="S321" i="1"/>
  <c r="S345" i="1"/>
  <c r="S9" i="1"/>
  <c r="S316" i="1"/>
  <c r="S382" i="1"/>
  <c r="S540" i="1"/>
  <c r="S335" i="1"/>
  <c r="S596" i="1"/>
  <c r="S574" i="1"/>
  <c r="S436" i="1"/>
  <c r="S591" i="1"/>
  <c r="S276" i="1"/>
  <c r="S377" i="1"/>
  <c r="S471" i="1"/>
  <c r="S451" i="1"/>
  <c r="S600" i="1"/>
  <c r="S404" i="1"/>
  <c r="S19" i="1"/>
  <c r="S72" i="1"/>
  <c r="S101" i="1"/>
  <c r="S158" i="1"/>
  <c r="S320" i="1"/>
  <c r="S354" i="1"/>
  <c r="S318" i="1"/>
  <c r="S545" i="1"/>
  <c r="S421" i="1"/>
  <c r="S605" i="1"/>
  <c r="S309" i="1"/>
  <c r="S577" i="1"/>
  <c r="S148" i="1"/>
  <c r="S56" i="1"/>
  <c r="S42" i="1"/>
  <c r="S107" i="1"/>
  <c r="S74" i="1"/>
  <c r="S94" i="1"/>
  <c r="S11" i="1"/>
  <c r="S89" i="1"/>
  <c r="S81" i="1"/>
  <c r="S118" i="1"/>
  <c r="S128" i="1"/>
  <c r="S414" i="1"/>
  <c r="S265" i="1"/>
  <c r="S202" i="1"/>
  <c r="S149" i="1"/>
  <c r="S137" i="1"/>
  <c r="S180" i="1"/>
  <c r="S154" i="1"/>
  <c r="S460" i="1"/>
  <c r="S392" i="1"/>
  <c r="S127" i="1"/>
  <c r="S503" i="1"/>
  <c r="S31" i="1"/>
  <c r="S249" i="1"/>
  <c r="S30" i="1"/>
  <c r="S282" i="1"/>
  <c r="S356" i="1"/>
  <c r="S433" i="1"/>
  <c r="S374" i="1"/>
  <c r="S431" i="1"/>
  <c r="S14" i="1"/>
  <c r="S599" i="1"/>
  <c r="S535" i="1"/>
  <c r="S590" i="1"/>
  <c r="S370" i="1"/>
  <c r="S569" i="1"/>
  <c r="S565" i="1"/>
  <c r="S567" i="1"/>
  <c r="S327" i="1"/>
  <c r="S553" i="1"/>
  <c r="S527" i="1"/>
  <c r="S518" i="1"/>
  <c r="S463" i="1"/>
  <c r="S132" i="1"/>
  <c r="S455" i="1"/>
  <c r="S332" i="1"/>
  <c r="S311" i="1"/>
  <c r="S167" i="1"/>
  <c r="S41" i="1"/>
  <c r="S403" i="1"/>
  <c r="S281" i="1"/>
  <c r="S12" i="1"/>
  <c r="S100" i="1"/>
  <c r="S379" i="1"/>
  <c r="S407" i="1"/>
  <c r="S52" i="1"/>
  <c r="S39" i="1"/>
  <c r="S369" i="1"/>
  <c r="S175" i="1"/>
  <c r="S429" i="1"/>
  <c r="S142" i="1"/>
  <c r="S147" i="1"/>
  <c r="S144" i="1"/>
  <c r="S177" i="1"/>
  <c r="S266" i="1"/>
  <c r="S234" i="1"/>
  <c r="S235" i="1"/>
  <c r="S192" i="1"/>
  <c r="S191" i="1"/>
  <c r="S361" i="1"/>
  <c r="S138" i="1"/>
  <c r="S35" i="1"/>
  <c r="S292" i="1"/>
  <c r="S353" i="1"/>
  <c r="S520" i="1"/>
  <c r="S468" i="1"/>
  <c r="S512" i="1"/>
  <c r="S575" i="1"/>
  <c r="S602" i="1"/>
  <c r="S511" i="1"/>
  <c r="S563" i="1"/>
  <c r="S393" i="1"/>
  <c r="S406" i="1"/>
  <c r="S489" i="1"/>
  <c r="S580" i="1"/>
  <c r="S475" i="1"/>
  <c r="S587" i="1"/>
  <c r="S310" i="1"/>
  <c r="S523" i="1"/>
  <c r="S300" i="1"/>
  <c r="S482" i="1"/>
  <c r="S408" i="1"/>
  <c r="S586" i="1"/>
  <c r="S4" i="1"/>
  <c r="S24" i="1"/>
  <c r="S34" i="1"/>
  <c r="S98" i="1"/>
  <c r="S54" i="1"/>
  <c r="S69" i="1"/>
  <c r="S91" i="1"/>
  <c r="S104" i="1"/>
  <c r="S70" i="1"/>
  <c r="S117" i="1"/>
  <c r="S129" i="1"/>
  <c r="S136" i="1"/>
  <c r="S225" i="1"/>
  <c r="S513" i="1"/>
  <c r="S313" i="1"/>
  <c r="S172" i="1"/>
  <c r="S486" i="1"/>
  <c r="S351" i="1"/>
  <c r="S135" i="1"/>
  <c r="S516" i="1"/>
  <c r="S176" i="1"/>
  <c r="S198" i="1"/>
  <c r="S171" i="1"/>
  <c r="S232" i="1"/>
  <c r="S437" i="1"/>
  <c r="S375" i="1"/>
  <c r="S270" i="1"/>
  <c r="S474" i="1"/>
  <c r="S37" i="1"/>
  <c r="S457" i="1"/>
  <c r="S28" i="1"/>
  <c r="S531" i="1"/>
  <c r="S550" i="1"/>
  <c r="S546" i="1"/>
  <c r="S595" i="1"/>
  <c r="S581" i="1"/>
  <c r="S473" i="1"/>
  <c r="S479" i="1"/>
  <c r="S324" i="1"/>
  <c r="S390" i="1"/>
  <c r="S496" i="1"/>
  <c r="S386" i="1"/>
  <c r="S357" i="1"/>
  <c r="S424" i="1"/>
  <c r="S223" i="1"/>
  <c r="S255" i="1"/>
  <c r="S51" i="1"/>
  <c r="S73" i="1"/>
  <c r="S65" i="1"/>
  <c r="S57" i="1"/>
  <c r="S55" i="1"/>
  <c r="S95" i="1"/>
  <c r="S13" i="1"/>
  <c r="S112" i="1"/>
  <c r="S84" i="1"/>
  <c r="S68" i="1"/>
  <c r="S314" i="1"/>
  <c r="S246" i="1"/>
  <c r="S456" i="1"/>
  <c r="S464" i="1"/>
  <c r="S554" i="1"/>
  <c r="S294" i="1"/>
  <c r="S134" i="1"/>
  <c r="S165" i="1"/>
  <c r="S161" i="1"/>
  <c r="S252" i="1"/>
  <c r="S315" i="1"/>
  <c r="S199" i="1"/>
  <c r="S209" i="1"/>
  <c r="S262" i="1"/>
  <c r="S6" i="1"/>
  <c r="S355" i="1"/>
  <c r="S480" i="1"/>
  <c r="S391" i="1"/>
  <c r="S271" i="1"/>
  <c r="S529" i="1"/>
  <c r="S571" i="1"/>
  <c r="S592" i="1"/>
  <c r="S472" i="1"/>
  <c r="S578" i="1"/>
  <c r="S385" i="1"/>
  <c r="S547" i="1"/>
  <c r="S528" i="1"/>
  <c r="S396" i="1"/>
  <c r="S329" i="1"/>
  <c r="S583" i="1"/>
  <c r="S417" i="1"/>
  <c r="S346" i="1"/>
  <c r="S462" i="1"/>
  <c r="S594" i="1"/>
  <c r="S286" i="1"/>
  <c r="S296" i="1"/>
  <c r="S559" i="1"/>
  <c r="S501" i="1"/>
  <c r="S50" i="1"/>
  <c r="S58" i="1"/>
  <c r="S46" i="1"/>
  <c r="S17" i="1"/>
  <c r="S71" i="1"/>
  <c r="S86" i="1"/>
  <c r="S109" i="1"/>
  <c r="S103" i="1"/>
  <c r="S131" i="1"/>
  <c r="S140" i="1"/>
  <c r="S508" i="1"/>
  <c r="S289" i="1"/>
  <c r="S183" i="1"/>
  <c r="S426" i="1"/>
  <c r="S186" i="1"/>
  <c r="S160" i="1"/>
  <c r="S229" i="1"/>
  <c r="S174" i="1"/>
  <c r="S317" i="1"/>
  <c r="S347" i="1"/>
  <c r="S378" i="1"/>
  <c r="S184" i="1"/>
  <c r="S93" i="1"/>
  <c r="S440" i="1"/>
  <c r="S477" i="1"/>
  <c r="S494" i="1"/>
  <c r="S584" i="1"/>
  <c r="S405" i="1"/>
  <c r="S340" i="1"/>
  <c r="S562" i="1"/>
  <c r="S432" i="1"/>
  <c r="S551" i="1"/>
  <c r="S492" i="1"/>
  <c r="S333" i="1"/>
  <c r="S233" i="1"/>
  <c r="S439" i="1"/>
  <c r="S372" i="1"/>
  <c r="S412" i="1"/>
  <c r="S561" i="1"/>
  <c r="S459" i="1"/>
  <c r="S365" i="1"/>
  <c r="S26" i="1"/>
  <c r="S59" i="1"/>
  <c r="S29" i="1"/>
  <c r="S555" i="1"/>
  <c r="S32" i="1"/>
  <c r="S92" i="1"/>
  <c r="S87" i="1"/>
  <c r="S66" i="1"/>
  <c r="S509" i="1"/>
  <c r="S121" i="1"/>
  <c r="S130" i="1"/>
  <c r="S208" i="1"/>
  <c r="S500" i="1"/>
  <c r="S242" i="1"/>
  <c r="S185" i="1"/>
  <c r="S218" i="1"/>
  <c r="S206" i="1"/>
  <c r="S487" i="1"/>
  <c r="S337" i="1"/>
  <c r="S284" i="1"/>
  <c r="S319" i="1"/>
  <c r="S193" i="1"/>
  <c r="S213" i="1"/>
  <c r="S422" i="1"/>
  <c r="S44" i="1"/>
  <c r="S338" i="1"/>
  <c r="S430" i="1"/>
  <c r="S267" i="1"/>
  <c r="S442" i="1"/>
  <c r="S5" i="1"/>
  <c r="S532" i="1"/>
  <c r="S597" i="1"/>
  <c r="S330" i="1"/>
  <c r="S576" i="1"/>
  <c r="S521" i="1"/>
  <c r="S504" i="1"/>
  <c r="S499" i="1"/>
  <c r="S598" i="1"/>
  <c r="S537" i="1"/>
  <c r="S566" i="1"/>
  <c r="S495" i="1"/>
  <c r="S564" i="1"/>
  <c r="S358" i="1"/>
  <c r="S444" i="1"/>
  <c r="S557" i="1"/>
  <c r="S219" i="1"/>
  <c r="S23" i="1"/>
  <c r="S15" i="1"/>
  <c r="S519" i="1"/>
  <c r="S481" i="1"/>
  <c r="S49" i="1"/>
  <c r="S77" i="1"/>
  <c r="S90" i="1"/>
  <c r="S96" i="1"/>
  <c r="S435" i="1"/>
  <c r="S88" i="1"/>
  <c r="S428" i="1"/>
  <c r="S301" i="1"/>
  <c r="S164" i="1"/>
  <c r="S251" i="1"/>
  <c r="S204" i="1"/>
  <c r="S210" i="1"/>
  <c r="S397" i="1"/>
  <c r="S415" i="1"/>
  <c r="S285" i="1"/>
  <c r="S238" i="1"/>
  <c r="S349" i="1"/>
  <c r="S259" i="1"/>
  <c r="S279" i="1"/>
  <c r="S16" i="1"/>
  <c r="S239" i="1"/>
  <c r="S264" i="1"/>
  <c r="S344" i="1"/>
  <c r="S502" i="1"/>
  <c r="S593" i="1"/>
  <c r="S515" i="1"/>
  <c r="S573" i="1"/>
  <c r="S552" i="1"/>
  <c r="S240" i="1"/>
  <c r="S588" i="1"/>
  <c r="S384" i="1"/>
  <c r="S434" i="1"/>
  <c r="S438" i="1"/>
  <c r="S425" i="1"/>
  <c r="S490" i="1"/>
  <c r="S579" i="1"/>
  <c r="S450" i="1"/>
  <c r="I514" i="1"/>
  <c r="I420" i="1"/>
  <c r="J387" i="1"/>
  <c r="Q326" i="1"/>
  <c r="R326" i="1" s="1"/>
  <c r="J326" i="1"/>
  <c r="J307" i="1"/>
  <c r="J493" i="1"/>
  <c r="Q215" i="1"/>
  <c r="R215" i="1" s="1"/>
  <c r="I168" i="1"/>
  <c r="J215" i="1"/>
  <c r="Q307" i="1"/>
  <c r="R307" i="1" s="1"/>
  <c r="J336" i="1"/>
  <c r="J402" i="1"/>
  <c r="Q336" i="1"/>
  <c r="R336" i="1" s="1"/>
  <c r="J514" i="1"/>
  <c r="Q493" i="1"/>
  <c r="R493" i="1" s="1"/>
  <c r="I387" i="1"/>
  <c r="Q402" i="1"/>
  <c r="R402" i="1" s="1"/>
  <c r="J448" i="1"/>
  <c r="J169" i="1"/>
  <c r="I448" i="1"/>
  <c r="Q169" i="1"/>
  <c r="R169" i="1" s="1"/>
  <c r="I400" i="1"/>
  <c r="J400" i="1"/>
  <c r="J275" i="1"/>
  <c r="Q275" i="1"/>
  <c r="R275" i="1" s="1"/>
  <c r="J179" i="1"/>
  <c r="Q36" i="1"/>
  <c r="R36" i="1" s="1"/>
  <c r="J36" i="1"/>
  <c r="Q179" i="1"/>
  <c r="R179" i="1" s="1"/>
  <c r="Q143" i="1"/>
  <c r="R143" i="1" s="1"/>
  <c r="J143" i="1"/>
  <c r="G582" i="1"/>
  <c r="W136" i="3" l="1"/>
  <c r="W27" i="3"/>
  <c r="W66" i="3"/>
  <c r="W126" i="3"/>
  <c r="W116" i="3"/>
  <c r="W132" i="3"/>
  <c r="W131" i="3"/>
  <c r="W143" i="3"/>
  <c r="W82" i="3"/>
  <c r="W91" i="3"/>
  <c r="W99" i="3"/>
  <c r="W77" i="3"/>
  <c r="W54" i="3"/>
  <c r="W139" i="3"/>
  <c r="W121" i="3"/>
  <c r="W9" i="3"/>
  <c r="W24" i="3"/>
  <c r="W35" i="3"/>
  <c r="W144" i="3"/>
  <c r="W65" i="3"/>
  <c r="W15" i="3"/>
  <c r="W130" i="3"/>
  <c r="W17" i="3"/>
  <c r="W115" i="3"/>
  <c r="W140" i="3"/>
  <c r="W111" i="3"/>
  <c r="W81" i="3"/>
  <c r="W122" i="3"/>
  <c r="W71" i="3"/>
  <c r="W123" i="3"/>
  <c r="W95" i="3"/>
  <c r="W21" i="3"/>
  <c r="W80" i="3"/>
  <c r="W133" i="3"/>
  <c r="W102" i="3"/>
  <c r="W18" i="3"/>
  <c r="W83" i="3"/>
  <c r="W73" i="3"/>
  <c r="W25" i="3"/>
  <c r="W90" i="3"/>
  <c r="W62" i="3"/>
  <c r="W96" i="3"/>
  <c r="W20" i="3"/>
  <c r="W76" i="3"/>
  <c r="W127" i="3"/>
  <c r="W146" i="3"/>
  <c r="W7" i="3"/>
  <c r="W67" i="3"/>
  <c r="W124" i="3"/>
  <c r="W114" i="3"/>
  <c r="W13" i="3"/>
  <c r="W120" i="3"/>
  <c r="W93" i="3"/>
  <c r="W74" i="3"/>
  <c r="W28" i="3"/>
  <c r="W129" i="3"/>
  <c r="W100" i="3"/>
  <c r="W5" i="3"/>
  <c r="W72" i="3"/>
  <c r="W104" i="3"/>
  <c r="W92" i="3"/>
  <c r="W12" i="3"/>
  <c r="W86" i="3"/>
  <c r="W145" i="3"/>
  <c r="W75" i="3"/>
  <c r="W34" i="3"/>
  <c r="W134" i="3"/>
  <c r="W26" i="3"/>
  <c r="W94" i="3"/>
  <c r="W49" i="3"/>
  <c r="W23" i="3"/>
  <c r="W101" i="3"/>
  <c r="W138" i="3"/>
  <c r="W117" i="3"/>
  <c r="V106" i="3"/>
  <c r="W106" i="3" s="1"/>
  <c r="V112" i="3"/>
  <c r="W112" i="3" s="1"/>
  <c r="V89" i="3"/>
  <c r="W89" i="3" s="1"/>
  <c r="V58" i="3"/>
  <c r="W58" i="3" s="1"/>
  <c r="V69" i="3"/>
  <c r="W69" i="3" s="1"/>
  <c r="V61" i="3"/>
  <c r="W61" i="3" s="1"/>
  <c r="V108" i="3"/>
  <c r="W108" i="3" s="1"/>
  <c r="V40" i="3"/>
  <c r="W40" i="3" s="1"/>
  <c r="V29" i="3"/>
  <c r="W29" i="3" s="1"/>
  <c r="V43" i="3"/>
  <c r="W43" i="3" s="1"/>
  <c r="V105" i="3"/>
  <c r="W105" i="3" s="1"/>
  <c r="V45" i="3"/>
  <c r="W45" i="3" s="1"/>
  <c r="V53" i="3"/>
  <c r="W53" i="3" s="1"/>
  <c r="V44" i="3"/>
  <c r="W44" i="3" s="1"/>
  <c r="V84" i="3"/>
  <c r="W84" i="3" s="1"/>
  <c r="V87" i="3"/>
  <c r="W87" i="3" s="1"/>
  <c r="V88" i="3"/>
  <c r="W88" i="3" s="1"/>
  <c r="V57" i="3"/>
  <c r="W57" i="3" s="1"/>
  <c r="V38" i="3"/>
  <c r="W38" i="3" s="1"/>
  <c r="V47" i="3"/>
  <c r="W47" i="3" s="1"/>
  <c r="V110" i="3"/>
  <c r="W110" i="3" s="1"/>
  <c r="V107" i="3"/>
  <c r="W107" i="3" s="1"/>
  <c r="V36" i="3"/>
  <c r="W36" i="3" s="1"/>
  <c r="V37" i="3"/>
  <c r="W37" i="3" s="1"/>
  <c r="V48" i="3"/>
  <c r="W48" i="3" s="1"/>
  <c r="V52" i="3"/>
  <c r="W52" i="3" s="1"/>
  <c r="V50" i="3"/>
  <c r="W50" i="3" s="1"/>
  <c r="V19" i="3"/>
  <c r="W19" i="3" s="1"/>
  <c r="V51" i="3"/>
  <c r="W51" i="3" s="1"/>
  <c r="V42" i="3"/>
  <c r="W42" i="3" s="1"/>
  <c r="V16" i="3"/>
  <c r="W16" i="3" s="1"/>
  <c r="V55" i="3"/>
  <c r="W55" i="3" s="1"/>
  <c r="V56" i="3"/>
  <c r="W56" i="3" s="1"/>
  <c r="V85" i="3"/>
  <c r="W85" i="3" s="1"/>
  <c r="V10" i="3"/>
  <c r="W10" i="3" s="1"/>
  <c r="V11" i="3"/>
  <c r="W11" i="3" s="1"/>
  <c r="V33" i="3"/>
  <c r="W33" i="3" s="1"/>
  <c r="V46" i="3"/>
  <c r="W46" i="3" s="1"/>
  <c r="V70" i="3"/>
  <c r="W70" i="3" s="1"/>
  <c r="V30" i="3"/>
  <c r="W30" i="3" s="1"/>
  <c r="V31" i="3"/>
  <c r="W31" i="3" s="1"/>
  <c r="V8" i="3"/>
  <c r="W8" i="3" s="1"/>
  <c r="V32" i="3"/>
  <c r="W32" i="3" s="1"/>
  <c r="V68" i="3"/>
  <c r="W68" i="3" s="1"/>
  <c r="V39" i="3"/>
  <c r="W39" i="3" s="1"/>
  <c r="V109" i="3"/>
  <c r="W109" i="3" s="1"/>
  <c r="V60" i="3"/>
  <c r="W60" i="3" s="1"/>
  <c r="V59" i="3"/>
  <c r="W59" i="3" s="1"/>
  <c r="V113" i="3"/>
  <c r="W113" i="3" s="1"/>
  <c r="V41" i="3"/>
  <c r="W41" i="3" s="1"/>
  <c r="Q582" i="1"/>
  <c r="R582" i="1" s="1"/>
  <c r="J582" i="1"/>
  <c r="I58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Bedell</author>
  </authors>
  <commentList>
    <comment ref="O2" authorId="0" shapeId="0" xr:uid="{79C50259-9A1C-4901-9A30-6336064CC780}">
      <text>
        <r>
          <rPr>
            <sz val="11"/>
            <color theme="1"/>
            <rFont val="Aptos Narrow"/>
            <family val="2"/>
            <scheme val="minor"/>
          </rPr>
          <t xml:space="preserve">Andrew Bedell:
RR = recent raise
B = broker
G = Gold
U = Uranium
L = liquidity
RR = recent raise
MC = Market Cap </t>
        </r>
      </text>
    </comment>
    <comment ref="R307" authorId="0" shapeId="0" xr:uid="{42DE7167-34F5-45E9-8098-C54B20DBF479}">
      <text>
        <r>
          <rPr>
            <sz val="11"/>
            <color theme="1"/>
            <rFont val="Aptos Narrow"/>
            <family val="2"/>
            <scheme val="minor"/>
          </rPr>
          <t>Andrew Bedell:
-$17m CFO was offset by $13m contribution from JV ...</t>
        </r>
      </text>
    </comment>
    <comment ref="P493" authorId="0" shapeId="0" xr:uid="{D71743CA-15AA-49B3-9FCB-B9890223C5CC}">
      <text>
        <r>
          <rPr>
            <sz val="11"/>
            <color theme="1"/>
            <rFont val="Aptos Narrow"/>
            <family val="2"/>
            <scheme val="minor"/>
          </rPr>
          <t>Andrew Bedell:
$2.6m UW EO closing 7 May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%Username%</author>
  </authors>
  <commentList>
    <comment ref="K21" authorId="0" shapeId="0" xr:uid="{B6647937-E290-4605-B09E-FD9BA7507E8C}">
      <text>
        <r>
          <rPr>
            <b/>
            <sz val="9"/>
            <color indexed="81"/>
            <rFont val="Tahoma"/>
            <charset val="1"/>
          </rPr>
          <t>%Username%:</t>
        </r>
        <r>
          <rPr>
            <sz val="9"/>
            <color indexed="81"/>
            <rFont val="Tahoma"/>
            <charset val="1"/>
          </rPr>
          <t xml:space="preserve">
bullion</t>
        </r>
      </text>
    </comment>
    <comment ref="S79" authorId="0" shapeId="0" xr:uid="{CB39A902-BD93-4359-84FF-4662511B6833}">
      <text>
        <r>
          <rPr>
            <b/>
            <sz val="9"/>
            <color indexed="81"/>
            <rFont val="Tahoma"/>
            <family val="2"/>
          </rPr>
          <t>%Username%:</t>
        </r>
        <r>
          <rPr>
            <sz val="9"/>
            <color indexed="81"/>
            <rFont val="Tahoma"/>
            <family val="2"/>
          </rPr>
          <t xml:space="preserve">
$10m from project selldown (80%) to NST in April24</t>
        </r>
      </text>
    </comment>
  </commentList>
</comments>
</file>

<file path=xl/sharedStrings.xml><?xml version="1.0" encoding="utf-8"?>
<sst xmlns="http://schemas.openxmlformats.org/spreadsheetml/2006/main" count="2677" uniqueCount="1029">
  <si>
    <t>currency=AUD&amp;itemname=TR.CompanyMarketCapitalization</t>
  </si>
  <si>
    <t>currency=AUD&amp;itemname=TR.AvgDailyValTraded20D</t>
  </si>
  <si>
    <t>Ticker</t>
  </si>
  <si>
    <t>CFO</t>
  </si>
  <si>
    <t>CFI</t>
  </si>
  <si>
    <t>CFF</t>
  </si>
  <si>
    <t>Q End Cash</t>
  </si>
  <si>
    <t>Quarterly Burn</t>
  </si>
  <si>
    <t>Quarter End Date</t>
  </si>
  <si>
    <t>Date CC=2</t>
  </si>
  <si>
    <t>Date CC-1.2</t>
  </si>
  <si>
    <t>Market Cap</t>
  </si>
  <si>
    <t>ADV 20</t>
  </si>
  <si>
    <t>Mkt Cap, HC</t>
  </si>
  <si>
    <t>ADV 20, HC</t>
  </si>
  <si>
    <t>!</t>
  </si>
  <si>
    <t>RR $</t>
  </si>
  <si>
    <t>Current Estimate, Cash</t>
  </si>
  <si>
    <t>Currest Estimate, Cash Cover</t>
  </si>
  <si>
    <t>RZI.AX</t>
  </si>
  <si>
    <t>BKY.AX</t>
  </si>
  <si>
    <t>-</t>
  </si>
  <si>
    <t>M7T.AX</t>
  </si>
  <si>
    <t>PIQ.AX</t>
  </si>
  <si>
    <t>MAN.AX</t>
  </si>
  <si>
    <t>PPL.AX</t>
  </si>
  <si>
    <t>SFX.AX</t>
  </si>
  <si>
    <t>KM1.AX</t>
  </si>
  <si>
    <t>FWD.AX</t>
  </si>
  <si>
    <t>KYP.AX</t>
  </si>
  <si>
    <t>PAA.AX</t>
  </si>
  <si>
    <t>CGS.AX</t>
  </si>
  <si>
    <t>AT1.AX</t>
  </si>
  <si>
    <t>FEX.AX</t>
  </si>
  <si>
    <t>CAI.AX</t>
  </si>
  <si>
    <t>RR</t>
  </si>
  <si>
    <t>MLS.AX</t>
  </si>
  <si>
    <t>BNR.AX</t>
  </si>
  <si>
    <t>ONE.AX</t>
  </si>
  <si>
    <t>BET.AX</t>
  </si>
  <si>
    <t>OEL.AX</t>
  </si>
  <si>
    <t>OFX.AX</t>
  </si>
  <si>
    <t>SYM.AX</t>
  </si>
  <si>
    <t>BRK.AX</t>
  </si>
  <si>
    <t>ABY.AX</t>
  </si>
  <si>
    <t>VHT.AX</t>
  </si>
  <si>
    <t>AIM.AX</t>
  </si>
  <si>
    <t>DNA.AX</t>
  </si>
  <si>
    <t>AGN.AX</t>
  </si>
  <si>
    <t>EQX.AX</t>
  </si>
  <si>
    <t>AND.AX</t>
  </si>
  <si>
    <t>IIQ.AX</t>
  </si>
  <si>
    <t>AMA.AX</t>
  </si>
  <si>
    <t>RDN.AX</t>
  </si>
  <si>
    <t>B</t>
  </si>
  <si>
    <t>SHJ.AX</t>
  </si>
  <si>
    <t>B4P.AX</t>
  </si>
  <si>
    <t>MRR.AX</t>
  </si>
  <si>
    <t>PYC.AX</t>
  </si>
  <si>
    <t>PLY.AX</t>
  </si>
  <si>
    <t>LYL.AX</t>
  </si>
  <si>
    <t>DUR.AX</t>
  </si>
  <si>
    <t>AHL.AX</t>
  </si>
  <si>
    <t>GNG.AX</t>
  </si>
  <si>
    <t>RTH.AX</t>
  </si>
  <si>
    <t>SHA.AX</t>
  </si>
  <si>
    <t>IMA.AX</t>
  </si>
  <si>
    <t>VLS.AX</t>
  </si>
  <si>
    <t>SNT.AX</t>
  </si>
  <si>
    <t>PBP.AX</t>
  </si>
  <si>
    <t>WGN.AX</t>
  </si>
  <si>
    <t>CUF.AX</t>
  </si>
  <si>
    <t>IPG.AX</t>
  </si>
  <si>
    <t>RUL.AX</t>
  </si>
  <si>
    <t>ECS.AX</t>
  </si>
  <si>
    <t>ACR.AX</t>
  </si>
  <si>
    <t>NTI.AX</t>
  </si>
  <si>
    <t>PEN.AX</t>
  </si>
  <si>
    <t>LOM.AX</t>
  </si>
  <si>
    <t>CYP.AX</t>
  </si>
  <si>
    <t>MXI.AX</t>
  </si>
  <si>
    <t>PPS.AX</t>
  </si>
  <si>
    <t>IRI.AX</t>
  </si>
  <si>
    <t>PCL.AX</t>
  </si>
  <si>
    <t>SPZ.AX</t>
  </si>
  <si>
    <t>MAH.AX</t>
  </si>
  <si>
    <t>XAM.AX</t>
  </si>
  <si>
    <t>VYS.AX</t>
  </si>
  <si>
    <t>MCA.AX</t>
  </si>
  <si>
    <t>EOS.AX</t>
  </si>
  <si>
    <t>DRO.AX</t>
  </si>
  <si>
    <t>VEE.AX</t>
  </si>
  <si>
    <t>Div</t>
  </si>
  <si>
    <t>BRL.AX</t>
  </si>
  <si>
    <t>GTN.AX</t>
  </si>
  <si>
    <t>LGL.AX</t>
  </si>
  <si>
    <t>EVO.AX</t>
  </si>
  <si>
    <t>NOV.AX</t>
  </si>
  <si>
    <t>VIT.AX</t>
  </si>
  <si>
    <t>EEG.AX</t>
  </si>
  <si>
    <t>MTO.AX</t>
  </si>
  <si>
    <t>DXB.AX</t>
  </si>
  <si>
    <t>CAY.AX</t>
  </si>
  <si>
    <t>EHL.AX</t>
  </si>
  <si>
    <t>PGH.AX</t>
  </si>
  <si>
    <t>NTD.AX</t>
  </si>
  <si>
    <t>HIT.AX</t>
  </si>
  <si>
    <t>PTX.AX</t>
  </si>
  <si>
    <t>MDR.AX</t>
  </si>
  <si>
    <t>MBH.AX</t>
  </si>
  <si>
    <t>GOW.AX</t>
  </si>
  <si>
    <t>MEI.AX</t>
  </si>
  <si>
    <t>NXD.AX</t>
  </si>
  <si>
    <t>SWM.AX</t>
  </si>
  <si>
    <t>MCP.AX</t>
  </si>
  <si>
    <t>GNP.AX</t>
  </si>
  <si>
    <t>LBL.AX</t>
  </si>
  <si>
    <t>CXM.AX</t>
  </si>
  <si>
    <t>ACF.AX</t>
  </si>
  <si>
    <t>XRF.AX</t>
  </si>
  <si>
    <t>PTL.AX</t>
  </si>
  <si>
    <t>JYC.AX</t>
  </si>
  <si>
    <t>EEL.AX</t>
  </si>
  <si>
    <t>MX1.AX</t>
  </si>
  <si>
    <t>NAM.AX</t>
  </si>
  <si>
    <t>ATP.AX</t>
  </si>
  <si>
    <t>ETR.AX</t>
  </si>
  <si>
    <t xml:space="preserve"> -   </t>
  </si>
  <si>
    <t>BSE.AX</t>
  </si>
  <si>
    <t>DUG.AX</t>
  </si>
  <si>
    <t>5GN.AX</t>
  </si>
  <si>
    <t>HZN.AX</t>
  </si>
  <si>
    <t>SHM.AX</t>
  </si>
  <si>
    <t>AWJ.AX</t>
  </si>
  <si>
    <t>JMS.AX</t>
  </si>
  <si>
    <t>EGL.AX</t>
  </si>
  <si>
    <t>LAU.AX</t>
  </si>
  <si>
    <t>PPE.AX</t>
  </si>
  <si>
    <t>BRI.AX</t>
  </si>
  <si>
    <t>KSC.AX</t>
  </si>
  <si>
    <t>UNI.AX</t>
  </si>
  <si>
    <t>SLH.AX</t>
  </si>
  <si>
    <t>PWR.AX</t>
  </si>
  <si>
    <t>TRS.AX</t>
  </si>
  <si>
    <t>AUN.AX</t>
  </si>
  <si>
    <t>DSK.AX</t>
  </si>
  <si>
    <t>SBM.AX</t>
  </si>
  <si>
    <t>A1N.AX</t>
  </si>
  <si>
    <t>NRZ.AX</t>
  </si>
  <si>
    <t>MIL.AX</t>
  </si>
  <si>
    <t>LMG.AX</t>
  </si>
  <si>
    <t>QIP.AX</t>
  </si>
  <si>
    <t>PSQ.AX</t>
  </si>
  <si>
    <t>CLX.AX</t>
  </si>
  <si>
    <t>CCX.AX</t>
  </si>
  <si>
    <t>BIS.AX</t>
  </si>
  <si>
    <t>MKR.AX</t>
  </si>
  <si>
    <t>TBR.AX</t>
  </si>
  <si>
    <t>SSG.AX</t>
  </si>
  <si>
    <t>MSV.AX</t>
  </si>
  <si>
    <t>SXL.AX</t>
  </si>
  <si>
    <t>OMH.AX</t>
  </si>
  <si>
    <t>ASH.AX</t>
  </si>
  <si>
    <t>ADH.AX</t>
  </si>
  <si>
    <t>VVA.AX</t>
  </si>
  <si>
    <t>MYX.AX</t>
  </si>
  <si>
    <t>TER.AX</t>
  </si>
  <si>
    <t>MLG.AX</t>
  </si>
  <si>
    <t>BEZ.AX</t>
  </si>
  <si>
    <t>BBN.AX</t>
  </si>
  <si>
    <t>PFG.AX</t>
  </si>
  <si>
    <t>CEH.AX</t>
  </si>
  <si>
    <t>MWY.AX</t>
  </si>
  <si>
    <t>BOL.AX</t>
  </si>
  <si>
    <t>RKN.AX</t>
  </si>
  <si>
    <t>AVG.AX</t>
  </si>
  <si>
    <t>ASG.AX</t>
  </si>
  <si>
    <t>SGLLV.AX</t>
  </si>
  <si>
    <t>HLO.AX</t>
  </si>
  <si>
    <t>ALK.AX</t>
  </si>
  <si>
    <t>COE.AX</t>
  </si>
  <si>
    <t>KPG.AX</t>
  </si>
  <si>
    <t>SXE.AX</t>
  </si>
  <si>
    <t>STP.AX</t>
  </si>
  <si>
    <t>SVM.AX</t>
  </si>
  <si>
    <t>29M.AX</t>
  </si>
  <si>
    <t>MEU.AX</t>
  </si>
  <si>
    <t>A2B.AX</t>
  </si>
  <si>
    <t>CAA.AX</t>
  </si>
  <si>
    <t>CYG.AX</t>
  </si>
  <si>
    <t>EGG.AX</t>
  </si>
  <si>
    <t>CYC.AX</t>
  </si>
  <si>
    <t>KOV.AX</t>
  </si>
  <si>
    <t>SXG.AX</t>
  </si>
  <si>
    <t>ECL.AX</t>
  </si>
  <si>
    <t>ARX.AX</t>
  </si>
  <si>
    <t>WA1.AX</t>
  </si>
  <si>
    <t>PH2.AX</t>
  </si>
  <si>
    <t>BDM.AX</t>
  </si>
  <si>
    <t>MHJ.AX</t>
  </si>
  <si>
    <t>LIS.AX</t>
  </si>
  <si>
    <t>AL3.AX</t>
  </si>
  <si>
    <t>PBH.AX</t>
  </si>
  <si>
    <t>M&amp;A</t>
  </si>
  <si>
    <t>KRM.AX</t>
  </si>
  <si>
    <t>PRO.AX</t>
  </si>
  <si>
    <t>SHV.AX</t>
  </si>
  <si>
    <t>AIS.AX</t>
  </si>
  <si>
    <t>TLM.AX</t>
  </si>
  <si>
    <t>PER.AX</t>
  </si>
  <si>
    <t>AKM.AX</t>
  </si>
  <si>
    <t>PSC.AX</t>
  </si>
  <si>
    <t>IPD.AX</t>
  </si>
  <si>
    <t>POD.AX</t>
  </si>
  <si>
    <t>KOB.AX</t>
  </si>
  <si>
    <t>DUB.AX</t>
  </si>
  <si>
    <t>NXM.AX</t>
  </si>
  <si>
    <t>MI6.AX</t>
  </si>
  <si>
    <t>EGR.AX</t>
  </si>
  <si>
    <t>JRV.AX</t>
  </si>
  <si>
    <t>OCC.AX</t>
  </si>
  <si>
    <t>ATC.AX</t>
  </si>
  <si>
    <t>ACW.AX</t>
  </si>
  <si>
    <t>NET.AX</t>
  </si>
  <si>
    <t>FFM.AX</t>
  </si>
  <si>
    <t>1AE.AX</t>
  </si>
  <si>
    <t>PEX.AX</t>
  </si>
  <si>
    <t>GRX.AX</t>
  </si>
  <si>
    <t>ARL.AX</t>
  </si>
  <si>
    <t>AZL.AX</t>
  </si>
  <si>
    <t>RFG.AX</t>
  </si>
  <si>
    <t>SRX.AX</t>
  </si>
  <si>
    <t>WSP.AX</t>
  </si>
  <si>
    <t>GAL.AX</t>
  </si>
  <si>
    <t>SRL.AX</t>
  </si>
  <si>
    <t>TYX.AX</t>
  </si>
  <si>
    <t>CGR.AX</t>
  </si>
  <si>
    <t>STN.AX</t>
  </si>
  <si>
    <t>FAR.AX</t>
  </si>
  <si>
    <t>CNB.AX</t>
  </si>
  <si>
    <t>LIN.AX</t>
  </si>
  <si>
    <t>IDX.AX</t>
  </si>
  <si>
    <t>FGR.AX</t>
  </si>
  <si>
    <t>INF.AX</t>
  </si>
  <si>
    <t>EVR.AX</t>
  </si>
  <si>
    <t xml:space="preserve"> Unable to resolve all requested identifiers. </t>
  </si>
  <si>
    <t>CVV.AX</t>
  </si>
  <si>
    <t>IR1.AX</t>
  </si>
  <si>
    <t>LRK.AX</t>
  </si>
  <si>
    <t>TG6.AX</t>
  </si>
  <si>
    <t>BPH.AX</t>
  </si>
  <si>
    <t>TCG.AX</t>
  </si>
  <si>
    <t>DLI.AX</t>
  </si>
  <si>
    <t>MMC.AX</t>
  </si>
  <si>
    <t>SHN.AX</t>
  </si>
  <si>
    <t>NWC.AX</t>
  </si>
  <si>
    <t>SDV.AX</t>
  </si>
  <si>
    <t>MXR.AX</t>
  </si>
  <si>
    <t>IVR.AX</t>
  </si>
  <si>
    <t>BTR.AX</t>
  </si>
  <si>
    <t>HGO.AX</t>
  </si>
  <si>
    <t>TOE.AX</t>
  </si>
  <si>
    <t>U</t>
  </si>
  <si>
    <t>OPT.AX</t>
  </si>
  <si>
    <t>PVT.AX</t>
  </si>
  <si>
    <t>NTU.AX</t>
  </si>
  <si>
    <t>CAT.AX</t>
  </si>
  <si>
    <t>CAJ.AX</t>
  </si>
  <si>
    <t>CYM.AX</t>
  </si>
  <si>
    <t>CXU.AX</t>
  </si>
  <si>
    <t>BSN.AX</t>
  </si>
  <si>
    <t>DCC.AX</t>
  </si>
  <si>
    <t>HZR.AX</t>
  </si>
  <si>
    <t>SRG.AX</t>
  </si>
  <si>
    <t>COI.AX</t>
  </si>
  <si>
    <t>HAS.AX</t>
  </si>
  <si>
    <t>OSL.AX</t>
  </si>
  <si>
    <t>ADN.AX</t>
  </si>
  <si>
    <t>BRX.AX</t>
  </si>
  <si>
    <t>WIA.AX</t>
  </si>
  <si>
    <t>KSN.AX</t>
  </si>
  <si>
    <t>ATA.AX</t>
  </si>
  <si>
    <t>HFR.AX</t>
  </si>
  <si>
    <t>SVL.AX</t>
  </si>
  <si>
    <t>3DA.AX</t>
  </si>
  <si>
    <t>CY5.AX</t>
  </si>
  <si>
    <t>BC8.AX</t>
  </si>
  <si>
    <t>DEV.AX</t>
  </si>
  <si>
    <t>NMT.AX</t>
  </si>
  <si>
    <t>PEK.AX</t>
  </si>
  <si>
    <t>MHC.AX</t>
  </si>
  <si>
    <t>IPT.AX</t>
  </si>
  <si>
    <t>AGY.AX</t>
  </si>
  <si>
    <t>SLC.AX</t>
  </si>
  <si>
    <t>RXL.AX</t>
  </si>
  <si>
    <t>?</t>
  </si>
  <si>
    <t>BKT.AX</t>
  </si>
  <si>
    <t>TOR.AX</t>
  </si>
  <si>
    <t>CAN.AX</t>
  </si>
  <si>
    <t>DGL.AX</t>
  </si>
  <si>
    <t>AUC.AX</t>
  </si>
  <si>
    <t>92E.AX</t>
  </si>
  <si>
    <t>ENV.AX</t>
  </si>
  <si>
    <t>ADX.AX</t>
  </si>
  <si>
    <t>GTR.AX</t>
  </si>
  <si>
    <t>TEG.AX</t>
  </si>
  <si>
    <t>PIL.AX</t>
  </si>
  <si>
    <t>BML.AX</t>
  </si>
  <si>
    <t>VAL.AX</t>
  </si>
  <si>
    <t>A1M.AX</t>
  </si>
  <si>
    <t>KCN.AX</t>
  </si>
  <si>
    <t>HIO.AX</t>
  </si>
  <si>
    <t>AUE.AX</t>
  </si>
  <si>
    <t>WMG.AX</t>
  </si>
  <si>
    <t>AVL.AX</t>
  </si>
  <si>
    <t>RAC.AX</t>
  </si>
  <si>
    <t>ATH.AX</t>
  </si>
  <si>
    <t>EUR.AX</t>
  </si>
  <si>
    <t>CE1.AX</t>
  </si>
  <si>
    <t>IDA.AX</t>
  </si>
  <si>
    <t>OZM.AX</t>
  </si>
  <si>
    <t>BBT.AX</t>
  </si>
  <si>
    <t>NXS.AX</t>
  </si>
  <si>
    <t>PUR.AX</t>
  </si>
  <si>
    <t>SGA.AX</t>
  </si>
  <si>
    <t>AMI.AX</t>
  </si>
  <si>
    <t>BNL.AX</t>
  </si>
  <si>
    <t>VEN.AX</t>
  </si>
  <si>
    <t>ENR.AX</t>
  </si>
  <si>
    <t>GGE.AX</t>
  </si>
  <si>
    <t>ART.AX</t>
  </si>
  <si>
    <t>BCB.AX</t>
  </si>
  <si>
    <t>MZZ.AX</t>
  </si>
  <si>
    <t>LLI.AX</t>
  </si>
  <si>
    <t>ASN.AX</t>
  </si>
  <si>
    <t>GBR.AX</t>
  </si>
  <si>
    <t>VNL.AX</t>
  </si>
  <si>
    <t>AX8.AX</t>
  </si>
  <si>
    <t>RFX.AX</t>
  </si>
  <si>
    <t>LV1.AX</t>
  </si>
  <si>
    <t>EXR.AX</t>
  </si>
  <si>
    <t>SYR.AX</t>
  </si>
  <si>
    <t>LPD.AX</t>
  </si>
  <si>
    <t>GUE.AX</t>
  </si>
  <si>
    <t>MMA.AX</t>
  </si>
  <si>
    <t>RDM.AX</t>
  </si>
  <si>
    <t>CHR.AX</t>
  </si>
  <si>
    <t>HHR.AX</t>
  </si>
  <si>
    <t>AZY.AX</t>
  </si>
  <si>
    <t>LM8.AX</t>
  </si>
  <si>
    <t>HAR.AX</t>
  </si>
  <si>
    <t>E25.AX</t>
  </si>
  <si>
    <t>AR3.AX</t>
  </si>
  <si>
    <t>TVN.AX</t>
  </si>
  <si>
    <t>YRL.AX</t>
  </si>
  <si>
    <t>COS.AX</t>
  </si>
  <si>
    <t>TLG.AX</t>
  </si>
  <si>
    <t>CXO.AX</t>
  </si>
  <si>
    <t>AKP.AX</t>
  </si>
  <si>
    <t>RIM.AX</t>
  </si>
  <si>
    <t>QPM.AX</t>
  </si>
  <si>
    <t>ALC.AX</t>
  </si>
  <si>
    <t>BMG.AX</t>
  </si>
  <si>
    <t>JLL.AX</t>
  </si>
  <si>
    <t>KAU.AX</t>
  </si>
  <si>
    <t>LPM.AX</t>
  </si>
  <si>
    <t>ZEO.AX</t>
  </si>
  <si>
    <t>ORR.AX</t>
  </si>
  <si>
    <t>AVR.AX</t>
  </si>
  <si>
    <t>CAV.AX</t>
  </si>
  <si>
    <t>TMS.AX</t>
  </si>
  <si>
    <t>BAS.AX</t>
  </si>
  <si>
    <t>MEK.AX</t>
  </si>
  <si>
    <t>MAY.AX</t>
  </si>
  <si>
    <t>2*</t>
  </si>
  <si>
    <t>CCV.AX</t>
  </si>
  <si>
    <t>PNR.AX</t>
  </si>
  <si>
    <t>SUV.AX</t>
  </si>
  <si>
    <t>GL1.AX</t>
  </si>
  <si>
    <t>AV1.AX</t>
  </si>
  <si>
    <t>OMA.AX</t>
  </si>
  <si>
    <t>SGC.AX</t>
  </si>
  <si>
    <t>CLA.AX</t>
  </si>
  <si>
    <t>ACE.AX</t>
  </si>
  <si>
    <t>AEV.AX</t>
  </si>
  <si>
    <t>LSX.AX</t>
  </si>
  <si>
    <t>CSS.AX</t>
  </si>
  <si>
    <t>Debt</t>
  </si>
  <si>
    <t>TBN.AX</t>
  </si>
  <si>
    <t>ICI.AX</t>
  </si>
  <si>
    <t>KNG.AX</t>
  </si>
  <si>
    <t>ARV.AX</t>
  </si>
  <si>
    <t>EIQ.AX</t>
  </si>
  <si>
    <t>AEE.AX</t>
  </si>
  <si>
    <t>ARR.AX</t>
  </si>
  <si>
    <t>GRE.AX</t>
  </si>
  <si>
    <t>S2R.AX</t>
  </si>
  <si>
    <t>IND.AX</t>
  </si>
  <si>
    <t>LTP.AX</t>
  </si>
  <si>
    <t>LCL.AX</t>
  </si>
  <si>
    <t>VML.AX</t>
  </si>
  <si>
    <t>FL1.AX</t>
  </si>
  <si>
    <t>MGT.AX</t>
  </si>
  <si>
    <t>SYA.AX</t>
  </si>
  <si>
    <t>MAP.AX</t>
  </si>
  <si>
    <t>QGL.AX</t>
  </si>
  <si>
    <t>ARN.AX</t>
  </si>
  <si>
    <t>RCE.AX</t>
  </si>
  <si>
    <t>HCH.AX</t>
  </si>
  <si>
    <t>LKE.AX</t>
  </si>
  <si>
    <t>EXP.AX</t>
  </si>
  <si>
    <t>SPX.AX</t>
  </si>
  <si>
    <t>UBI.AX</t>
  </si>
  <si>
    <t>AON.AX</t>
  </si>
  <si>
    <t>KAI.AX</t>
  </si>
  <si>
    <t>PPK.AX</t>
  </si>
  <si>
    <t>VUL.AX</t>
  </si>
  <si>
    <t>PNX.AX</t>
  </si>
  <si>
    <t>NC1.AX</t>
  </si>
  <si>
    <t>OAU.AX</t>
  </si>
  <si>
    <t>SRN.AX</t>
  </si>
  <si>
    <t>PGC.AX</t>
  </si>
  <si>
    <t>IMB.AX</t>
  </si>
  <si>
    <t>CEL.AX</t>
  </si>
  <si>
    <t>PDI.AX</t>
  </si>
  <si>
    <t>GTE.AX</t>
  </si>
  <si>
    <t>LIT.AX</t>
  </si>
  <si>
    <t>GAS.AX</t>
  </si>
  <si>
    <t>CXL.AX</t>
  </si>
  <si>
    <t>ARU.AX</t>
  </si>
  <si>
    <t>MMI.AX</t>
  </si>
  <si>
    <t>SGQ.AX</t>
  </si>
  <si>
    <t>BVS.AX</t>
  </si>
  <si>
    <t>X</t>
  </si>
  <si>
    <t>CRR.AX</t>
  </si>
  <si>
    <t>SOP.AX</t>
  </si>
  <si>
    <t>GHY.AX</t>
  </si>
  <si>
    <t>PGD.AX</t>
  </si>
  <si>
    <t>BCM.AX</t>
  </si>
  <si>
    <t>DBF.AX</t>
  </si>
  <si>
    <t>VR1.AX</t>
  </si>
  <si>
    <t>CC9.AX</t>
  </si>
  <si>
    <t>EQN.AX</t>
  </si>
  <si>
    <t>CRD.AX</t>
  </si>
  <si>
    <t>ASO.AX</t>
  </si>
  <si>
    <t>CPM.AX</t>
  </si>
  <si>
    <t>RHY.AX</t>
  </si>
  <si>
    <t>INR.AX</t>
  </si>
  <si>
    <t>BUX.AX</t>
  </si>
  <si>
    <t>ENL.AX</t>
  </si>
  <si>
    <t>OEC.AX</t>
  </si>
  <si>
    <t>MAU.AX</t>
  </si>
  <si>
    <t>HNG.AX</t>
  </si>
  <si>
    <t>RXM.AX</t>
  </si>
  <si>
    <t>LPI.AX</t>
  </si>
  <si>
    <t>CBE.AX</t>
  </si>
  <si>
    <t>WWI.AX</t>
  </si>
  <si>
    <t>UNT.AX</t>
  </si>
  <si>
    <t>SMI.AX</t>
  </si>
  <si>
    <t>VMS.AX</t>
  </si>
  <si>
    <t>IPX.AX</t>
  </si>
  <si>
    <t>BLU.AX</t>
  </si>
  <si>
    <t>PAR.AX</t>
  </si>
  <si>
    <t>HMX.AX</t>
  </si>
  <si>
    <t>AW1.AX</t>
  </si>
  <si>
    <t>NVA.AX</t>
  </si>
  <si>
    <t>COB.AX</t>
  </si>
  <si>
    <t>EVS.AX</t>
  </si>
  <si>
    <t>CG1.AX</t>
  </si>
  <si>
    <t>MNB.AX</t>
  </si>
  <si>
    <t>GT1.AX</t>
  </si>
  <si>
    <t>QXR.AX</t>
  </si>
  <si>
    <t>4DX.AX</t>
  </si>
  <si>
    <t>3DP.AX</t>
  </si>
  <si>
    <t>IOD.AX</t>
  </si>
  <si>
    <t>SPR.AX</t>
  </si>
  <si>
    <t>MVP.AX</t>
  </si>
  <si>
    <t>PXX.AX</t>
  </si>
  <si>
    <t>QOR.AX</t>
  </si>
  <si>
    <t>BUB.AX</t>
  </si>
  <si>
    <t>LRS.AX</t>
  </si>
  <si>
    <t>CTM.AX</t>
  </si>
  <si>
    <t>RAD.AX</t>
  </si>
  <si>
    <t>BGD.AX</t>
  </si>
  <si>
    <t>EYE.AX</t>
  </si>
  <si>
    <t>GLN.AX</t>
  </si>
  <si>
    <t>STM.AX</t>
  </si>
  <si>
    <t>MTC.AX</t>
  </si>
  <si>
    <t>MKG.AX</t>
  </si>
  <si>
    <t>RTR.AX</t>
  </si>
  <si>
    <t>SPQ.AX</t>
  </si>
  <si>
    <t>MRL.AX</t>
  </si>
  <si>
    <t>ZNC.AX</t>
  </si>
  <si>
    <t>WR1.AX</t>
  </si>
  <si>
    <t>JGH.AX</t>
  </si>
  <si>
    <t>WKT.AX</t>
  </si>
  <si>
    <t>BM8.AX</t>
  </si>
  <si>
    <t>NIM.AX</t>
  </si>
  <si>
    <t>AAU.AX</t>
  </si>
  <si>
    <t>ANG.AX</t>
  </si>
  <si>
    <t>OJC.AX</t>
  </si>
  <si>
    <t>WTM.AX</t>
  </si>
  <si>
    <t>3PL.AX</t>
  </si>
  <si>
    <t>SPN.AX</t>
  </si>
  <si>
    <t>DTZ.AX</t>
  </si>
  <si>
    <t>AGI.AX</t>
  </si>
  <si>
    <t>PCK.AX</t>
  </si>
  <si>
    <t>LEL.AX</t>
  </si>
  <si>
    <t>CHM.AX</t>
  </si>
  <si>
    <t>REX.AX</t>
  </si>
  <si>
    <t>AAR.AX</t>
  </si>
  <si>
    <t>BRN.AX</t>
  </si>
  <si>
    <t>CLG.AX</t>
  </si>
  <si>
    <t>WCN.AX</t>
  </si>
  <si>
    <t>FLX.AX</t>
  </si>
  <si>
    <t>PNN.AX</t>
  </si>
  <si>
    <t>WIN.AX</t>
  </si>
  <si>
    <t>TMK.AX</t>
  </si>
  <si>
    <t>PGY.AX</t>
  </si>
  <si>
    <t>CPV.AX</t>
  </si>
  <si>
    <t>ATG.AX</t>
  </si>
  <si>
    <t>KZR.AX</t>
  </si>
  <si>
    <t>POS.AX</t>
  </si>
  <si>
    <t>VRC.AX</t>
  </si>
  <si>
    <t>VMM.AX</t>
  </si>
  <si>
    <t>EMD.AX</t>
  </si>
  <si>
    <t>WOA.AX</t>
  </si>
  <si>
    <t>SWP.AX</t>
  </si>
  <si>
    <t>TTT.AX</t>
  </si>
  <si>
    <t>FBM.AX</t>
  </si>
  <si>
    <t>FBR.AX</t>
  </si>
  <si>
    <t>MCE.AX</t>
  </si>
  <si>
    <t>BYE.AX</t>
  </si>
  <si>
    <t>BCN.AX</t>
  </si>
  <si>
    <t>IXR.AX</t>
  </si>
  <si>
    <t>ENN.AX</t>
  </si>
  <si>
    <t>LDX.AX</t>
  </si>
  <si>
    <t>BRE.AX</t>
  </si>
  <si>
    <t>GLA.AX</t>
  </si>
  <si>
    <t>FHS.AX</t>
  </si>
  <si>
    <t>CZR.AX</t>
  </si>
  <si>
    <t>CMP.AX</t>
  </si>
  <si>
    <t>IDT.AX</t>
  </si>
  <si>
    <t>STK.AX</t>
  </si>
  <si>
    <t>MSB.AX</t>
  </si>
  <si>
    <t>TSI.AX</t>
  </si>
  <si>
    <t>DRE.AX</t>
  </si>
  <si>
    <t>BSX.AX</t>
  </si>
  <si>
    <t>EM2.AX</t>
  </si>
  <si>
    <t>ALA.AX</t>
  </si>
  <si>
    <t>BOC.AX</t>
  </si>
  <si>
    <t>EBR.AX</t>
  </si>
  <si>
    <t>BOT.AX</t>
  </si>
  <si>
    <t>ST1.AX</t>
  </si>
  <si>
    <t>NDO.AX</t>
  </si>
  <si>
    <t>CYL.AX</t>
  </si>
  <si>
    <t>ASM.AX</t>
  </si>
  <si>
    <t>PNM.AX</t>
  </si>
  <si>
    <t>EV1.AX</t>
  </si>
  <si>
    <t>LRV.AX</t>
  </si>
  <si>
    <t>1MC.AX</t>
  </si>
  <si>
    <t>BLG.AX</t>
  </si>
  <si>
    <t>EL8.AX</t>
  </si>
  <si>
    <t>AQC.AX</t>
  </si>
  <si>
    <t>CHN.AX</t>
  </si>
  <si>
    <t>SDI.AX</t>
  </si>
  <si>
    <t>TSK.AX</t>
  </si>
  <si>
    <t>IMR.AX</t>
  </si>
  <si>
    <t>IVZ.AX</t>
  </si>
  <si>
    <t>HCL.AX</t>
  </si>
  <si>
    <t>EOL.AX</t>
  </si>
  <si>
    <t>AGE.AX</t>
  </si>
  <si>
    <t>BIT.AX</t>
  </si>
  <si>
    <t>RDG.AX</t>
  </si>
  <si>
    <t>TNC.AX</t>
  </si>
  <si>
    <t>EQR.AX</t>
  </si>
  <si>
    <t>AHX.AX</t>
  </si>
  <si>
    <t>G6M.AX</t>
  </si>
  <si>
    <t>NHE.AX</t>
  </si>
  <si>
    <t>DCG.AX</t>
  </si>
  <si>
    <t>MEM.AX</t>
  </si>
  <si>
    <t>WNX.AX</t>
  </si>
  <si>
    <t>BFC.AX</t>
  </si>
  <si>
    <t>NVX.AX</t>
  </si>
  <si>
    <t>LGI.AX</t>
  </si>
  <si>
    <t>FRI.AX</t>
  </si>
  <si>
    <t>DSE.AX</t>
  </si>
  <si>
    <t>VMT.AX</t>
  </si>
  <si>
    <t>BTH.AX</t>
  </si>
  <si>
    <t>SHG.AX</t>
  </si>
  <si>
    <t>PVE.AX</t>
  </si>
  <si>
    <t>MGU.AX</t>
  </si>
  <si>
    <t>CKA.AX</t>
  </si>
  <si>
    <t>ATV.AX</t>
  </si>
  <si>
    <t>SMN.AX</t>
  </si>
  <si>
    <t>4DS.AX</t>
  </si>
  <si>
    <t>MPA.AX</t>
  </si>
  <si>
    <t>CNQ.AX</t>
  </si>
  <si>
    <t>MLX.AX</t>
  </si>
  <si>
    <t>ADO.AX</t>
  </si>
  <si>
    <t>IMM.AX</t>
  </si>
  <si>
    <t>KIN.AX</t>
  </si>
  <si>
    <t>BUY.AX</t>
  </si>
  <si>
    <t>TRJ.AX</t>
  </si>
  <si>
    <t>IGL.AX</t>
  </si>
  <si>
    <t>EMV.AX</t>
  </si>
  <si>
    <t>EML.AX</t>
  </si>
  <si>
    <t>APX.AX</t>
  </si>
  <si>
    <t>HAV.AX</t>
  </si>
  <si>
    <t>BIO.AX</t>
  </si>
  <si>
    <t>CCR.AX</t>
  </si>
  <si>
    <t>DTC.AX</t>
  </si>
  <si>
    <t>ODA.AX</t>
  </si>
  <si>
    <t>BRU.AX</t>
  </si>
  <si>
    <t>JAN.AX</t>
  </si>
  <si>
    <t>SPL.AX</t>
  </si>
  <si>
    <t>88E.AX</t>
  </si>
  <si>
    <t>HPG.AX</t>
  </si>
  <si>
    <t>AMD.AX</t>
  </si>
  <si>
    <t>RNU.AX</t>
  </si>
  <si>
    <t>OBM.AX</t>
  </si>
  <si>
    <t>GSS.AX</t>
  </si>
  <si>
    <t>AXE.AX</t>
  </si>
  <si>
    <t>CVN.AX</t>
  </si>
  <si>
    <t>FDV.AX</t>
  </si>
  <si>
    <t>CHL.AX</t>
  </si>
  <si>
    <t>VHM.AX</t>
  </si>
  <si>
    <t>RDY.AX</t>
  </si>
  <si>
    <t>VRX.AX</t>
  </si>
  <si>
    <t>ARD.AX</t>
  </si>
  <si>
    <t>LEX.AX</t>
  </si>
  <si>
    <t>TKM.AX</t>
  </si>
  <si>
    <t>AMN.AX</t>
  </si>
  <si>
    <t>1Q24 (March) Release Date</t>
  </si>
  <si>
    <t>Date</t>
  </si>
  <si>
    <t>Time</t>
  </si>
  <si>
    <t>Symbol</t>
  </si>
  <si>
    <t>Company</t>
  </si>
  <si>
    <t>Headline</t>
  </si>
  <si>
    <t>Pages</t>
  </si>
  <si>
    <t>24/04/2024</t>
  </si>
  <si>
    <t>RXL</t>
  </si>
  <si>
    <t>ROX RESOURCES</t>
  </si>
  <si>
    <t>Quarterly Activities and Cash Flow Reports - March 2024</t>
  </si>
  <si>
    <t>20  </t>
  </si>
  <si>
    <t>BLZ</t>
  </si>
  <si>
    <t>BLAZE MINERALS LTD</t>
  </si>
  <si>
    <t>Quarterly Activities/Appendix 5B Cash Flow Report</t>
  </si>
  <si>
    <t>16  </t>
  </si>
  <si>
    <t>E25</t>
  </si>
  <si>
    <t>ELEMENT 25 LTD</t>
  </si>
  <si>
    <t>14  </t>
  </si>
  <si>
    <t>NTM</t>
  </si>
  <si>
    <t>NT MINERALS LIMITED</t>
  </si>
  <si>
    <t>Quarterly Appendix 5B Cash Flow Report - March 2024</t>
  </si>
  <si>
    <t>5  </t>
  </si>
  <si>
    <t>TOR</t>
  </si>
  <si>
    <t>TORQUE MET</t>
  </si>
  <si>
    <t>Appendix 5B - Update</t>
  </si>
  <si>
    <t>6  </t>
  </si>
  <si>
    <t>ALB</t>
  </si>
  <si>
    <t>ALBION RESOURCES</t>
  </si>
  <si>
    <t>11  </t>
  </si>
  <si>
    <t>GHY</t>
  </si>
  <si>
    <t>GOLD HYDROGEN</t>
  </si>
  <si>
    <t>17  </t>
  </si>
  <si>
    <t>LNR</t>
  </si>
  <si>
    <t>LANTHANEIN RESOURCES</t>
  </si>
  <si>
    <t>23  </t>
  </si>
  <si>
    <t>RB6</t>
  </si>
  <si>
    <t>RUBIXRESOURCES</t>
  </si>
  <si>
    <t>CBY</t>
  </si>
  <si>
    <t>CANTERBURY RESOURCES</t>
  </si>
  <si>
    <t>PRS</t>
  </si>
  <si>
    <t>PROSPECH LIMITED.</t>
  </si>
  <si>
    <t>18  </t>
  </si>
  <si>
    <t>CDR</t>
  </si>
  <si>
    <t>CODRUS MINERALS LTD</t>
  </si>
  <si>
    <t>ZNC</t>
  </si>
  <si>
    <t>ZENITH MINERALS LTD</t>
  </si>
  <si>
    <t>Quarterly Activities Report and Appendix 5B</t>
  </si>
  <si>
    <t>27  </t>
  </si>
  <si>
    <t>HCD</t>
  </si>
  <si>
    <t>HYDROCARBON DYNAMIC</t>
  </si>
  <si>
    <t>9  </t>
  </si>
  <si>
    <t>CPN</t>
  </si>
  <si>
    <t>CASPIN RESOURCES</t>
  </si>
  <si>
    <t>BSX</t>
  </si>
  <si>
    <t>BLACKSTONE LTD</t>
  </si>
  <si>
    <t>RVT</t>
  </si>
  <si>
    <t>RICHMOND VANADIUM</t>
  </si>
  <si>
    <t>PEC</t>
  </si>
  <si>
    <t>PERPETUAL RES LTD</t>
  </si>
  <si>
    <t>MAG</t>
  </si>
  <si>
    <t>MAGMATIC RESRCE LTD</t>
  </si>
  <si>
    <t>Quarterly Cashflow Report (Appendix 5B) - March 2024</t>
  </si>
  <si>
    <t>A11</t>
  </si>
  <si>
    <t>ATLANTIC LITHIUM</t>
  </si>
  <si>
    <t>22  </t>
  </si>
  <si>
    <t>WWI</t>
  </si>
  <si>
    <t>WEST WITS MINING LTD</t>
  </si>
  <si>
    <t>Quarterly Activities and Cash Flow Reports</t>
  </si>
  <si>
    <t>RHK</t>
  </si>
  <si>
    <t>RED HAWK MINING LTD</t>
  </si>
  <si>
    <t>Quarterly Activities and Cashflow Report</t>
  </si>
  <si>
    <t>FG1</t>
  </si>
  <si>
    <t>FLYNNGOLD</t>
  </si>
  <si>
    <t>March 2024 Quarterly Activities Report and Appendix 5B</t>
  </si>
  <si>
    <t>30  </t>
  </si>
  <si>
    <t>BYH</t>
  </si>
  <si>
    <t>BRYAH RESOURCES LTD</t>
  </si>
  <si>
    <t>LDR</t>
  </si>
  <si>
    <t>LODE RESOURCES</t>
  </si>
  <si>
    <t>MPK</t>
  </si>
  <si>
    <t>MANY PEAKS MINERALS</t>
  </si>
  <si>
    <t>Quarterly Activities Report &amp; Appendix 5B</t>
  </si>
  <si>
    <t>SLB</t>
  </si>
  <si>
    <t>STELARMETALSLIMITED</t>
  </si>
  <si>
    <t>15  </t>
  </si>
  <si>
    <t>WYX</t>
  </si>
  <si>
    <t>WESTERN YILGARN NL</t>
  </si>
  <si>
    <t>Quarterly Report and Appendix 5B - March 2024</t>
  </si>
  <si>
    <t>28  </t>
  </si>
  <si>
    <t>SHN</t>
  </si>
  <si>
    <t>SUNSHINE METALS LTD</t>
  </si>
  <si>
    <t>Appendix 5B Cash Flow Report</t>
  </si>
  <si>
    <t>JAL</t>
  </si>
  <si>
    <t>JAMESON RESOURCES</t>
  </si>
  <si>
    <t>TAM</t>
  </si>
  <si>
    <t>TANAMI GOLD NL</t>
  </si>
  <si>
    <t>Quarterly Activities Review &amp; Appendix 5B</t>
  </si>
  <si>
    <t>24  </t>
  </si>
  <si>
    <t>Quarterly Activities and Cashflow Reports</t>
  </si>
  <si>
    <t>LMS</t>
  </si>
  <si>
    <t>LITCHFIELD MINERALS</t>
  </si>
  <si>
    <t>CTM</t>
  </si>
  <si>
    <t>CENTAURUS METALS LTD</t>
  </si>
  <si>
    <t>21  </t>
  </si>
  <si>
    <t>ARD</t>
  </si>
  <si>
    <t>ARGENT MINERALS</t>
  </si>
  <si>
    <t>LEX</t>
  </si>
  <si>
    <t>LEFROY EXPLORATION</t>
  </si>
  <si>
    <t>March 2024 Quarterly Cashflow Report</t>
  </si>
  <si>
    <t>TKM</t>
  </si>
  <si>
    <t>TREK METALS LTD</t>
  </si>
  <si>
    <t>CXM</t>
  </si>
  <si>
    <t>CENTREX LIMITED</t>
  </si>
  <si>
    <t>PL3</t>
  </si>
  <si>
    <t>PATAGONIA LITHIUM</t>
  </si>
  <si>
    <t>Quarterly Activities and Cashflow Report 31 March 2024</t>
  </si>
  <si>
    <t>NC1</t>
  </si>
  <si>
    <t>NICORESOURCESLIMITED</t>
  </si>
  <si>
    <t>19  </t>
  </si>
  <si>
    <t>FZR</t>
  </si>
  <si>
    <t>FITZROY RIVER CORP</t>
  </si>
  <si>
    <t>Quarterly Activities &amp; Cashflow Report</t>
  </si>
  <si>
    <t>12  </t>
  </si>
  <si>
    <t>S2R</t>
  </si>
  <si>
    <t>S2 RESOURCES</t>
  </si>
  <si>
    <t>DVP</t>
  </si>
  <si>
    <t>DEVELOP GLOBAL LTD</t>
  </si>
  <si>
    <t>Quarterly Appendix 5B Cash Flow Report</t>
  </si>
  <si>
    <t>BKT</t>
  </si>
  <si>
    <t>BLACK ROCK MINING</t>
  </si>
  <si>
    <t>JBY</t>
  </si>
  <si>
    <t>JAMES BAY MINERALS</t>
  </si>
  <si>
    <t>44  </t>
  </si>
  <si>
    <t>TMG</t>
  </si>
  <si>
    <t>TRIGG MINERALS LTD</t>
  </si>
  <si>
    <t>CAI</t>
  </si>
  <si>
    <t>CALIDUS RESOURCES</t>
  </si>
  <si>
    <t>MEK</t>
  </si>
  <si>
    <t>MEEKA METALS LIMITED</t>
  </si>
  <si>
    <t>DES</t>
  </si>
  <si>
    <t>DESOTO RESOURCES</t>
  </si>
  <si>
    <t>WAF</t>
  </si>
  <si>
    <t>WEST AFRICAN RES LTD</t>
  </si>
  <si>
    <t>Quarterly Cashflow Report</t>
  </si>
  <si>
    <t>POD</t>
  </si>
  <si>
    <t>PODIUM MINERALS</t>
  </si>
  <si>
    <t>RCR</t>
  </si>
  <si>
    <t>RINCON</t>
  </si>
  <si>
    <t>LM8</t>
  </si>
  <si>
    <t>LUNNONMETALSLIMITED</t>
  </si>
  <si>
    <t>Quarterly Cash Flow Report - March 2024</t>
  </si>
  <si>
    <t>AMN</t>
  </si>
  <si>
    <t>AGRIMIN LTD</t>
  </si>
  <si>
    <t>PDN</t>
  </si>
  <si>
    <t>PALADIN ENERGY LTD</t>
  </si>
  <si>
    <t>Quarterly Cashflow Report - March 2024</t>
  </si>
  <si>
    <t>NMT</t>
  </si>
  <si>
    <t>NEOMETALS LTD</t>
  </si>
  <si>
    <t>CTN</t>
  </si>
  <si>
    <t>CATALINA RESOURCES</t>
  </si>
  <si>
    <t>23/04/2024</t>
  </si>
  <si>
    <t>LCL</t>
  </si>
  <si>
    <t>LCL RESOURCES LTD</t>
  </si>
  <si>
    <t>March 2024 Quarterly Report and Appendix 5B</t>
  </si>
  <si>
    <t>TG1</t>
  </si>
  <si>
    <t>TECHGEN METALS LTD</t>
  </si>
  <si>
    <t>APS</t>
  </si>
  <si>
    <t>ALLUP SILICA LTD</t>
  </si>
  <si>
    <t>GRL</t>
  </si>
  <si>
    <t>GODOLPHIN RESOURCES</t>
  </si>
  <si>
    <t>Quarterly Activities and Cash Flow Reports 31 March 2024</t>
  </si>
  <si>
    <t>TBA</t>
  </si>
  <si>
    <t>TOMBOLA GOLD LTD</t>
  </si>
  <si>
    <t>MAY</t>
  </si>
  <si>
    <t>MELBANA ENERGY LTD</t>
  </si>
  <si>
    <t>Quarterly Activities Summary Period Ended 31 March 2024</t>
  </si>
  <si>
    <t>ORN</t>
  </si>
  <si>
    <t>ORION MINERALS LTD</t>
  </si>
  <si>
    <t>AZL</t>
  </si>
  <si>
    <t>ARIZONA LITHIUM LTD</t>
  </si>
  <si>
    <t>OBM</t>
  </si>
  <si>
    <t>ORA BANDA MINING LTD</t>
  </si>
  <si>
    <t>March 2024 Quarterly Activities and Cashflow Reports</t>
  </si>
  <si>
    <t>VHM</t>
  </si>
  <si>
    <t>VHMLIMITED</t>
  </si>
  <si>
    <t>ILT</t>
  </si>
  <si>
    <t>ILTANI RESOURCES LIM</t>
  </si>
  <si>
    <t>ILT March 2024 Quarterly Activities Report &amp; Appendix 5B</t>
  </si>
  <si>
    <t>AQX</t>
  </si>
  <si>
    <t>ALICE QUEEN LTD</t>
  </si>
  <si>
    <t>TDO</t>
  </si>
  <si>
    <t>3D ENERGI LTD</t>
  </si>
  <si>
    <t>MXR</t>
  </si>
  <si>
    <t>MAXIMUS RESOURCES</t>
  </si>
  <si>
    <t>25  </t>
  </si>
  <si>
    <t>OCN</t>
  </si>
  <si>
    <t>OCEANALITHIUMLIMITED</t>
  </si>
  <si>
    <t>ACP</t>
  </si>
  <si>
    <t>AUDALIA RES LTD</t>
  </si>
  <si>
    <t>G11</t>
  </si>
  <si>
    <t>G11 RESOURCES LTD</t>
  </si>
  <si>
    <t>G11 March 2024 Quarterly Activities Report &amp; Appendix 5B</t>
  </si>
  <si>
    <t>TG6</t>
  </si>
  <si>
    <t>TGMETALSLIMITED</t>
  </si>
  <si>
    <t>ODY</t>
  </si>
  <si>
    <t>ODYSSEY GOLD LTD</t>
  </si>
  <si>
    <t>March 2024 Quarterly Report</t>
  </si>
  <si>
    <t>WR1</t>
  </si>
  <si>
    <t>WINSOME RESOURCES</t>
  </si>
  <si>
    <t>STX</t>
  </si>
  <si>
    <t>STRIKE ENERGY LTD</t>
  </si>
  <si>
    <t>3Q FY24 Quarterly Report &amp; Appendix 5B</t>
  </si>
  <si>
    <t>VRX</t>
  </si>
  <si>
    <t>VRX SILICA LTD</t>
  </si>
  <si>
    <t>BCA</t>
  </si>
  <si>
    <t>BLACK CANYON LIMITED</t>
  </si>
  <si>
    <t>DEV</t>
  </si>
  <si>
    <t>DEVEX RESOURCES LTD</t>
  </si>
  <si>
    <t>Quarterly Activities and Cashflow Report - March 2024</t>
  </si>
  <si>
    <t>GTE</t>
  </si>
  <si>
    <t>GREAT WESTERN EXP.</t>
  </si>
  <si>
    <t>22/04/2024</t>
  </si>
  <si>
    <t>DEG</t>
  </si>
  <si>
    <t>DE GREY MINING</t>
  </si>
  <si>
    <t>PVT</t>
  </si>
  <si>
    <t>PIVOTAL METALS LTD</t>
  </si>
  <si>
    <t>DKM</t>
  </si>
  <si>
    <t>DUKETON MINING</t>
  </si>
  <si>
    <t>DMM</t>
  </si>
  <si>
    <t>DMCMININGLIMITED</t>
  </si>
  <si>
    <t>Appendix 5B Cashflow Report - March 2024</t>
  </si>
  <si>
    <t>R8R</t>
  </si>
  <si>
    <t>REGENER8RESOURCESNL</t>
  </si>
  <si>
    <t>MAU</t>
  </si>
  <si>
    <t>MAGNETIC RESOURCES</t>
  </si>
  <si>
    <t>GLV</t>
  </si>
  <si>
    <t>GLOBAL OIL &amp; GAS</t>
  </si>
  <si>
    <t>CHW</t>
  </si>
  <si>
    <t>CHILWAMINERALS</t>
  </si>
  <si>
    <t>JNO</t>
  </si>
  <si>
    <t>JUNO</t>
  </si>
  <si>
    <t>CHR</t>
  </si>
  <si>
    <t>CHARGER METALS</t>
  </si>
  <si>
    <t>GLL</t>
  </si>
  <si>
    <t>GALILEE ENERGY LTD</t>
  </si>
  <si>
    <t>March 2024 Quarterly Report &amp; Appendix 5B</t>
  </si>
  <si>
    <t>7  </t>
  </si>
  <si>
    <t>SLS</t>
  </si>
  <si>
    <t>SOLSTICEMINERALS</t>
  </si>
  <si>
    <t>SRZ</t>
  </si>
  <si>
    <t>STELLAR RESOURCES</t>
  </si>
  <si>
    <t>March 2024 Quarterly Activities Report &amp; Cashflow Report</t>
  </si>
  <si>
    <t>13  </t>
  </si>
  <si>
    <t>MZZ</t>
  </si>
  <si>
    <t>MATADOR MINING LTD</t>
  </si>
  <si>
    <t>CST</t>
  </si>
  <si>
    <t>CASTILE RESOURCES</t>
  </si>
  <si>
    <t>DLI</t>
  </si>
  <si>
    <t>DELTA LITHIUM</t>
  </si>
  <si>
    <t>CSE</t>
  </si>
  <si>
    <t>COPPER STRIKE LTD</t>
  </si>
  <si>
    <t>19/04/2024</t>
  </si>
  <si>
    <t>PBL</t>
  </si>
  <si>
    <t>PARABELLUMRESOURCES</t>
  </si>
  <si>
    <t>Appendix 5B - Quarterly Cash Flow Report</t>
  </si>
  <si>
    <t>DBO</t>
  </si>
  <si>
    <t>DIABLORESOURCES</t>
  </si>
  <si>
    <t>OAU</t>
  </si>
  <si>
    <t>ORA GOLD LIMITED</t>
  </si>
  <si>
    <t>Second Quarter Activities &amp; Cashflow Report</t>
  </si>
  <si>
    <t>36  </t>
  </si>
  <si>
    <t>GR8</t>
  </si>
  <si>
    <t>GREAT DIRT RESOURCES</t>
  </si>
  <si>
    <t>GUL</t>
  </si>
  <si>
    <t>GULLEWA LIMITED</t>
  </si>
  <si>
    <t>CVR</t>
  </si>
  <si>
    <t>CAVALIERRESOURCES</t>
  </si>
  <si>
    <t>WML</t>
  </si>
  <si>
    <t>WOOMERA MINING LTD</t>
  </si>
  <si>
    <t>GLA</t>
  </si>
  <si>
    <t>GLADIATOR RESOURCES</t>
  </si>
  <si>
    <t>8  </t>
  </si>
  <si>
    <t>CUL</t>
  </si>
  <si>
    <t>CULLEN RESOURCES</t>
  </si>
  <si>
    <t>NIS</t>
  </si>
  <si>
    <t>NICKELSEARCH</t>
  </si>
  <si>
    <t>JPR</t>
  </si>
  <si>
    <t>JUPITER ENERGY</t>
  </si>
  <si>
    <t>Mar24 Appendix 5B</t>
  </si>
  <si>
    <t>EV1</t>
  </si>
  <si>
    <t>EVOLUTIONENERGY</t>
  </si>
  <si>
    <t>March Quarterly Activities Report and Appendix 5B</t>
  </si>
  <si>
    <t>18/04/2024</t>
  </si>
  <si>
    <t>TX3</t>
  </si>
  <si>
    <t>TRINEX MINERALS LTD</t>
  </si>
  <si>
    <t>26  </t>
  </si>
  <si>
    <t>EEL</t>
  </si>
  <si>
    <t>ENRG ELEMENTS LTD</t>
  </si>
  <si>
    <t>4  </t>
  </si>
  <si>
    <t>MGU</t>
  </si>
  <si>
    <t>MAGNUM MINING &amp; EXP</t>
  </si>
  <si>
    <t>Quarterly Appendix 5B Cashflow Report, 31 March 2024</t>
  </si>
  <si>
    <t>GMD</t>
  </si>
  <si>
    <t>GENESIS MINERALS</t>
  </si>
  <si>
    <t>Quarterly Activities Report - March 2024</t>
  </si>
  <si>
    <t>88E</t>
  </si>
  <si>
    <t>88 ENERGY LTD</t>
  </si>
  <si>
    <t>GL1</t>
  </si>
  <si>
    <t>GLOBALLITH</t>
  </si>
  <si>
    <t>TIE</t>
  </si>
  <si>
    <t>TIETTO MINERALS</t>
  </si>
  <si>
    <t>MEU</t>
  </si>
  <si>
    <t>MARMOTA LIMITED</t>
  </si>
  <si>
    <t>BGL</t>
  </si>
  <si>
    <t>BELLEVUE GOLD LTD</t>
  </si>
  <si>
    <t>EMC</t>
  </si>
  <si>
    <t>EVEREST METALS CORP</t>
  </si>
  <si>
    <t>17/04/2024</t>
  </si>
  <si>
    <t>LYN</t>
  </si>
  <si>
    <t>LYCAONRESOURCES</t>
  </si>
  <si>
    <t>CGR</t>
  </si>
  <si>
    <t>CGNRESOURCESLIMITED</t>
  </si>
  <si>
    <t>AR3</t>
  </si>
  <si>
    <t>AUSTRARE</t>
  </si>
  <si>
    <t>DYL</t>
  </si>
  <si>
    <t>DEEP YELLOW LIMITED</t>
  </si>
  <si>
    <t>Appendix 5B March 2024 Quarterly Cashflow</t>
  </si>
  <si>
    <t>16/04/2024</t>
  </si>
  <si>
    <t>NXM</t>
  </si>
  <si>
    <t>NEXUS MINERALS LTD</t>
  </si>
  <si>
    <t>Appendix 5B Clarification</t>
  </si>
  <si>
    <t>SRL</t>
  </si>
  <si>
    <t>SUNRISE</t>
  </si>
  <si>
    <t>March 2024 Quarterly Activities and Cash Flow</t>
  </si>
  <si>
    <t>ITM</t>
  </si>
  <si>
    <t>ITECH MINERALS LTD</t>
  </si>
  <si>
    <t>Quarterly Activities &amp; Appendix 5B Cash Flow Report</t>
  </si>
  <si>
    <t>AAJ</t>
  </si>
  <si>
    <t>ARUMA RESOURCES LTD</t>
  </si>
  <si>
    <t>WC8</t>
  </si>
  <si>
    <t>WILDCAT RESOURCES</t>
  </si>
  <si>
    <t>PNR</t>
  </si>
  <si>
    <t>PANTORO LIMITED</t>
  </si>
  <si>
    <t>MAN</t>
  </si>
  <si>
    <t>MANDRAKE RES LTD</t>
  </si>
  <si>
    <t>15/04/2024</t>
  </si>
  <si>
    <t>RDN</t>
  </si>
  <si>
    <t>RAIDEN RESOURCES LTD</t>
  </si>
  <si>
    <t>CUS</t>
  </si>
  <si>
    <t>COPPERSEARCHLIMITED</t>
  </si>
  <si>
    <t>Copper Search Quarterly Activities and Cashflow Report</t>
  </si>
  <si>
    <t>AMD</t>
  </si>
  <si>
    <t>ARROW MINERALS</t>
  </si>
  <si>
    <t>1AE</t>
  </si>
  <si>
    <t>AURORAENERGYMETALS</t>
  </si>
  <si>
    <t>FAL</t>
  </si>
  <si>
    <t>FALCONMETALSLTD</t>
  </si>
  <si>
    <t>TLM</t>
  </si>
  <si>
    <t>TALISMAN MINING</t>
  </si>
  <si>
    <t>LEG</t>
  </si>
  <si>
    <t>LEGEND MINING</t>
  </si>
  <si>
    <t>KRR</t>
  </si>
  <si>
    <t>KING RIVER RESOURCES</t>
  </si>
  <si>
    <t>Quarterly Cash Flow Report</t>
  </si>
  <si>
    <t>WA1</t>
  </si>
  <si>
    <t>WA1RESOURCESLTD</t>
  </si>
  <si>
    <t>March 2024 Quarterly Activities and Cash Flow Report</t>
  </si>
  <si>
    <t>ICG</t>
  </si>
  <si>
    <t>INCA MINERALS LTD</t>
  </si>
  <si>
    <t>Appendix 5B Quarterly Cash Flow Report - March 2024</t>
  </si>
  <si>
    <t>RML</t>
  </si>
  <si>
    <t>RESOLUTION MINERALS</t>
  </si>
  <si>
    <t>PIM</t>
  </si>
  <si>
    <t>PINNACLEMINERALS</t>
  </si>
  <si>
    <t>Quarterly Activity and Cashflow Report</t>
  </si>
  <si>
    <t>RIC</t>
  </si>
  <si>
    <t>G</t>
  </si>
  <si>
    <t>$</t>
  </si>
  <si>
    <t>L</t>
  </si>
  <si>
    <t>MC</t>
  </si>
  <si>
    <t>1Q24 (March) CFO</t>
  </si>
  <si>
    <t>1Q24 (March) CFI</t>
  </si>
  <si>
    <t>1Q24 (March) CFF</t>
  </si>
  <si>
    <t>1Q24 (March) Cash End</t>
  </si>
  <si>
    <t>Date Check</t>
  </si>
  <si>
    <t>IQ [e]Burn</t>
  </si>
  <si>
    <t>1Q24 (March) CFO, adj</t>
  </si>
  <si>
    <t>1Q24 (March) CFI, adj</t>
  </si>
  <si>
    <t>1Q24 (March) CFF, adj</t>
  </si>
  <si>
    <t>Days</t>
  </si>
  <si>
    <t>Reported [e]Burn</t>
  </si>
  <si>
    <t>1Q24 (March) Debt Drawn</t>
  </si>
  <si>
    <t>1Q24 (March) Debt Avail</t>
  </si>
  <si>
    <t>IQ [e]Cash (Liquidity)</t>
  </si>
  <si>
    <t>1Q24 (March) Debt 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</si>
</sst>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  <numFmt numFmtId="166" formatCode="_(&quot;$&quot;* #,##0.0_);_(&quot;$&quot;* \(#,##0.0\);_(&quot;$&quot;* &quot;-&quot;??_);_(@_)"/>
    <numFmt numFmtId="168" formatCode="#,##0.0,,"/>
    <numFmt numFmtId="180" formatCode="#,##0.#0,,_);\(#,##0.#0,,\)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u/>
      <sz val="11"/>
      <color theme="10"/>
      <name val="Aptos Narrow"/>
      <family val="2"/>
      <scheme val="minor"/>
    </font>
    <font>
      <sz val="10"/>
      <color theme="0"/>
      <name val="Calibri"/>
      <family val="2"/>
    </font>
    <font>
      <sz val="10"/>
      <color rgb="FF000000"/>
      <name val="Calibri"/>
      <family val="2"/>
    </font>
    <font>
      <u/>
      <sz val="10"/>
      <color theme="10"/>
      <name val="Calibri"/>
      <family val="2"/>
    </font>
    <font>
      <sz val="8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4" fontId="2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164" fontId="2" fillId="0" borderId="0" xfId="1" applyNumberFormat="1" applyFont="1" applyAlignment="1">
      <alignment horizontal="right" vertical="top" wrapText="1"/>
    </xf>
    <xf numFmtId="164" fontId="2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43" fontId="2" fillId="0" borderId="0" xfId="0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166" fontId="2" fillId="0" borderId="0" xfId="2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2" fillId="0" borderId="0" xfId="0" quotePrefix="1" applyNumberFormat="1" applyFont="1" applyAlignment="1">
      <alignment horizontal="right"/>
    </xf>
    <xf numFmtId="168" fontId="2" fillId="0" borderId="0" xfId="0" applyNumberFormat="1" applyFont="1" applyAlignment="1">
      <alignment horizontal="right" vertical="top" wrapText="1"/>
    </xf>
    <xf numFmtId="168" fontId="2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2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right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right" vertical="top" wrapText="1"/>
    </xf>
    <xf numFmtId="0" fontId="7" fillId="0" borderId="0" xfId="0" applyFont="1" applyAlignment="1">
      <alignment vertical="top"/>
    </xf>
    <xf numFmtId="0" fontId="8" fillId="0" borderId="0" xfId="0" applyFont="1" applyFill="1" applyBorder="1" applyAlignment="1">
      <alignment horizontal="left" vertical="top" wrapText="1"/>
    </xf>
    <xf numFmtId="20" fontId="8" fillId="0" borderId="0" xfId="0" applyNumberFormat="1" applyFont="1" applyFill="1" applyBorder="1" applyAlignment="1">
      <alignment horizontal="left" vertical="top" wrapText="1"/>
    </xf>
    <xf numFmtId="0" fontId="9" fillId="0" borderId="0" xfId="3" applyFont="1" applyFill="1" applyBorder="1" applyAlignment="1">
      <alignment horizontal="left" vertical="top" wrapText="1"/>
    </xf>
    <xf numFmtId="0" fontId="9" fillId="0" borderId="0" xfId="3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right" vertical="top"/>
    </xf>
    <xf numFmtId="0" fontId="2" fillId="0" borderId="0" xfId="0" applyFont="1" applyAlignment="1">
      <alignment vertical="top"/>
    </xf>
    <xf numFmtId="14" fontId="8" fillId="0" borderId="0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14" fontId="2" fillId="0" borderId="0" xfId="0" quotePrefix="1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right" vertical="top" wrapText="1"/>
    </xf>
    <xf numFmtId="180" fontId="2" fillId="0" borderId="0" xfId="1" applyNumberFormat="1" applyFont="1" applyFill="1" applyAlignment="1">
      <alignment horizontal="right" vertical="top"/>
    </xf>
    <xf numFmtId="0" fontId="5" fillId="0" borderId="4" xfId="0" applyFont="1" applyFill="1" applyBorder="1" applyAlignment="1">
      <alignment horizontal="right" vertical="top" wrapText="1"/>
    </xf>
    <xf numFmtId="14" fontId="2" fillId="0" borderId="4" xfId="0" applyNumberFormat="1" applyFont="1" applyFill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180" fontId="2" fillId="0" borderId="3" xfId="1" applyNumberFormat="1" applyFont="1" applyFill="1" applyBorder="1" applyAlignment="1">
      <alignment horizontal="right" vertical="top"/>
    </xf>
    <xf numFmtId="1" fontId="2" fillId="0" borderId="0" xfId="1" applyNumberFormat="1" applyFont="1" applyFill="1" applyAlignment="1">
      <alignment horizontal="right" vertical="top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45">
    <dxf>
      <font>
        <strike val="0"/>
        <outline val="0"/>
        <shadow val="0"/>
        <vertAlign val="baseline"/>
        <sz val="10"/>
        <name val="Calibri"/>
        <family val="2"/>
        <scheme val="none"/>
      </font>
      <numFmt numFmtId="180" formatCode="#,##0.#0,,_);\(#,##0.#0,,\)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80" formatCode="#,##0.#0,,_);\(#,##0.#0,,\)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80" formatCode="#,##0.#0,,_);\(#,##0.#0,,\)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80" formatCode="#,##0.#0,,_);\(#,##0.#0,,\)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80" formatCode="#,##0.#0,,_);\(#,##0.#0,,\)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0"/>
        <name val="Calibri"/>
        <family val="2"/>
        <scheme val="none"/>
      </font>
      <numFmt numFmtId="180" formatCode="#,##0.#0,,_);\(#,##0.#0,,\)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80" formatCode="#,##0.#0,,_);\(#,##0.#0,,\)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80" formatCode="#,##0.#0,,_);\(#,##0.#0,,\)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80" formatCode="#,##0.#0,,_);\(#,##0.#0,,\)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none"/>
      </font>
      <numFmt numFmtId="180" formatCode="#,##0.#0,,_);\(#,##0.#0,,\)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none"/>
      </font>
      <numFmt numFmtId="180" formatCode="#,##0.#0,,_);\(#,##0.#0,,\)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none"/>
      </font>
      <numFmt numFmtId="180" formatCode="#,##0.#0,,_);\(#,##0.#0,,\)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none"/>
      </font>
      <numFmt numFmtId="180" formatCode="#,##0.#0,,_);\(#,##0.#0,,\)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none"/>
      </font>
      <numFmt numFmtId="180" formatCode="#,##0.#0,,_);\(#,##0.#0,,\)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8" formatCode="#,##0.0,,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5" formatCode="_(* #,##0.000_);_(* \(#,##0.000\);_(* &quot;-&quot;??_);_(@_)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6" formatCode="_(&quot;$&quot;* #,##0.0_);_(&quot;$&quot;* \(#,##0.0\);_(&quot;$&quot;* &quot;-&quot;??_);_(@_)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6" formatCode="_(&quot;$&quot;* #,##0.0_);_(&quot;$&quot;* \(#,##0.0\);_(&quot;$&quot;* &quot;-&quot;??_);_(@_)"/>
      <alignment horizontal="righ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(* #,##0.0_);_(* \(#,##0.0\);_(* &quot;-&quot;??_);_(@_)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5" formatCode="_(* #,##0.00_);_(* \(#,##0.00\);_(* &quot;-&quot;??_);_(@_)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m/d/yyyy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none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5" formatCode="h:mm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(* #,##0.0_);_(* \(#,##0.0\);_(* &quot;-&quot;??_);_(@_)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m/d/yyyy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m/d/yyyy"/>
      <alignment horizontal="right" textRotation="0" wrapText="0" indent="0" justifyLastLine="0" shrinkToFit="0" readingOrder="0"/>
      <border>
        <left style="thin">
          <color rgb="FF000000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m/d/yyyy"/>
      <alignment horizontal="right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8" formatCode="#,##0.0,,"/>
      <alignment horizontal="right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8" formatCode="#,##0.0,,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8" formatCode="#,##0.0,,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8" formatCode="#,##0.0,,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8" formatCode="#,##0.0,,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data">
      <tp t="s">
        <v>No universe defined.</v>
        <stp/>
        <stp>78</stp>
        <stp>52228312</stp>
        <tr r="L605" s="1"/>
      </tp>
      <tp t="s">
        <v>No universe defined.</v>
        <stp/>
        <stp>77</stp>
        <stp>52228312</stp>
        <tr r="K605" s="1"/>
      </tp>
    </main>
    <main first="refinitivshim.rtdserver.rdp.data">
      <tp>
        <v>33.546951679999999</v>
        <stp/>
        <stp>14869</stp>
        <stp>52228312</stp>
        <tr r="K205" s="1"/>
      </tp>
      <tp>
        <v>3.1968138538461997E-2</v>
        <stp/>
        <stp>14669</stp>
        <stp>52228312</stp>
        <tr r="L56" s="1"/>
      </tp>
      <tp>
        <v>114.02802348</v>
        <stp/>
        <stp>14769</stp>
        <stp>52228312</stp>
        <tr r="K126" s="1"/>
      </tp>
      <tp>
        <v>208.79692105000001</v>
        <stp/>
        <stp>14469</stp>
        <stp>52228312</stp>
        <tr r="K556" s="1"/>
      </tp>
      <tp>
        <v>251.780485145</v>
        <stp/>
        <stp>14269</stp>
        <stp>52228312</stp>
        <tr r="K498" s="1"/>
      </tp>
      <tp>
        <v>5.6791460000000002E-2</v>
        <stp/>
        <stp>14369</stp>
        <stp>52228312</stp>
        <tr r="L310" s="1"/>
      </tp>
      <tp>
        <v>135.29837086500001</v>
        <stp/>
        <stp>14069</stp>
        <stp>52228312</stp>
        <tr r="K534" s="1"/>
      </tp>
      <tp>
        <v>49.847915501999999</v>
        <stp/>
        <stp>13869</stp>
        <stp>52228312</stp>
        <tr r="K103" s="1"/>
      </tp>
      <tp>
        <v>28.750334533</v>
        <stp/>
        <stp>13969</stp>
        <stp>52228312</stp>
        <tr r="K144" s="1"/>
      </tp>
      <tp>
        <v>4.9487972307692002E-2</v>
        <stp/>
        <stp>14868</stp>
        <stp>52228312</stp>
        <tr r="L420" s="1"/>
      </tp>
      <tp>
        <v>1.4101358230769001E-2</v>
        <stp/>
        <stp>14668</stp>
        <stp>52228312</stp>
        <tr r="L166" s="1"/>
      </tp>
      <tp>
        <v>37.72267506</v>
        <stp/>
        <stp>14768</stp>
        <stp>52228312</stp>
        <tr r="K377" s="1"/>
      </tp>
      <tp>
        <v>13.109582332</v>
        <stp/>
        <stp>14468</stp>
        <stp>52228312</stp>
        <tr r="K72" s="1"/>
      </tp>
      <tp>
        <v>438.95741648000001</v>
        <stp/>
        <stp>14568</stp>
        <stp>52228312</stp>
        <tr r="K508" s="1"/>
      </tp>
      <tp>
        <v>217.05715817500001</v>
        <stp/>
        <stp>14268</stp>
        <stp>52228312</stp>
        <tr r="K297" s="1"/>
      </tp>
      <tp>
        <v>9.0052954307692001E-2</v>
        <stp/>
        <stp>14368</stp>
        <stp>52228312</stp>
        <tr r="L49" s="1"/>
      </tp>
      <tp>
        <v>8.8731602680000101</v>
        <stp/>
        <stp>14168</stp>
        <stp>52228312</stp>
        <tr r="K154" s="1"/>
      </tp>
      <tp>
        <v>130.46334658500001</v>
        <stp/>
        <stp>13868</stp>
        <stp>52228312</stp>
        <tr r="K531" s="1"/>
      </tp>
      <tp>
        <v>245.5910451</v>
        <stp/>
        <stp>13968</stp>
        <stp>52228312</stp>
        <tr r="K344" s="1"/>
      </tp>
      <tp>
        <v>3.0923450384615001E-2</v>
        <stp/>
        <stp>13668</stp>
        <stp>52228312</stp>
        <tr r="L137" s="1"/>
      </tp>
      <tp>
        <v>20.793390635000002</v>
        <stp/>
        <stp>13768</stp>
        <stp>52228312</stp>
        <tr r="K100" s="1"/>
      </tp>
      <tp>
        <v>630.53222768000001</v>
        <stp/>
        <stp>14861</stp>
        <stp>52228312</stp>
        <tr r="K380" s="1"/>
      </tp>
      <tp>
        <v>18.190923659999999</v>
        <stp/>
        <stp>14661</stp>
        <stp>52228312</stp>
        <tr r="K163" s="1"/>
      </tp>
      <tp>
        <v>53.752502856</v>
        <stp/>
        <stp>14761</stp>
        <stp>52228312</stp>
        <tr r="K145" s="1"/>
      </tp>
      <tp>
        <v>0.16762043307692301</v>
        <stp/>
        <stp>14461</stp>
        <stp>52228312</stp>
        <tr r="L355" s="1"/>
      </tp>
      <tp>
        <v>0.63186805692307701</v>
        <stp/>
        <stp>14561</stp>
        <stp>52228312</stp>
        <tr r="L35" s="1"/>
      </tp>
      <tp>
        <v>52.656171720000003</v>
        <stp/>
        <stp>14261</stp>
        <stp>52228312</stp>
        <tr r="K259" s="1"/>
      </tp>
      <tp>
        <v>0.20026494384615401</v>
        <stp/>
        <stp>14361</stp>
        <stp>52228312</stp>
        <tr r="L115" s="1"/>
      </tp>
      <tp>
        <v>119.915099379</v>
        <stp/>
        <stp>14061</stp>
        <stp>52228312</stp>
        <tr r="K49" s="1"/>
      </tp>
      <tp>
        <v>348.56692669500001</v>
        <stp/>
        <stp>14161</stp>
        <stp>52228312</stp>
        <tr r="K594" s="1"/>
      </tp>
      <tp>
        <v>32.874253250000002</v>
        <stp/>
        <stp>13861</stp>
        <stp>52228312</stp>
        <tr r="K356" s="1"/>
      </tp>
      <tp>
        <v>56.09013487</v>
        <stp/>
        <stp>13961</stp>
        <stp>52228312</stp>
        <tr r="K219" s="1"/>
      </tp>
      <tp>
        <v>0.395807421923077</v>
        <stp/>
        <stp>13761</stp>
        <stp>52228312</stp>
        <tr r="L574" s="1"/>
      </tp>
      <tp>
        <v>46.5872253</v>
        <stp/>
        <stp>14860</stp>
        <stp>52228312</stp>
        <tr r="K326" s="1"/>
      </tp>
      <tp>
        <v>43.900595129999999</v>
        <stp/>
        <stp>14660</stp>
        <stp>52228312</stp>
        <tr r="K497" s="1"/>
      </tp>
      <tp>
        <v>88.151031415000006</v>
        <stp/>
        <stp>14760</stp>
        <stp>52228312</stp>
        <tr r="K436" s="1"/>
      </tp>
      <tp>
        <v>0.157447801384615</v>
        <stp/>
        <stp>14560</stp>
        <stp>52228312</stp>
        <tr r="L232" s="1"/>
      </tp>
      <tp>
        <v>12.038654810000001</v>
        <stp/>
        <stp>14260</stp>
        <stp>52228312</stp>
        <tr r="K82" s="1"/>
      </tp>
      <tp>
        <v>4.4523065384615E-2</v>
        <stp/>
        <stp>14360</stp>
        <stp>52228312</stp>
        <tr r="L113" s="1"/>
      </tp>
      <tp>
        <v>159.38106868</v>
        <stp/>
        <stp>14060</stp>
        <stp>52228312</stp>
        <tr r="K473" s="1"/>
      </tp>
      <tp>
        <v>43.244577990000003</v>
        <stp/>
        <stp>14160</stp>
        <stp>52228312</stp>
        <tr r="K298" s="1"/>
      </tp>
      <tp>
        <v>400.78477550999997</v>
        <stp/>
        <stp>13860</stp>
        <stp>52228312</stp>
        <tr r="K476" s="1"/>
      </tp>
      <tp>
        <v>104.11230648999999</v>
        <stp/>
        <stp>13960</stp>
        <stp>52228312</stp>
        <tr r="K92" s="1"/>
      </tp>
      <tp>
        <v>2.598913E-3</v>
        <stp/>
        <stp>13660</stp>
        <stp>52228312</stp>
        <tr r="L187" s="1"/>
      </tp>
      <tp>
        <v>6.1990618549192002E-2</v>
        <stp/>
        <stp>13760</stp>
        <stp>52228312</stp>
        <tr r="L320" s="1"/>
      </tp>
      <tp>
        <v>3.4353644923076999E-2</v>
        <stp/>
        <stp>14863</stp>
        <stp>52228312</stp>
        <tr r="L387" s="1"/>
      </tp>
      <tp>
        <v>884.88268834999997</v>
        <stp/>
        <stp>14663</stp>
        <stp>52228312</stp>
        <tr r="K555" s="1"/>
      </tp>
      <tp>
        <v>19.103095616000001</v>
        <stp/>
        <stp>14763</stp>
        <stp>52228312</stp>
        <tr r="K341" s="1"/>
      </tp>
      <tp>
        <v>3.2364607692307999E-2</v>
        <stp/>
        <stp>14463</stp>
        <stp>52228312</stp>
        <tr r="L511" s="1"/>
      </tp>
      <tp>
        <v>180.11391839999999</v>
        <stp/>
        <stp>14563</stp>
        <stp>52228312</stp>
        <tr r="K421" s="1"/>
      </tp>
      <tp>
        <v>275.37891353999999</v>
        <stp/>
        <stp>14263</stp>
        <stp>52228312</stp>
        <tr r="K574" s="1"/>
      </tp>
      <tp>
        <v>2.7220726153845999E-2</v>
        <stp/>
        <stp>14363</stp>
        <stp>52228312</stp>
        <tr r="L383" s="1"/>
      </tp>
      <tp>
        <v>17.007224805</v>
        <stp/>
        <stp>14163</stp>
        <stp>52228312</stp>
        <tr r="K61" s="1"/>
      </tp>
      <tp>
        <v>44.040541597999997</v>
        <stp/>
        <stp>13863</stp>
        <stp>52228312</stp>
        <tr r="K224" s="1"/>
      </tp>
      <tp>
        <v>22.876331579999999</v>
        <stp/>
        <stp>13963</stp>
        <stp>52228312</stp>
        <tr r="K175" s="1"/>
      </tp>
      <tp>
        <v>8.6887215384620006E-3</v>
        <stp/>
        <stp>13663</stp>
        <stp>52228312</stp>
        <tr r="L13" s="1"/>
      </tp>
      <tp>
        <v>3.4464801153846002E-2</v>
        <stp/>
        <stp>13763</stp>
        <stp>52228312</stp>
        <tr r="L178" s="1"/>
      </tp>
      <tp>
        <v>21.565860204</v>
        <stp/>
        <stp>14862</stp>
        <stp>52228312</stp>
        <tr r="K448" s="1"/>
      </tp>
      <tp>
        <v>290.925094785</v>
        <stp/>
        <stp>14662</stp>
        <stp>52228312</stp>
        <tr r="K591" s="1"/>
      </tp>
      <tp>
        <v>198.48245858000001</v>
        <stp/>
        <stp>14762</stp>
        <stp>52228312</stp>
        <tr r="K519" s="1"/>
      </tp>
      <tp>
        <v>9.6399876846154003E-2</v>
        <stp/>
        <stp>14462</stp>
        <stp>52228312</stp>
        <tr r="L157" s="1"/>
      </tp>
      <tp>
        <v>309.85565387999998</v>
        <stp/>
        <stp>14262</stp>
        <stp>52228312</stp>
        <tr r="K487" s="1"/>
      </tp>
      <tp>
        <v>1.3693377384614999E-2</v>
        <stp/>
        <stp>14362</stp>
        <stp>52228312</stp>
        <tr r="L273" s="1"/>
      </tp>
      <tp>
        <v>7.0171837019999996</v>
        <stp/>
        <stp>14062</stp>
        <stp>52228312</stp>
        <tr r="K146" s="1"/>
      </tp>
      <tp>
        <v>69.750768879999995</v>
        <stp/>
        <stp>14162</stp>
        <stp>52228312</stp>
        <tr r="K548" s="1"/>
      </tp>
      <tp>
        <v>88.151199629999994</v>
        <stp/>
        <stp>13862</stp>
        <stp>52228312</stp>
        <tr r="K13" s="1"/>
      </tp>
      <tp>
        <v>19.901436404999998</v>
        <stp/>
        <stp>13962</stp>
        <stp>52228312</stp>
        <tr r="K50" s="1"/>
      </tp>
      <tp>
        <v>9.1777041538462001E-2</v>
        <stp/>
        <stp>13662</stp>
        <stp>52228312</stp>
        <tr r="L521" s="1"/>
      </tp>
      <tp>
        <v>2.2139037692307999E-2</v>
        <stp/>
        <stp>13762</stp>
        <stp>52228312</stp>
        <tr r="L102" s="1"/>
      </tp>
      <tp>
        <v>0.115152990461538</v>
        <stp/>
        <stp>14865</stp>
        <stp>52228312</stp>
        <tr r="L179" s="1"/>
      </tp>
      <tp>
        <v>166.71045147000001</v>
        <stp/>
        <stp>14665</stp>
        <stp>52228312</stp>
        <tr r="K596" s="1"/>
      </tp>
      <tp>
        <v>193.61934744000001</v>
        <stp/>
        <stp>14765</stp>
        <stp>52228312</stp>
        <tr r="K290" s="1"/>
      </tp>
      <tp>
        <v>373.87497728</v>
        <stp/>
        <stp>14565</stp>
        <stp>52228312</stp>
        <tr r="K583" s="1"/>
      </tp>
      <tp>
        <v>10.29587824</v>
        <stp/>
        <stp>14265</stp>
        <stp>52228312</stp>
        <tr r="K178" s="1"/>
      </tp>
      <tp>
        <v>2.7797165769231E-2</v>
        <stp/>
        <stp>14365</stp>
        <stp>52228312</stp>
        <tr r="L313" s="1"/>
      </tp>
      <tp>
        <v>14.719857075</v>
        <stp/>
        <stp>14065</stp>
        <stp>52228312</stp>
        <tr r="K203" s="1"/>
      </tp>
      <tp>
        <v>18.29069986</v>
        <stp/>
        <stp>14165</stp>
        <stp>52228312</stp>
        <tr r="K104" s="1"/>
      </tp>
      <tp>
        <v>23.34844932</v>
        <stp/>
        <stp>13865</stp>
        <stp>52228312</stp>
        <tr r="K235" s="1"/>
      </tp>
      <tp>
        <v>11.635345067999999</v>
        <stp/>
        <stp>13965</stp>
        <stp>52228312</stp>
        <tr r="K60" s="1"/>
      </tp>
      <tp>
        <v>6.7641316861538403</v>
        <stp/>
        <stp>13665</stp>
        <stp>52228312</stp>
        <tr r="L570" s="1"/>
      </tp>
      <tp>
        <v>2.62009865192308</v>
        <stp/>
        <stp>13765</stp>
        <stp>52228312</stp>
        <tr r="L379" s="1"/>
      </tp>
      <tp>
        <v>6.2332432307689997E-3</v>
        <stp/>
        <stp>14864</stp>
        <stp>52228312</stp>
        <tr r="L237" s="1"/>
      </tp>
      <tp>
        <v>49.074875130000002</v>
        <stp/>
        <stp>14664</stp>
        <stp>52228312</stp>
        <tr r="K90" s="1"/>
      </tp>
      <tp>
        <v>40.626628314999998</v>
        <stp/>
        <stp>14464</stp>
        <stp>52228312</stp>
        <tr r="K464" s="1"/>
      </tp>
      <tp>
        <v>22.524954600000001</v>
        <stp/>
        <stp>14564</stp>
        <stp>52228312</stp>
        <tr r="K182" s="1"/>
      </tp>
      <tp>
        <v>73.075799020000005</v>
        <stp/>
        <stp>14264</stp>
        <stp>52228312</stp>
        <tr r="K102" s="1"/>
      </tp>
      <tp>
        <v>0.28308043115384601</v>
        <stp/>
        <stp>14364</stp>
        <stp>52228312</stp>
        <tr r="L39" s="1"/>
      </tp>
      <tp>
        <v>63.318303239999999</v>
        <stp/>
        <stp>14064</stp>
        <stp>52228312</stp>
        <tr r="K374" s="1"/>
      </tp>
      <tp>
        <v>28.643654805000001</v>
        <stp/>
        <stp>14164</stp>
        <stp>52228312</stp>
        <tr r="K229" s="1"/>
      </tp>
      <tp>
        <v>33.848285435000001</v>
        <stp/>
        <stp>13864</stp>
        <stp>52228312</stp>
        <tr r="K67" s="1"/>
      </tp>
      <tp>
        <v>87.151915764999998</v>
        <stp/>
        <stp>13964</stp>
        <stp>52228312</stp>
        <tr r="K324" s="1"/>
      </tp>
      <tp>
        <v>3.0505590384614999E-2</v>
        <stp/>
        <stp>13664</stp>
        <stp>52228312</stp>
        <tr r="L217" s="1"/>
      </tp>
      <tp>
        <v>2.3238724999999998E-2</v>
        <stp/>
        <stp>13764</stp>
        <stp>52228312</stp>
        <tr r="L267" s="1"/>
      </tp>
      <tp>
        <v>0.123960403846154</v>
        <stp/>
        <stp>14867</stp>
        <stp>52228312</stp>
        <tr r="L352" s="1"/>
      </tp>
      <tp>
        <v>12.269682546</v>
        <stp/>
        <stp>14667</stp>
        <stp>52228312</stp>
        <tr r="K193" s="1"/>
      </tp>
      <tp>
        <v>106.8028729</v>
        <stp/>
        <stp>14467</stp>
        <stp>52228312</stp>
        <tr r="K553" s="1"/>
      </tp>
      <tp>
        <v>517.19659632000003</v>
        <stp/>
        <stp>14567</stp>
        <stp>52228312</stp>
        <tr r="K598" s="1"/>
      </tp>
      <tp>
        <v>484.23465599999997</v>
        <stp/>
        <stp>14267</stp>
        <stp>52228312</stp>
        <tr r="K9" s="1"/>
      </tp>
      <tp>
        <v>3.5785050000000001E-3</v>
        <stp/>
        <stp>14367</stp>
        <stp>52228312</stp>
        <tr r="L248" s="1"/>
      </tp>
      <tp>
        <v>8.9925111639999908</v>
        <stp/>
        <stp>14067</stp>
        <stp>52228312</stp>
        <tr r="K86" s="1"/>
      </tp>
      <tp>
        <v>394.27225856000001</v>
        <stp/>
        <stp>14167</stp>
        <stp>52228312</stp>
        <tr r="K35" s="1"/>
      </tp>
      <tp>
        <v>8.6193961923077003E-2</v>
        <stp/>
        <stp>13667</stp>
        <stp>52228312</stp>
        <tr r="L167" s="1"/>
      </tp>
      <tp>
        <v>49.929827166000003</v>
        <stp/>
        <stp>13767</stp>
        <stp>52228312</stp>
        <tr r="K389" s="1"/>
      </tp>
      <tp>
        <v>0.30265729146153802</v>
        <stp/>
        <stp>14866</stp>
        <stp>52228312</stp>
        <tr r="L411" s="1"/>
      </tp>
      <tp>
        <v>98.972331199999999</v>
        <stp/>
        <stp>14666</stp>
        <stp>52228312</stp>
        <tr r="K139" s="1"/>
      </tp>
      <tp>
        <v>154.50165504</v>
        <stp/>
        <stp>14766</stp>
        <stp>52228312</stp>
        <tr r="K335" s="1"/>
      </tp>
      <tp>
        <v>121.05233117500001</v>
        <stp/>
        <stp>14466</stp>
        <stp>52228312</stp>
        <tr r="K459" s="1"/>
      </tp>
      <tp>
        <v>18.177666705</v>
        <stp/>
        <stp>14266</stp>
        <stp>52228312</stp>
        <tr r="K267" s="1"/>
      </tp>
      <tp>
        <v>0.26778513230769202</v>
        <stp/>
        <stp>14366</stp>
        <stp>52228312</stp>
        <tr r="L583" s="1"/>
      </tp>
      <tp>
        <v>384.54564223</v>
        <stp/>
        <stp>14066</stp>
        <stp>52228312</stp>
        <tr r="K578" s="1"/>
      </tp>
      <tp>
        <v>341.03603048000002</v>
        <stp/>
        <stp>14166</stp>
        <stp>52228312</stp>
        <tr r="K371" s="1"/>
      </tp>
      <tp>
        <v>151.5708831</v>
        <stp/>
        <stp>13866</stp>
        <stp>52228312</stp>
        <tr r="K561" s="1"/>
      </tp>
      <tp>
        <v>9.9621569820000104</v>
        <stp/>
        <stp>13966</stp>
        <stp>52228312</stp>
        <tr r="K149" s="1"/>
      </tp>
      <tp>
        <v>0.28754441223076899</v>
        <stp/>
        <stp>13666</stp>
        <stp>52228312</stp>
        <tr r="L523" s="1"/>
      </tp>
      <tp>
        <v>0.17758887676923099</v>
        <stp/>
        <stp>13766</stp>
        <stp>52228312</stp>
        <tr r="L196" s="1"/>
      </tp>
      <tp>
        <v>0.122082676538462</v>
        <stp/>
        <stp>14879</stp>
        <stp>52228312</stp>
        <tr r="L402" s="1"/>
      </tp>
      <tp>
        <v>410.33737556</v>
        <stp/>
        <stp>14679</stp>
        <stp>52228312</stp>
        <tr r="K382" s="1"/>
      </tp>
      <tp>
        <v>1.5533392769231E-2</v>
        <stp/>
        <stp>14779</stp>
        <stp>52228312</stp>
        <tr r="L265" s="1"/>
      </tp>
      <tp>
        <v>46.847010824999998</v>
        <stp/>
        <stp>14579</stp>
        <stp>52228312</stp>
        <tr r="K27" s="1"/>
      </tp>
      <tp>
        <v>7.5073353076923005E-2</v>
        <stp/>
        <stp>14079</stp>
        <stp>52228312</stp>
        <tr r="L127" s="1"/>
      </tp>
      <tp>
        <v>9.9796683384615004E-2</v>
        <stp/>
        <stp>14179</stp>
        <stp>52228312</stp>
        <tr r="L258" s="1"/>
      </tp>
      <tp>
        <v>23.94614516</v>
        <stp/>
        <stp>13879</stp>
        <stp>52228312</stp>
        <tr r="K151" s="1"/>
      </tp>
      <tp>
        <v>51.505077499999999</v>
        <stp/>
        <stp>13979</stp>
        <stp>52228312</stp>
        <tr r="K510" s="1"/>
      </tp>
      <tp>
        <v>0.35665792192307699</v>
        <stp/>
        <stp>13679</stp>
        <stp>52228312</stp>
        <tr r="L519" s="1"/>
      </tp>
      <tp>
        <v>230.41452594</v>
        <stp/>
        <stp>13779</stp>
        <stp>52228312</stp>
        <tr r="K349" s="1"/>
      </tp>
      <tp>
        <v>9.7146447769230995E-2</v>
        <stp/>
        <stp>14878</stp>
        <stp>52228312</stp>
        <tr r="L542" s="1"/>
      </tp>
      <tp>
        <v>17.588010552</v>
        <stp/>
        <stp>14678</stp>
        <stp>52228312</stp>
        <tr r="K271" s="1"/>
      </tp>
      <tp>
        <v>2.9665895384615001E-2</v>
        <stp/>
        <stp>14778</stp>
        <stp>52228312</stp>
        <tr r="L584" s="1"/>
      </tp>
      <tp>
        <v>27.75552558</v>
        <stp/>
        <stp>14478</stp>
        <stp>52228312</stp>
        <tr r="K338" s="1"/>
      </tp>
      <tp>
        <v>49.280544939999999</v>
        <stp/>
        <stp>14578</stp>
        <stp>52228312</stp>
        <tr r="K321" s="1"/>
      </tp>
      <tp>
        <v>1.6750823076923001E-2</v>
        <stp/>
        <stp>14278</stp>
        <stp>52228312</stp>
        <tr r="L222" s="1"/>
      </tp>
      <tp>
        <v>2.2327067576923001E-2</v>
        <stp/>
        <stp>14378</stp>
        <stp>52228312</stp>
        <tr r="L298" s="1"/>
      </tp>
      <tp>
        <v>0.18940800999999999</v>
        <stp/>
        <stp>14078</stp>
        <stp>52228312</stp>
        <tr r="L291" s="1"/>
      </tp>
      <tp>
        <v>3.9773458923077001E-2</v>
        <stp/>
        <stp>14178</stp>
        <stp>52228312</stp>
        <tr r="L134" s="1"/>
      </tp>
      <tp>
        <v>146.42211975999999</v>
        <stp/>
        <stp>13878</stp>
        <stp>52228312</stp>
        <tr r="K512" s="1"/>
      </tp>
      <tp>
        <v>47.695118239999999</v>
        <stp/>
        <stp>13978</stp>
        <stp>52228312</stp>
        <tr r="K363" s="1"/>
      </tp>
      <tp>
        <v>0.20585816192307699</v>
        <stp/>
        <stp>13678</stp>
        <stp>52228312</stp>
        <tr r="L550" s="1"/>
      </tp>
      <tp>
        <v>99.834790065000007</v>
        <stp/>
        <stp>13778</stp>
        <stp>52228312</stp>
        <tr r="K62" s="1"/>
      </tp>
      <tp>
        <v>87.667308531000003</v>
        <stp/>
        <stp>14871</stp>
        <stp>52228312</stp>
        <tr r="K400" s="1"/>
      </tp>
      <tp>
        <v>0.64981548153846203</v>
        <stp/>
        <stp>14671</stp>
        <stp>52228312</stp>
        <tr r="L369" s="1"/>
      </tp>
      <tp>
        <v>189.61295912</v>
        <stp/>
        <stp>14771</stp>
        <stp>52228312</stp>
        <tr r="K503" s="1"/>
      </tp>
      <tp>
        <v>2.7144733076923E-2</v>
        <stp/>
        <stp>14471</stp>
        <stp>52228312</stp>
        <tr r="L498" s="1"/>
      </tp>
      <tp>
        <v>51.991209480000002</v>
        <stp/>
        <stp>14571</stp>
        <stp>52228312</stp>
        <tr r="K137" s="1"/>
      </tp>
      <tp>
        <v>0.22270152653846201</v>
        <stp/>
        <stp>14371</stp>
        <stp>52228312</stp>
        <tr r="L272" s="1"/>
      </tp>
      <tp>
        <v>12.309680457000001</v>
        <stp/>
        <stp>14071</stp>
        <stp>52228312</stp>
        <tr r="K99" s="1"/>
      </tp>
      <tp>
        <v>111.34014467999999</v>
        <stp/>
        <stp>13871</stp>
        <stp>52228312</stp>
        <tr r="K478" s="1"/>
      </tp>
      <tp>
        <v>20.267144399999999</v>
        <stp/>
        <stp>13971</stp>
        <stp>52228312</stp>
        <tr r="K76" s="1"/>
      </tp>
      <tp>
        <v>2.5705069615385E-2</v>
        <stp/>
        <stp>13671</stp>
        <stp>52228312</stp>
        <tr r="L391" s="1"/>
      </tp>
      <tp>
        <v>121.38176025</v>
        <stp/>
        <stp>13771</stp>
        <stp>52228312</stp>
        <tr r="K141" s="1"/>
      </tp>
      <tp>
        <v>21.228647637000002</v>
        <stp/>
        <stp>14870</stp>
        <stp>52228312</stp>
        <tr r="K256" s="1"/>
      </tp>
      <tp>
        <v>1.5774021490769199</v>
        <stp/>
        <stp>14670</stp>
        <stp>52228312</stp>
        <tr r="L475" s="1"/>
      </tp>
      <tp>
        <v>175.55093725</v>
        <stp/>
        <stp>14770</stp>
        <stp>52228312</stp>
        <tr r="K361" s="1"/>
      </tp>
      <tp>
        <v>62.157975755000002</v>
        <stp/>
        <stp>14470</stp>
        <stp>52228312</stp>
        <tr r="K520" s="1"/>
      </tp>
      <tp>
        <v>511.48674476000002</v>
        <stp/>
        <stp>14570</stp>
        <stp>52228312</stp>
        <tr r="K570" s="1"/>
      </tp>
      <tp>
        <v>105.38276571999999</v>
        <stp/>
        <stp>14270</stp>
        <stp>52228312</stp>
        <tr r="K576" s="1"/>
      </tp>
      <tp>
        <v>1.7484781153846E-2</v>
        <stp/>
        <stp>14370</stp>
        <stp>52228312</stp>
        <tr r="L406" s="1"/>
      </tp>
      <tp>
        <v>52.985733504000002</v>
        <stp/>
        <stp>14070</stp>
        <stp>52228312</stp>
        <tr r="K311" s="1"/>
      </tp>
      <tp>
        <v>198.24325668</v>
        <stp/>
        <stp>14170</stp>
        <stp>52228312</stp>
        <tr r="K43" s="1"/>
      </tp>
      <tp>
        <v>21.849385943000001</v>
        <stp/>
        <stp>13870</stp>
        <stp>52228312</stp>
        <tr r="K202" s="1"/>
      </tp>
      <tp>
        <v>73.414061910000001</v>
        <stp/>
        <stp>13970</stp>
        <stp>52228312</stp>
        <tr r="K406" s="1"/>
      </tp>
      <tp>
        <v>9.5391400384614994E-2</v>
        <stp/>
        <stp>13670</stp>
        <stp>52228312</stp>
        <tr r="L462" s="1"/>
      </tp>
      <tp>
        <v>69.807621330000003</v>
        <stp/>
        <stp>13770</stp>
        <stp>52228312</stp>
        <tr r="K366" s="1"/>
      </tp>
      <tp>
        <v>2.0122875200000001E-2</v>
        <stp/>
        <stp>14873</stp>
        <stp>52228312</stp>
        <tr r="L448" s="1"/>
      </tp>
      <tp>
        <v>197.96610720000001</v>
        <stp/>
        <stp>14673</stp>
        <stp>52228312</stp>
        <tr r="K564" s="1"/>
      </tp>
      <tp>
        <v>43.727438399999997</v>
        <stp/>
        <stp>14773</stp>
        <stp>52228312</stp>
        <tr r="K299" s="1"/>
      </tp>
      <tp>
        <v>4.8096970000000003E-2</v>
        <stp/>
        <stp>14473</stp>
        <stp>52228312</stp>
        <tr r="L252" s="1"/>
      </tp>
      <tp>
        <v>181.282866595</v>
        <stp/>
        <stp>14573</stp>
        <stp>52228312</stp>
        <tr r="K494" s="1"/>
      </tp>
      <tp>
        <v>3.587243076923E-3</v>
        <stp/>
        <stp>14273</stp>
        <stp>52228312</stp>
        <tr r="L309" s="1"/>
      </tp>
      <tp>
        <v>9.6589219230769994E-3</v>
        <stp/>
        <stp>14373</stp>
        <stp>52228312</stp>
        <tr r="L255" s="1"/>
      </tp>
      <tp>
        <v>5.4548327307691998E-2</v>
        <stp/>
        <stp>14173</stp>
        <stp>52228312</stp>
        <tr r="L47" s="1"/>
      </tp>
      <tp>
        <v>574.25144399999999</v>
        <stp/>
        <stp>13873</stp>
        <stp>52228312</stp>
        <tr r="K602" s="1"/>
      </tp>
      <tp>
        <v>34.224166816</v>
        <stp/>
        <stp>13973</stp>
        <stp>52228312</stp>
        <tr r="K254" s="1"/>
      </tp>
      <tp>
        <v>7.8741549307692005E-2</v>
        <stp/>
        <stp>13673</stp>
        <stp>52228312</stp>
        <tr r="L67" s="1"/>
      </tp>
      <tp>
        <v>246.71901270000001</v>
        <stp/>
        <stp>13773</stp>
        <stp>52228312</stp>
        <tr r="K36" s="1"/>
      </tp>
      <tp>
        <v>100.496250268</v>
        <stp/>
        <stp>14872</stp>
        <stp>52228312</stp>
        <tr r="K110" s="1"/>
      </tp>
      <tp>
        <v>0.75529949730769197</v>
        <stp/>
        <stp>14672</stp>
        <stp>52228312</stp>
        <tr r="L371" s="1"/>
      </tp>
      <tp>
        <v>20.330802989999999</v>
        <stp/>
        <stp>14772</stp>
        <stp>52228312</stp>
        <tr r="K109" s="1"/>
      </tp>
      <tp>
        <v>8.4337683846150008E-3</v>
        <stp/>
        <stp>14472</stp>
        <stp>52228312</stp>
        <tr r="L146" s="1"/>
      </tp>
      <tp>
        <v>21.03125648</v>
        <stp/>
        <stp>14572</stp>
        <stp>52228312</stp>
        <tr r="K417" s="1"/>
      </tp>
      <tp>
        <v>73.476518655999996</v>
        <stp/>
        <stp>14072</stp>
        <stp>52228312</stp>
        <tr r="K153" s="1"/>
      </tp>
      <tp>
        <v>6.4840703076922995E-2</v>
        <stp/>
        <stp>14172</stp>
        <stp>52228312</stp>
        <tr r="L228" s="1"/>
      </tp>
      <tp>
        <v>19.81527161</v>
        <stp/>
        <stp>13872</stp>
        <stp>52228312</stp>
        <tr r="K323" s="1"/>
      </tp>
      <tp>
        <v>21.866935425000001</v>
        <stp/>
        <stp>13972</stp>
        <stp>52228312</stp>
        <tr r="K279" s="1"/>
      </tp>
      <tp>
        <v>1.5938747923077E-2</v>
        <stp/>
        <stp>13672</stp>
        <stp>52228312</stp>
        <tr r="L224" s="1"/>
      </tp>
      <tp>
        <v>444.69312894000001</v>
        <stp/>
        <stp>13772</stp>
        <stp>52228312</stp>
        <tr r="K579" s="1"/>
      </tp>
      <tp>
        <v>3.1731511066667002E-2</v>
        <stp/>
        <stp>14875</stp>
        <stp>52228312</stp>
        <tr r="L275" s="1"/>
      </tp>
      <tp>
        <v>19.770808639999998</v>
        <stp/>
        <stp>14675</stp>
        <stp>52228312</stp>
        <tr r="K225" s="1"/>
      </tp>
      <tp>
        <v>15.562129528</v>
        <stp/>
        <stp>14475</stp>
        <stp>52228312</stp>
        <tr r="K412" s="1"/>
      </tp>
      <tp>
        <v>372.19443229000001</v>
        <stp/>
        <stp>14575</stp>
        <stp>52228312</stp>
        <tr r="K600" s="1"/>
      </tp>
      <tp>
        <v>2.7580844230769001E-2</v>
        <stp/>
        <stp>14375</stp>
        <stp>52228312</stp>
        <tr r="L82" s="1"/>
      </tp>
      <tp>
        <v>6.6040752923076998E-2</v>
        <stp/>
        <stp>14075</stp>
        <stp>52228312</stp>
        <tr r="L302" s="1"/>
      </tp>
      <tp>
        <v>0.73528368689807699</v>
        <stp/>
        <stp>14175</stp>
        <stp>52228312</stp>
        <tr r="L43" s="1"/>
      </tp>
      <tp>
        <v>982.59922256045797</v>
        <stp/>
        <stp>13875</stp>
        <stp>52228312</stp>
        <tr r="K369" s="1"/>
      </tp>
      <tp>
        <v>532.65</v>
        <stp/>
        <stp>13975</stp>
        <stp>52228312</stp>
        <tr r="K28" s="1"/>
      </tp>
      <tp>
        <v>1.1126012307692E-2</v>
        <stp/>
        <stp>13675</stp>
        <stp>52228312</stp>
        <tr r="L356" s="1"/>
      </tp>
      <tp>
        <v>54.716718</v>
        <stp/>
        <stp>13775</stp>
        <stp>52228312</stp>
        <tr r="K261" s="1"/>
      </tp>
      <tp>
        <v>67.496739950000006</v>
        <stp/>
        <stp>14874</stp>
        <stp>52228312</stp>
        <tr r="K143" s="1"/>
      </tp>
      <tp>
        <v>48.882480569999998</v>
        <stp/>
        <stp>14674</stp>
        <stp>52228312</stp>
        <tr r="K89" s="1"/>
      </tp>
      <tp>
        <v>67.285300030000002</v>
        <stp/>
        <stp>14774</stp>
        <stp>52228312</stp>
        <tr r="K115" s="1"/>
      </tp>
      <tp>
        <v>40.767849605999999</v>
        <stp/>
        <stp>14474</stp>
        <stp>52228312</stp>
        <tr r="K495" s="1"/>
      </tp>
      <tp>
        <v>64.533197139999999</v>
        <stp/>
        <stp>14574</stp>
        <stp>52228312</stp>
        <tr r="K272" s="1"/>
      </tp>
      <tp>
        <v>1.3206126926923101</v>
        <stp/>
        <stp>14274</stp>
        <stp>52228312</stp>
        <tr r="L3" s="1"/>
      </tp>
      <tp>
        <v>0.162177330615385</v>
        <stp/>
        <stp>14374</stp>
        <stp>52228312</stp>
        <tr r="L249" s="1"/>
      </tp>
      <tp>
        <v>7.7289206538461996E-2</v>
        <stp/>
        <stp>14174</stp>
        <stp>52228312</stp>
        <tr r="L450" s="1"/>
      </tp>
      <tp>
        <v>19.820220406000001</v>
        <stp/>
        <stp>13874</stp>
        <stp>52228312</stp>
        <tr r="K121" s="1"/>
      </tp>
      <tp>
        <v>141.16666494</v>
        <stp/>
        <stp>13974</stp>
        <stp>52228312</stp>
        <tr r="K362" s="1"/>
      </tp>
      <tp>
        <v>6.7241836153846005E-2</v>
        <stp/>
        <stp>13674</stp>
        <stp>52228312</stp>
        <tr r="L235" s="1"/>
      </tp>
      <tp>
        <v>26.40581834</v>
        <stp/>
        <stp>13774</stp>
        <stp>52228312</stp>
        <tr r="K152" s="1"/>
      </tp>
      <tp>
        <v>0.113689414769231</v>
        <stp/>
        <stp>14877</stp>
        <stp>52228312</stp>
        <tr r="L133" s="1"/>
      </tp>
      <tp>
        <v>21.980789016999999</v>
        <stp/>
        <stp>14677</stp>
        <stp>52228312</stp>
        <tr r="K186" s="1"/>
      </tp>
      <tp>
        <v>1.4552449942307699</v>
        <stp/>
        <stp>14777</stp>
        <stp>52228312</stp>
        <tr r="L354" s="1"/>
      </tp>
      <tp>
        <v>65.597721407999998</v>
        <stp/>
        <stp>14477</stp>
        <stp>52228312</stp>
        <tr r="K33" s="1"/>
      </tp>
      <tp>
        <v>200.46954744000001</v>
        <stp/>
        <stp>14577</stp>
        <stp>52228312</stp>
        <tr r="K481" s="1"/>
      </tp>
      <tp>
        <v>0.103394292769231</v>
        <stp/>
        <stp>14277</stp>
        <stp>52228312</stp>
        <tr r="L34" s="1"/>
      </tp>
      <tp>
        <v>1.3762868923077E-2</v>
        <stp/>
        <stp>14377</stp>
        <stp>52228312</stp>
        <tr r="L338" s="1"/>
      </tp>
      <tp>
        <v>0.23220694096153799</v>
        <stp/>
        <stp>14077</stp>
        <stp>52228312</stp>
        <tr r="L564" s="1"/>
      </tp>
      <tp>
        <v>0.28059108961538498</v>
        <stp/>
        <stp>14177</stp>
        <stp>52228312</stp>
        <tr r="L361" s="1"/>
      </tp>
      <tp>
        <v>196.4772332</v>
        <stp/>
        <stp>13877</stp>
        <stp>52228312</stp>
        <tr r="K364" s="1"/>
      </tp>
      <tp>
        <v>6.9753263980000098</v>
        <stp/>
        <stp>13977</stp>
        <stp>52228312</stp>
        <tr r="K191" s="1"/>
      </tp>
      <tp>
        <v>9.2251428230768998E-2</v>
        <stp/>
        <stp>13677</stp>
        <stp>52228312</stp>
        <tr r="L319" s="1"/>
      </tp>
      <tp>
        <v>224.89690805999999</v>
        <stp/>
        <stp>13777</stp>
        <stp>52228312</stp>
        <tr r="K601" s="1"/>
      </tp>
      <tp>
        <v>0.12171474192307701</v>
        <stp/>
        <stp>14876</stp>
        <stp>52228312</stp>
        <tr r="L485" s="1"/>
      </tp>
      <tp>
        <v>92.126581100999999</v>
        <stp/>
        <stp>14676</stp>
        <stp>52228312</stp>
        <tr r="K527" s="1"/>
      </tp>
      <tp>
        <v>2.7519228076922999E-2</v>
        <stp/>
        <stp>14776</stp>
        <stp>52228312</stp>
        <tr r="L18" s="1"/>
      </tp>
      <tp>
        <v>24.11240827</v>
        <stp/>
        <stp>14476</stp>
        <stp>52228312</stp>
        <tr r="K255" s="1"/>
      </tp>
      <tp>
        <v>75.516913237500006</v>
        <stp/>
        <stp>14576</stp>
        <stp>52228312</stp>
        <tr r="K66" s="1"/>
      </tp>
      <tp>
        <v>6.4152533076919996E-3</v>
        <stp/>
        <stp>14276</stp>
        <stp>52228312</stp>
        <tr r="L376" s="1"/>
      </tp>
      <tp>
        <v>0.232532895769231</v>
        <stp/>
        <stp>14376</stp>
        <stp>52228312</stp>
        <tr r="L7" s="1"/>
      </tp>
      <tp>
        <v>2.1465297615385001E-2</v>
        <stp/>
        <stp>14076</stp>
        <stp>52228312</stp>
        <tr r="L97" s="1"/>
      </tp>
      <tp>
        <v>2.5204496992307699</v>
        <stp/>
        <stp>14176</stp>
        <stp>52228312</stp>
        <tr r="L337" s="1"/>
      </tp>
      <tp>
        <v>320.27973328000002</v>
        <stp/>
        <stp>13876</stp>
        <stp>52228312</stp>
        <tr r="K530" s="1"/>
      </tp>
      <tp>
        <v>24.834958425</v>
        <stp/>
        <stp>13976</stp>
        <stp>52228312</stp>
        <tr r="K130" s="1"/>
      </tp>
      <tp>
        <v>4.2022883076923E-2</v>
        <stp/>
        <stp>13676</stp>
        <stp>52228312</stp>
        <tr r="L180" s="1"/>
      </tp>
      <tp>
        <v>146.59972991999999</v>
        <stp/>
        <stp>13776</stp>
        <stp>52228312</stp>
        <tr r="K357" s="1"/>
      </tp>
      <tp>
        <v>2.7288520846154001E-2</v>
        <stp/>
        <stp>14849</stp>
        <stp>52228312</stp>
        <tr r="L326" s="1"/>
      </tp>
      <tp>
        <v>19.591285724999999</v>
        <stp/>
        <stp>14949</stp>
        <stp>52228312</stp>
        <tr r="K243" s="1"/>
      </tp>
      <tp>
        <v>22.281208656</v>
        <stp/>
        <stp>14649</stp>
        <stp>52228312</stp>
        <tr r="K69" s="1"/>
      </tp>
      <tp>
        <v>63.23531328</v>
        <stp/>
        <stp>14749</stp>
        <stp>52228312</stp>
        <tr r="K57" s="1"/>
      </tp>
      <tp>
        <v>28.164724225000001</v>
        <stp/>
        <stp>14449</stp>
        <stp>52228312</stp>
        <tr r="K277" s="1"/>
      </tp>
      <tp>
        <v>0.99952894576923101</v>
        <stp/>
        <stp>14549</stp>
        <stp>52228312</stp>
        <tr r="L508" s="1"/>
      </tp>
      <tp>
        <v>690.48404431999995</v>
        <stp/>
        <stp>14249</stp>
        <stp>52228312</stp>
        <tr r="K567" s="1"/>
      </tp>
      <tp>
        <v>134.42065611999999</v>
        <stp/>
        <stp>14349</stp>
        <stp>52228312</stp>
        <tr r="K482" s="1"/>
      </tp>
      <tp>
        <v>17.130746724000002</v>
        <stp/>
        <stp>14049</stp>
        <stp>52228312</stp>
        <tr r="K95" s="1"/>
      </tp>
      <tp>
        <v>37.001491154999997</v>
        <stp/>
        <stp>14149</stp>
        <stp>52228312</stp>
        <tr r="K68" s="1"/>
      </tp>
      <tp>
        <v>104.3639665</v>
        <stp/>
        <stp>13849</stp>
        <stp>52228312</stp>
        <tr r="K408" s="1"/>
      </tp>
      <tp>
        <v>16.835835497000001</v>
        <stp/>
        <stp>13949</stp>
        <stp>52228312</stp>
        <tr r="K246" s="1"/>
      </tp>
      <tp>
        <v>0.19044209576923099</v>
        <stp/>
        <stp>13649</stp>
        <stp>52228312</stp>
        <tr r="L260" s="1"/>
      </tp>
      <tp>
        <v>4.8102440307692E-2</v>
        <stp/>
        <stp>13749</stp>
        <stp>52228312</stp>
        <tr r="L266" s="1"/>
      </tp>
      <tp>
        <v>0.34925599807692298</v>
        <stp/>
        <stp>14848</stp>
        <stp>52228312</stp>
        <tr r="L244" s="1"/>
      </tp>
      <tp>
        <v>79.4111659</v>
        <stp/>
        <stp>14948</stp>
        <stp>52228312</stp>
        <tr r="K402" s="1"/>
      </tp>
      <tp>
        <v>51.38248102</v>
        <stp/>
        <stp>14648</stp>
        <stp>52228312</stp>
        <tr r="K353" s="1"/>
      </tp>
      <tp>
        <v>19.21979413</v>
        <stp/>
        <stp>14748</stp>
        <stp>52228312</stp>
        <tr r="K301" s="1"/>
      </tp>
      <tp>
        <v>417.56943941999998</v>
        <stp/>
        <stp>14448</stp>
        <stp>52228312</stp>
        <tr r="K6" s="1"/>
      </tp>
      <tp>
        <v>2.1880332692308001E-2</v>
        <stp/>
        <stp>14548</stp>
        <stp>52228312</stp>
        <tr r="L125" s="1"/>
      </tp>
      <tp>
        <v>53.766115259999999</v>
        <stp/>
        <stp>14248</stp>
        <stp>52228312</stp>
        <tr r="K330" s="1"/>
      </tp>
      <tp>
        <v>0.12868828461538501</v>
        <stp/>
        <stp>14348</stp>
        <stp>52228312</stp>
        <tr r="L364" s="1"/>
      </tp>
      <tp>
        <v>28.547633520000002</v>
        <stp/>
        <stp>14048</stp>
        <stp>52228312</stp>
        <tr r="K434" s="1"/>
      </tp>
      <tp>
        <v>373.82114064000001</v>
        <stp/>
        <stp>14148</stp>
        <stp>52228312</stp>
        <tr r="K592" s="1"/>
      </tp>
      <tp>
        <v>9.9779912400000104</v>
        <stp/>
        <stp>13848</stp>
        <stp>52228312</stp>
        <tr r="K236" s="1"/>
      </tp>
      <tp>
        <v>23.98078872</v>
        <stp/>
        <stp>13948</stp>
        <stp>52228312</stp>
        <tr r="K113" s="1"/>
      </tp>
      <tp>
        <v>4.3803182692307999E-2</v>
        <stp/>
        <stp>13648</stp>
        <stp>52228312</stp>
        <tr r="L293" s="1"/>
      </tp>
      <tp>
        <v>7.2779547307691997E-2</v>
        <stp/>
        <stp>13748</stp>
        <stp>52228312</stp>
        <tr r="L71" s="1"/>
      </tp>
      <tp>
        <v>9.1437403461538003E-2</v>
        <stp/>
        <stp>14841</stp>
        <stp>52228312</stp>
        <tr r="L372" s="1"/>
      </tp>
      <tp>
        <v>21.5515972</v>
        <stp/>
        <stp>14941</stp>
        <stp>52228312</stp>
        <tr r="K288" s="1"/>
      </tp>
      <tp>
        <v>93.033216089000007</v>
        <stp/>
        <stp>14641</stp>
        <stp>52228312</stp>
        <tr r="K96" s="1"/>
      </tp>
      <tp>
        <v>0.36378924423076903</v>
        <stp/>
        <stp>14741</stp>
        <stp>52228312</stp>
        <tr r="L599" s="1"/>
      </tp>
      <tp>
        <v>130.75717423500001</v>
        <stp/>
        <stp>14441</stp>
        <stp>52228312</stp>
        <tr r="K231" s="1"/>
      </tp>
      <tp>
        <v>7.5070541549999996</v>
        <stp/>
        <stp>14541</stp>
        <stp>52228312</stp>
        <tr r="K240" s="1"/>
      </tp>
      <tp>
        <v>598.55259266999997</v>
        <stp/>
        <stp>14241</stp>
        <stp>52228312</stp>
        <tr r="K429" s="1"/>
      </tp>
      <tp>
        <v>419.89486847000001</v>
        <stp/>
        <stp>14341</stp>
        <stp>52228312</stp>
        <tr r="K337" s="1"/>
      </tp>
      <tp>
        <v>7.9259012923076994E-2</v>
        <stp/>
        <stp>14041</stp>
        <stp>52228312</stp>
        <tr r="L366" s="1"/>
      </tp>
      <tp>
        <v>217.09270079999999</v>
        <stp/>
        <stp>14141</stp>
        <stp>52228312</stp>
        <tr r="K496" s="1"/>
      </tp>
      <tp>
        <v>239.86068705</v>
        <stp/>
        <stp>13841</stp>
        <stp>52228312</stp>
        <tr r="K30" s="1"/>
      </tp>
      <tp>
        <v>0.38407445538461499</v>
        <stp/>
        <stp>13941</stp>
        <stp>52228312</stp>
        <tr r="L335" s="1"/>
      </tp>
      <tp>
        <v>0.52913359153846196</v>
        <stp/>
        <stp>13741</stp>
        <stp>52228312</stp>
        <tr r="L390" s="1"/>
      </tp>
      <tp>
        <v>17.242728282000002</v>
        <stp/>
        <stp>14840</stp>
        <stp>52228312</stp>
        <tr r="K159" s="1"/>
      </tp>
      <tp>
        <v>11.358095069999999</v>
        <stp/>
        <stp>14940</stp>
        <stp>52228312</stp>
        <tr r="K443" s="1"/>
      </tp>
      <tp>
        <v>134.34257728</v>
        <stp/>
        <stp>14640</stp>
        <stp>52228312</stp>
        <tr r="K471" s="1"/>
      </tp>
      <tp>
        <v>6.1295218461538001E-2</v>
        <stp/>
        <stp>14740</stp>
        <stp>52228312</stp>
        <tr r="L87" s="1"/>
      </tp>
      <tp>
        <v>11.0016</v>
        <stp/>
        <stp>14440</stp>
        <stp>52228312</stp>
        <tr r="K158" s="1"/>
      </tp>
      <tp>
        <v>529.98486463999996</v>
        <stp/>
        <stp>14540</stp>
        <stp>52228312</stp>
        <tr r="K513" s="1"/>
      </tp>
      <tp>
        <v>7.7232984399999998</v>
        <stp/>
        <stp>14240</stp>
        <stp>52228312</stp>
        <tr r="K112" s="1"/>
      </tp>
      <tp>
        <v>293.2778715</v>
        <stp/>
        <stp>14340</stp>
        <stp>52228312</stp>
        <tr r="K407" s="1"/>
      </tp>
      <tp>
        <v>4.3744538076923002E-2</v>
        <stp/>
        <stp>14040</stp>
        <stp>52228312</stp>
        <tr r="L404" s="1"/>
      </tp>
      <tp>
        <v>33.067053250000001</v>
        <stp/>
        <stp>14140</stp>
        <stp>52228312</stp>
        <tr r="K124" s="1"/>
      </tp>
      <tp>
        <v>174.70835937499999</v>
        <stp/>
        <stp>13840</stp>
        <stp>52228312</stp>
        <tr r="K454" s="1"/>
      </tp>
      <tp>
        <v>52.956869840000003</v>
        <stp/>
        <stp>14843</stp>
        <stp>52228312</stp>
        <tr r="K105" s="1"/>
      </tp>
      <tp>
        <v>7.2259428923077004E-2</v>
        <stp/>
        <stp>14943</stp>
        <stp>52228312</stp>
        <tr r="L216" s="1"/>
      </tp>
      <tp>
        <v>3.7354307153846002E-2</v>
        <stp/>
        <stp>14743</stp>
        <stp>52228312</stp>
        <tr r="L154" s="1"/>
      </tp>
      <tp>
        <v>27.123890882000001</v>
        <stp/>
        <stp>14443</stp>
        <stp>52228312</stp>
        <tr r="K111" s="1"/>
      </tp>
      <tp>
        <v>57.120800189999997</v>
        <stp/>
        <stp>14543</stp>
        <stp>52228312</stp>
        <tr r="K87" s="1"/>
      </tp>
      <tp>
        <v>221.5602868</v>
        <stp/>
        <stp>14243</stp>
        <stp>52228312</stp>
        <tr r="K422" s="1"/>
      </tp>
      <tp>
        <v>261.87671929999999</v>
        <stp/>
        <stp>14343</stp>
        <stp>52228312</stp>
        <tr r="K20" s="1"/>
      </tp>
      <tp>
        <v>57.119960730000003</v>
        <stp/>
        <stp>14043</stp>
        <stp>52228312</stp>
        <tr r="K228" s="1"/>
      </tp>
      <tp>
        <v>417.06454159999998</v>
        <stp/>
        <stp>14143</stp>
        <stp>52228312</stp>
        <tr r="K16" s="1"/>
      </tp>
      <tp>
        <v>212.42699511000001</v>
        <stp/>
        <stp>13843</stp>
        <stp>52228312</stp>
        <tr r="K501" s="1"/>
      </tp>
      <tp>
        <v>1.4800183576923E-2</v>
        <stp/>
        <stp>13943</stp>
        <stp>52228312</stp>
        <tr r="L174" s="1"/>
      </tp>
      <tp>
        <v>5.5815777692308E-2</v>
        <stp/>
        <stp>13643</stp>
        <stp>52228312</stp>
        <tr r="L316" s="1"/>
      </tp>
      <tp>
        <v>0</v>
        <stp/>
        <stp>13743</stp>
        <stp>52228312</stp>
        <tr r="L160" s="1"/>
      </tp>
      <tp>
        <v>358.11800233000002</v>
        <stp/>
        <stp>14842</stp>
        <stp>52228312</stp>
        <tr r="K10" s="1"/>
      </tp>
      <tp>
        <v>14.775827625</v>
        <stp/>
        <stp>14942</stp>
        <stp>52228312</stp>
        <tr r="K336" s="1"/>
      </tp>
      <tp>
        <v>27.512658368</v>
        <stp/>
        <stp>14642</stp>
        <stp>52228312</stp>
        <tr r="K199" s="1"/>
      </tp>
      <tp>
        <v>0.24285134384615401</v>
        <stp/>
        <stp>14742</stp>
        <stp>52228312</stp>
        <tr r="L556" s="1"/>
      </tp>
      <tp>
        <v>17.408572499999998</v>
        <stp/>
        <stp>14442</stp>
        <stp>52228312</stp>
        <tr r="K242" s="1"/>
      </tp>
      <tp>
        <v>36.5930958</v>
        <stp/>
        <stp>14542</stp>
        <stp>52228312</stp>
        <tr r="K427" s="1"/>
      </tp>
      <tp>
        <v>110.30147622</v>
        <stp/>
        <stp>14342</stp>
        <stp>52228312</stp>
        <tr r="K480" s="1"/>
      </tp>
      <tp>
        <v>0.18886889576923099</v>
        <stp/>
        <stp>14042</stp>
        <stp>52228312</stp>
        <tr r="L348" s="1"/>
      </tp>
      <tp>
        <v>67.211468745000005</v>
        <stp/>
        <stp>14142</stp>
        <stp>52228312</stp>
        <tr r="K432" s="1"/>
      </tp>
      <tp>
        <v>50.799441672</v>
        <stp/>
        <stp>13842</stp>
        <stp>52228312</stp>
        <tr r="K162" s="1"/>
      </tp>
      <tp>
        <v>5.9751019384615002E-2</v>
        <stp/>
        <stp>13942</stp>
        <stp>52228312</stp>
        <tr r="L123" s="1"/>
      </tp>
      <tp>
        <v>0.42859490115384602</v>
        <stp/>
        <stp>13642</stp>
        <stp>52228312</stp>
        <tr r="L419" s="1"/>
      </tp>
      <tp>
        <v>5.3050606153850002E-3</v>
        <stp/>
        <stp>13742</stp>
        <stp>52228312</stp>
        <tr r="L24" s="1"/>
      </tp>
      <tp>
        <v>5.0403455769230998E-2</v>
        <stp/>
        <stp>14845</stp>
        <stp>52228312</stp>
        <tr r="L168" s="1"/>
      </tp>
      <tp>
        <v>63.172508729999997</v>
        <stp/>
        <stp>14945</stp>
        <stp>52228312</stp>
        <tr r="K287" s="1"/>
      </tp>
      <tp>
        <v>221.95249181</v>
        <stp/>
        <stp>14645</stp>
        <stp>52228312</stp>
        <tr r="K348" s="1"/>
      </tp>
      <tp>
        <v>41.550374871000002</v>
        <stp/>
        <stp>14745</stp>
        <stp>52228312</stp>
        <tr r="K42" s="1"/>
      </tp>
      <tp>
        <v>13.881727250999999</v>
        <stp/>
        <stp>14445</stp>
        <stp>52228312</stp>
        <tr r="K385" s="1"/>
      </tp>
      <tp>
        <v>6.2835193230768999E-2</v>
        <stp/>
        <stp>14545</stp>
        <stp>52228312</stp>
        <tr r="L162" s="1"/>
      </tp>
      <tp>
        <v>108.63454898000001</v>
        <stp/>
        <stp>14245</stp>
        <stp>52228312</stp>
        <tr r="K571" s="1"/>
      </tp>
      <tp>
        <v>30.453441054999999</v>
        <stp/>
        <stp>14345</stp>
        <stp>52228312</stp>
        <tr r="K373" s="1"/>
      </tp>
      <tp>
        <v>155.24242863000001</v>
        <stp/>
        <stp>14045</stp>
        <stp>52228312</stp>
        <tr r="K284" s="1"/>
      </tp>
      <tp>
        <v>79.455568325000002</v>
        <stp/>
        <stp>14145</stp>
        <stp>52228312</stp>
        <tr r="K474" s="1"/>
      </tp>
      <tp>
        <v>476.58215958</v>
        <stp/>
        <stp>13845</stp>
        <stp>52228312</stp>
        <tr r="K490" s="1"/>
      </tp>
      <tp>
        <v>4.7460689846154001E-2</v>
        <stp/>
        <stp>13945</stp>
        <stp>52228312</stp>
        <tr r="L264" s="1"/>
      </tp>
      <tp>
        <v>4.9688691153845999E-2</v>
        <stp/>
        <stp>13645</stp>
        <stp>52228312</stp>
        <tr r="L141" s="1"/>
      </tp>
      <tp>
        <v>0.12743333646153801</v>
        <stp/>
        <stp>13745</stp>
        <stp>52228312</stp>
        <tr r="L103" s="1"/>
      </tp>
      <tp>
        <v>1.3365690769231E-2</v>
        <stp/>
        <stp>14844</stp>
        <stp>52228312</stp>
        <tr r="L257" s="1"/>
      </tp>
      <tp>
        <v>41.980103688</v>
        <stp/>
        <stp>14944</stp>
        <stp>52228312</stp>
        <tr r="K312" s="1"/>
      </tp>
      <tp>
        <v>27.434493242999999</v>
        <stp/>
        <stp>14644</stp>
        <stp>52228312</stp>
        <tr r="K74" s="1"/>
      </tp>
      <tp>
        <v>0.67615985700000003</v>
        <stp/>
        <stp>14744</stp>
        <stp>52228312</stp>
        <tr r="L501" s="1"/>
      </tp>
      <tp>
        <v>159.21909102000001</v>
        <stp/>
        <stp>14444</stp>
        <stp>52228312</stp>
        <tr r="K462" s="1"/>
      </tp>
      <tp>
        <v>6.50875</v>
        <stp/>
        <stp>14544</stp>
        <stp>52228312</stp>
        <tr r="K192" s="1"/>
      </tp>
      <tp>
        <v>12.571482167999999</v>
        <stp/>
        <stp>14344</stp>
        <stp>52228312</stp>
        <tr r="K174" s="1"/>
      </tp>
      <tp>
        <v>47.036344354999997</v>
        <stp/>
        <stp>14044</stp>
        <stp>52228312</stp>
        <tr r="K47" s="1"/>
      </tp>
      <tp>
        <v>14.593860514999999</v>
        <stp/>
        <stp>14144</stp>
        <stp>52228312</stp>
        <tr r="K189" s="1"/>
      </tp>
      <tp>
        <v>108.49364912</v>
        <stp/>
        <stp>13844</stp>
        <stp>52228312</stp>
        <tr r="K524" s="1"/>
      </tp>
      <tp>
        <v>3.4370403846154002E-2</v>
        <stp/>
        <stp>13944</stp>
        <stp>52228312</stp>
        <tr r="L377" s="1"/>
      </tp>
      <tp>
        <v>0.55801608669230796</v>
        <stp/>
        <stp>13644</stp>
        <stp>52228312</stp>
        <tr r="L285" s="1"/>
      </tp>
      <tp>
        <v>0.39687243500000002</v>
        <stp/>
        <stp>13744</stp>
        <stp>52228312</stp>
        <tr r="L476" s="1"/>
      </tp>
      <tp>
        <v>0.51409260923076905</v>
        <stp/>
        <stp>14847</stp>
        <stp>52228312</stp>
        <tr r="L215" s="1"/>
      </tp>
      <tp>
        <v>0.28538089923076898</v>
        <stp/>
        <stp>14947</stp>
        <stp>52228312</stp>
        <tr r="L211" s="1"/>
      </tp>
      <tp>
        <v>122.85462876</v>
        <stp/>
        <stp>14647</stp>
        <stp>52228312</stp>
        <tr r="K122" s="1"/>
      </tp>
      <tp>
        <v>148.04411822</v>
        <stp/>
        <stp>14747</stp>
        <stp>52228312</stp>
        <tr r="K545" s="1"/>
      </tp>
      <tp>
        <v>91.712240535999996</v>
        <stp/>
        <stp>14447</stp>
        <stp>52228312</stp>
        <tr r="K350" s="1"/>
      </tp>
      <tp>
        <v>3.3121611346153997E-2</v>
        <stp/>
        <stp>14547</stp>
        <stp>52228312</stp>
        <tr r="L342" s="1"/>
      </tp>
      <tp>
        <v>39.035219859999998</v>
        <stp/>
        <stp>14247</stp>
        <stp>52228312</stp>
        <tr r="K253" s="1"/>
      </tp>
      <tp>
        <v>0.55216858466666696</v>
        <stp/>
        <stp>14347</stp>
        <stp>52228312</stp>
        <tr r="L428" s="1"/>
      </tp>
      <tp>
        <v>255.81694139999999</v>
        <stp/>
        <stp>14047</stp>
        <stp>52228312</stp>
        <tr r="K593" s="1"/>
      </tp>
      <tp>
        <v>354.40589092499999</v>
        <stp/>
        <stp>14147</stp>
        <stp>52228312</stp>
        <tr r="K418" s="1"/>
      </tp>
      <tp>
        <v>145.72315132</v>
        <stp/>
        <stp>13847</stp>
        <stp>52228312</stp>
        <tr r="K260" s="1"/>
      </tp>
      <tp>
        <v>70.383439100000004</v>
        <stp/>
        <stp>13947</stp>
        <stp>52228312</stp>
        <tr r="K560" s="1"/>
      </tp>
      <tp>
        <v>0</v>
        <stp/>
        <stp>13747</stp>
        <stp>52228312</stp>
        <tr r="L385" s="1"/>
      </tp>
      <tp>
        <v>5.4770128707692303</v>
        <stp/>
        <stp>14846</stp>
        <stp>52228312</stp>
        <tr r="L514" s="1"/>
      </tp>
      <tp>
        <v>0.107236015133333</v>
        <stp/>
        <stp>14946</stp>
        <stp>52228312</stp>
        <tr r="L169" s="1"/>
      </tp>
      <tp>
        <v>83.542500000000004</v>
        <stp/>
        <stp>14646</stp>
        <stp>52228312</stp>
        <tr r="K447" s="1"/>
      </tp>
      <tp>
        <v>266.63778729000001</v>
        <stp/>
        <stp>14746</stp>
        <stp>52228312</stp>
        <tr r="K589" s="1"/>
      </tp>
      <tp>
        <v>63.096241386999999</v>
        <stp/>
        <stp>14446</stp>
        <stp>52228312</stp>
        <tr r="K266" s="1"/>
      </tp>
      <tp>
        <v>4.0856012615384997E-2</v>
        <stp/>
        <stp>14546</stp>
        <stp>52228312</stp>
        <tr r="L177" s="1"/>
      </tp>
      <tp>
        <v>102.06334785999999</v>
        <stp/>
        <stp>14346</stp>
        <stp>52228312</stp>
        <tr r="K345" s="1"/>
      </tp>
      <tp>
        <v>56.251634670000001</v>
        <stp/>
        <stp>14046</stp>
        <stp>52228312</stp>
        <tr r="K269" s="1"/>
      </tp>
      <tp>
        <v>126.18597407999999</v>
        <stp/>
        <stp>14146</stp>
        <stp>52228312</stp>
        <tr r="K304" s="1"/>
      </tp>
      <tp>
        <v>24.715197704000001</v>
        <stp/>
        <stp>13846</stp>
        <stp>52228312</stp>
        <tr r="K65" s="1"/>
      </tp>
      <tp>
        <v>2.3784119999999999E-2</v>
        <stp/>
        <stp>13946</stp>
        <stp>52228312</stp>
        <tr r="L451" s="1"/>
      </tp>
      <tp>
        <v>6.2261432615384998E-2</v>
        <stp/>
        <stp>13646</stp>
        <stp>52228312</stp>
        <tr r="L98" s="1"/>
      </tp>
      <tp>
        <v>0.13693369653846199</v>
        <stp/>
        <stp>13746</stp>
        <stp>52228312</stp>
        <tr r="L465" s="1"/>
      </tp>
      <tp>
        <v>0.15336736538461501</v>
        <stp/>
        <stp>14859</stp>
        <stp>52228312</stp>
        <tr r="L226" s="1"/>
      </tp>
      <tp>
        <v>57.294077780000002</v>
        <stp/>
        <stp>14659</stp>
        <stp>52228312</stp>
        <tr r="K171" s="1"/>
      </tp>
      <tp>
        <v>37.710845525000003</v>
        <stp/>
        <stp>14759</stp>
        <stp>52228312</stp>
        <tr r="K358" s="1"/>
      </tp>
      <tp>
        <v>49.814292000000002</v>
        <stp/>
        <stp>14459</stp>
        <stp>52228312</stp>
        <tr r="K533" s="1"/>
      </tp>
      <tp>
        <v>0.13917571749999999</v>
        <stp/>
        <stp>14559</stp>
        <stp>52228312</stp>
        <tr r="L470" s="1"/>
      </tp>
      <tp>
        <v>53.762723034499999</v>
        <stp/>
        <stp>14359</stp>
        <stp>52228312</stp>
        <tr r="K239" s="1"/>
      </tp>
      <tp>
        <v>49.181126775000003</v>
        <stp/>
        <stp>14159</stp>
        <stp>52228312</stp>
        <tr r="K251" s="1"/>
      </tp>
      <tp>
        <v>181.10262</v>
        <stp/>
        <stp>13859</stp>
        <stp>52228312</stp>
        <tr r="K160" s="1"/>
      </tp>
      <tp>
        <v>5.8739595500000101</v>
        <stp/>
        <stp>13959</stp>
        <stp>52228312</stp>
        <tr r="K209" s="1"/>
      </tp>
      <tp>
        <v>4.9045193923076998E-2</v>
        <stp/>
        <stp>13659</stp>
        <stp>52228312</stp>
        <tr r="L201" s="1"/>
      </tp>
      <tp>
        <v>1.4244811038462001E-2</v>
        <stp/>
        <stp>13759</stp>
        <stp>52228312</stp>
        <tr r="L90" s="1"/>
      </tp>
      <tp>
        <v>5.6279992307690001E-3</v>
        <stp/>
        <stp>14858</stp>
        <stp>52228312</stp>
        <tr r="L568" s="1"/>
      </tp>
      <tp>
        <v>119.16828044</v>
        <stp/>
        <stp>14658</stp>
        <stp>52228312</stp>
        <tr r="K572" s="1"/>
      </tp>
      <tp>
        <v>7.9185840000000098</v>
        <stp/>
        <stp>14758</stp>
        <stp>52228312</stp>
        <tr r="K283" s="1"/>
      </tp>
      <tp>
        <v>23.93786592</v>
        <stp/>
        <stp>14458</stp>
        <stp>52228312</stp>
        <tr r="K604" s="1"/>
      </tp>
      <tp>
        <v>0.61109283230769196</v>
        <stp/>
        <stp>14558</stp>
        <stp>52228312</stp>
        <tr r="L393" s="1"/>
      </tp>
      <tp>
        <v>121.13338026</v>
        <stp/>
        <stp>14258</stp>
        <stp>52228312</stp>
        <tr r="K521" s="1"/>
      </tp>
      <tp>
        <v>68.517417796000004</v>
        <stp/>
        <stp>14358</stp>
        <stp>52228312</stp>
        <tr r="K416" s="1"/>
      </tp>
      <tp>
        <v>86.302838320000006</v>
        <stp/>
        <stp>14058</stp>
        <stp>52228312</stp>
        <tr r="K46" s="1"/>
      </tp>
      <tp>
        <v>205.2627354</v>
        <stp/>
        <stp>14158</stp>
        <stp>52228312</stp>
        <tr r="K38" s="1"/>
      </tp>
      <tp>
        <v>103.28003434</v>
        <stp/>
        <stp>13858</stp>
        <stp>52228312</stp>
        <tr r="K24" s="1"/>
      </tp>
      <tp>
        <v>0.18330533207692301</v>
        <stp/>
        <stp>13658</stp>
        <stp>52228312</stp>
        <tr r="L91" s="1"/>
      </tp>
      <tp>
        <v>0.100152868846154</v>
        <stp/>
        <stp>13758</stp>
        <stp>52228312</stp>
        <tr r="L370" s="1"/>
      </tp>
      <tp>
        <v>1018.79700604</v>
        <stp/>
        <stp>14851</stp>
        <stp>52228312</stp>
        <tr r="K514" s="1"/>
      </tp>
      <tp>
        <v>35.238088300000001</v>
        <stp/>
        <stp>14951</stp>
        <stp>52228312</stp>
        <tr r="K568" s="1"/>
      </tp>
      <tp>
        <v>222.62136520999999</v>
        <stp/>
        <stp>14651</stp>
        <stp>52228312</stp>
        <tr r="K51" s="1"/>
      </tp>
      <tp>
        <v>33.388137759999999</v>
        <stp/>
        <stp>14751</stp>
        <stp>52228312</stp>
        <tr r="K58" s="1"/>
      </tp>
      <tp>
        <v>39.65412911</v>
        <stp/>
        <stp>14451</stp>
        <stp>52228312</stp>
        <tr r="K21" s="1"/>
      </tp>
      <tp>
        <v>1.96829916961539</v>
        <stp/>
        <stp>14551</stp>
        <stp>52228312</stp>
        <tr r="L5" s="1"/>
      </tp>
      <tp>
        <v>13.394947275</v>
        <stp/>
        <stp>14251</stp>
        <stp>52228312</stp>
        <tr r="K172" s="1"/>
      </tp>
      <tp>
        <v>176.13824747999999</v>
        <stp/>
        <stp>14351</stp>
        <stp>52228312</stp>
        <tr r="K445" s="1"/>
      </tp>
      <tp>
        <v>120.76796714</v>
        <stp/>
        <stp>14051</stp>
        <stp>52228312</stp>
        <tr r="K281" s="1"/>
      </tp>
      <tp>
        <v>102.15563225</v>
        <stp/>
        <stp>14151</stp>
        <stp>52228312</stp>
        <tr r="K396" s="1"/>
      </tp>
      <tp>
        <v>66.112496089999993</v>
        <stp/>
        <stp>13851</stp>
        <stp>52228312</stp>
        <tr r="K132" s="1"/>
      </tp>
      <tp>
        <v>140.28974761500001</v>
        <stp/>
        <stp>13951</stp>
        <stp>52228312</stp>
        <tr r="K526" s="1"/>
      </tp>
      <tp>
        <v>0.103201804230769</v>
        <stp/>
        <stp>13651</stp>
        <stp>52228312</stp>
        <tr r="L230" s="1"/>
      </tp>
      <tp>
        <v>4.5679943923076997E-2</v>
        <stp/>
        <stp>13751</stp>
        <stp>52228312</stp>
        <tr r="L186" s="1"/>
      </tp>
      <tp>
        <v>202.21224624000001</v>
        <stp/>
        <stp>14850</stp>
        <stp>52228312</stp>
        <tr r="K307" s="1"/>
      </tp>
      <tp>
        <v>180.674028005</v>
        <stp/>
        <stp>14950</stp>
        <stp>52228312</stp>
        <tr r="K215" s="1"/>
      </tp>
      <tp>
        <v>67.18313449</v>
        <stp/>
        <stp>14750</stp>
        <stp>52228312</stp>
        <tr r="K441" s="1"/>
      </tp>
      <tp>
        <v>172.29513029</v>
        <stp/>
        <stp>14450</stp>
        <stp>52228312</stp>
        <tr r="K217" s="1"/>
      </tp>
      <tp>
        <v>0.100070942461538</v>
        <stp/>
        <stp>14550</stp>
        <stp>52228312</stp>
        <tr r="L520" s="1"/>
      </tp>
      <tp>
        <v>26.962599888</v>
        <stp/>
        <stp>14250</stp>
        <stp>52228312</stp>
        <tr r="K116" s="1"/>
      </tp>
      <tp>
        <v>39.923477220000002</v>
        <stp/>
        <stp>14050</stp>
        <stp>52228312</stp>
        <tr r="K194" s="1"/>
      </tp>
      <tp>
        <v>237.19476158000001</v>
        <stp/>
        <stp>14150</stp>
        <stp>52228312</stp>
        <tr r="K314" s="1"/>
      </tp>
      <tp>
        <v>322.49210634000002</v>
        <stp/>
        <stp>13850</stp>
        <stp>52228312</stp>
        <tr r="K306" s="1"/>
      </tp>
      <tp>
        <v>160.472577538</v>
        <stp/>
        <stp>13950</stp>
        <stp>52228312</stp>
        <tr r="K365" s="1"/>
      </tp>
      <tp>
        <v>1.2790869230768999E-2</v>
        <stp/>
        <stp>13650</stp>
        <stp>52228312</stp>
        <tr r="L236" s="1"/>
      </tp>
      <tp>
        <v>0.58170535000000001</v>
        <stp/>
        <stp>13750</stp>
        <stp>52228312</stp>
        <tr r="L461" s="1"/>
      </tp>
      <tp>
        <v>13.378247415000001</v>
        <stp/>
        <stp>14853</stp>
        <stp>52228312</stp>
        <tr r="K395" s="1"/>
      </tp>
      <tp>
        <v>56.607249125000003</v>
        <stp/>
        <stp>14953</stp>
        <stp>52228312</stp>
        <tr r="K410" s="1"/>
      </tp>
      <tp>
        <v>3.8978526923077003E-2</v>
        <stp/>
        <stp>14653</stp>
        <stp>52228312</stp>
        <tr r="L140" s="1"/>
      </tp>
      <tp>
        <v>4.6096704615385002E-2</v>
        <stp/>
        <stp>14553</stp>
        <stp>52228312</stp>
        <tr r="L131" s="1"/>
      </tp>
      <tp>
        <v>356.30941246499998</v>
        <stp/>
        <stp>14253</stp>
        <stp>52228312</stp>
        <tr r="K597" s="1"/>
      </tp>
      <tp>
        <v>50.89248843</v>
        <stp/>
        <stp>14353</stp>
        <stp>52228312</stp>
        <tr r="K234" s="1"/>
      </tp>
      <tp>
        <v>64.061560925999999</v>
        <stp/>
        <stp>14053</stp>
        <stp>52228312</stp>
        <tr r="K73" s="1"/>
      </tp>
      <tp>
        <v>14.22060557</v>
        <stp/>
        <stp>14153</stp>
        <stp>52228312</stp>
        <tr r="K29" s="1"/>
      </tp>
      <tp>
        <v>26.665617134000001</v>
        <stp/>
        <stp>13853</stp>
        <stp>52228312</stp>
        <tr r="K300" s="1"/>
      </tp>
      <tp>
        <v>2.7923862230768998E-2</v>
        <stp/>
        <stp>13653</stp>
        <stp>52228312</stp>
        <tr r="L95" s="1"/>
      </tp>
      <tp>
        <v>1.26794751153846</v>
        <stp/>
        <stp>13753</stp>
        <stp>52228312</stp>
        <tr r="L28" s="1"/>
      </tp>
      <tp>
        <v>243.25094002500001</v>
        <stp/>
        <stp>14852</stp>
        <stp>52228312</stp>
        <tr r="K517" s="1"/>
      </tp>
      <tp>
        <v>452.75065471800002</v>
        <stp/>
        <stp>14952</stp>
        <stp>52228312</stp>
        <tr r="K381" s="1"/>
      </tp>
      <tp>
        <v>5.1682677307692E-2</v>
        <stp/>
        <stp>14652</stp>
        <stp>52228312</stp>
        <tr r="L303" s="1"/>
      </tp>
      <tp>
        <v>96.813368699999998</v>
        <stp/>
        <stp>14752</stp>
        <stp>52228312</stp>
        <tr r="K340" s="1"/>
      </tp>
      <tp>
        <v>19.939194000000001</v>
        <stp/>
        <stp>14452</stp>
        <stp>52228312</stp>
        <tr r="K197" s="1"/>
      </tp>
      <tp>
        <v>85.968354939999998</v>
        <stp/>
        <stp>14252</stp>
        <stp>52228312</stp>
        <tr r="K292" s="1"/>
      </tp>
      <tp>
        <v>122.12765091</v>
        <stp/>
        <stp>14352</stp>
        <stp>52228312</stp>
        <tr r="K252" s="1"/>
      </tp>
      <tp>
        <v>511.04507555999999</v>
        <stp/>
        <stp>14052</stp>
        <stp>52228312</stp>
        <tr r="K537" s="1"/>
      </tp>
      <tp>
        <v>31.805603390000002</v>
        <stp/>
        <stp>14152</stp>
        <stp>52228312</stp>
        <tr r="K327" s="1"/>
      </tp>
      <tp>
        <v>503.89373269999999</v>
        <stp/>
        <stp>13852</stp>
        <stp>52228312</stp>
        <tr r="K401" s="1"/>
      </tp>
      <tp>
        <v>141.45726843</v>
        <stp/>
        <stp>13952</stp>
        <stp>52228312</stp>
        <tr r="K425" s="1"/>
      </tp>
      <tp>
        <v>8.0926722307689998E-3</v>
        <stp/>
        <stp>13652</stp>
        <stp>52228312</stp>
        <tr r="L434" s="1"/>
      </tp>
      <tp>
        <v>4.2296632692308003E-2</v>
        <stp/>
        <stp>13752</stp>
        <stp>52228312</stp>
        <tr r="L362" s="1"/>
      </tp>
      <tp>
        <v>0.43965868553846199</v>
        <stp/>
        <stp>14855</stp>
        <stp>52228312</stp>
        <tr r="L400" s="1"/>
      </tp>
      <tp>
        <v>5.3494153461537998E-2</v>
        <stp/>
        <stp>14955</stp>
        <stp>52228312</stp>
        <tr r="L227" s="1"/>
      </tp>
      <tp>
        <v>1.4162115692308E-2</v>
        <stp/>
        <stp>14655</stp>
        <stp>52228312</stp>
        <tr r="L72" s="1"/>
      </tp>
      <tp>
        <v>159.02193807500001</v>
        <stp/>
        <stp>14755</stp>
        <stp>52228312</stp>
        <tr r="K52" s="1"/>
      </tp>
      <tp>
        <v>49.764334912000002</v>
        <stp/>
        <stp>14455</stp>
        <stp>52228312</stp>
        <tr r="K232" s="1"/>
      </tp>
      <tp>
        <v>1.43398297384615</v>
        <stp/>
        <stp>14555</stp>
        <stp>52228312</stp>
        <tr r="L10" s="1"/>
      </tp>
      <tp>
        <v>22.733780211999999</v>
        <stp/>
        <stp>14355</stp>
        <stp>52228312</stp>
        <tr r="K302" s="1"/>
      </tp>
      <tp>
        <v>98.516721868999994</v>
        <stp/>
        <stp>13855</stp>
        <stp>52228312</stp>
        <tr r="K56" s="1"/>
      </tp>
      <tp>
        <v>22.469457016</v>
        <stp/>
        <stp>13955</stp>
        <stp>52228312</stp>
        <tr r="K460" s="1"/>
      </tp>
      <tp>
        <v>0.43201867361538498</v>
        <stp/>
        <stp>13655</stp>
        <stp>52228312</stp>
        <tr r="L73" s="1"/>
      </tp>
      <tp>
        <v>1.35786419615385</v>
        <stp/>
        <stp>13755</stp>
        <stp>52228312</stp>
        <tr r="L602" s="1"/>
      </tp>
      <tp>
        <v>1.1819709230769001E-2</v>
        <stp/>
        <stp>14854</stp>
        <stp>52228312</stp>
        <tr r="L328" s="1"/>
      </tp>
      <tp>
        <v>81.335706400000007</v>
        <stp/>
        <stp>14954</stp>
        <stp>52228312</stp>
        <tr r="K188" s="1"/>
      </tp>
      <tp>
        <v>3.1635130384614997E-2</v>
        <stp/>
        <stp>14654</stp>
        <stp>52228312</stp>
        <tr r="L15" s="1"/>
      </tp>
      <tp>
        <v>20.447968100000001</v>
        <stp/>
        <stp>14754</stp>
        <stp>52228312</stp>
        <tr r="K248" s="1"/>
      </tp>
      <tp>
        <v>83.491230959999996</v>
        <stp/>
        <stp>14454</stp>
        <stp>52228312</stp>
        <tr r="K535" s="1"/>
      </tp>
      <tp>
        <v>1.8713255000000002E-2</v>
        <stp/>
        <stp>14554</stp>
        <stp>52228312</stp>
        <tr r="L172" s="1"/>
      </tp>
      <tp>
        <v>233.43745744</v>
        <stp/>
        <stp>14254</stp>
        <stp>52228312</stp>
        <tr r="K276" s="1"/>
      </tp>
      <tp>
        <v>1.7810714153846E-2</v>
        <stp/>
        <stp>14354</stp>
        <stp>52228312</stp>
        <tr r="L254" s="1"/>
      </tp>
      <tp>
        <v>269.84996885999999</v>
        <stp/>
        <stp>14054</stp>
        <stp>52228312</stp>
        <tr r="K280" s="1"/>
      </tp>
      <tp>
        <v>43.182761259000003</v>
        <stp/>
        <stp>14154</stp>
        <stp>52228312</stp>
        <tr r="K180" s="1"/>
      </tp>
      <tp>
        <v>79.661610839999994</v>
        <stp/>
        <stp>13854</stp>
        <stp>52228312</stp>
        <tr r="K439" s="1"/>
      </tp>
      <tp>
        <v>18.498920375000001</v>
        <stp/>
        <stp>13954</stp>
        <stp>52228312</stp>
        <tr r="K166" s="1"/>
      </tp>
      <tp>
        <v>0.63103058923076905</v>
        <stp/>
        <stp>13654</stp>
        <stp>52228312</stp>
        <tr r="L537" s="1"/>
      </tp>
      <tp>
        <v>0.23857083107692301</v>
        <stp/>
        <stp>13754</stp>
        <stp>52228312</stp>
        <tr r="L477" s="1"/>
      </tp>
      <tp>
        <v>1.1473808846154E-2</v>
        <stp/>
        <stp>14857</stp>
        <stp>52228312</stp>
        <tr r="L212" s="1"/>
      </tp>
      <tp>
        <v>29.568569803999999</v>
        <stp/>
        <stp>14957</stp>
        <stp>52228312</stp>
        <tr r="K359" s="1"/>
      </tp>
      <tp>
        <v>68.039667374999993</v>
        <stp/>
        <stp>14657</stp>
        <stp>52228312</stp>
        <tr r="K18" s="1"/>
      </tp>
      <tp>
        <v>421.96445499999999</v>
        <stp/>
        <stp>14757</stp>
        <stp>52228312</stp>
        <tr r="K546" s="1"/>
      </tp>
      <tp>
        <v>186.44740345</v>
        <stp/>
        <stp>14457</stp>
        <stp>52228312</stp>
        <tr r="K12" s="1"/>
      </tp>
      <tp>
        <v>6.2955952092307701</v>
        <stp/>
        <stp>14557</stp>
        <stp>52228312</stp>
        <tr r="L567" s="1"/>
      </tp>
      <tp>
        <v>52.46166771</v>
        <stp/>
        <stp>14257</stp>
        <stp>52228312</stp>
        <tr r="K375" s="1"/>
      </tp>
      <tp>
        <v>378.41357261000002</v>
        <stp/>
        <stp>14357</stp>
        <stp>52228312</stp>
        <tr r="K565" s="1"/>
      </tp>
      <tp>
        <v>150.81249748499999</v>
        <stp/>
        <stp>14057</stp>
        <stp>52228312</stp>
        <tr r="K492" s="1"/>
      </tp>
      <tp>
        <v>31.080491651999999</v>
        <stp/>
        <stp>14157</stp>
        <stp>52228312</stp>
        <tr r="K278" s="1"/>
      </tp>
      <tp>
        <v>61.192273329999999</v>
        <stp/>
        <stp>13857</stp>
        <stp>52228312</stp>
        <tr r="K390" s="1"/>
      </tp>
      <tp>
        <v>52.676638689999997</v>
        <stp/>
        <stp>13957</stp>
        <stp>52228312</stp>
        <tr r="K148" s="1"/>
      </tp>
      <tp>
        <v>0.109876184</v>
        <stp/>
        <stp>13757</stp>
        <stp>52228312</stp>
        <tr r="L199" s="1"/>
      </tp>
      <tp>
        <v>7.1608369615384998E-2</v>
        <stp/>
        <stp>14856</stp>
        <stp>52228312</stp>
        <tr r="L359" s="1"/>
      </tp>
      <tp>
        <v>2.3033836496153901</v>
        <stp/>
        <stp>14956</stp>
        <stp>52228312</stp>
        <tr r="L517" s="1"/>
      </tp>
      <tp>
        <v>5.2050238846154E-2</v>
        <stp/>
        <stp>14656</stp>
        <stp>52228312</stp>
        <tr r="L398" s="1"/>
      </tp>
      <tp>
        <v>72.595983500000003</v>
        <stp/>
        <stp>14756</stp>
        <stp>52228312</stp>
        <tr r="K343" s="1"/>
      </tp>
      <tp>
        <v>416.09209564999998</v>
        <stp/>
        <stp>14456</stp>
        <stp>52228312</stp>
        <tr r="K577" s="1"/>
      </tp>
      <tp>
        <v>6.1139503846150004E-3</v>
        <stp/>
        <stp>14556</stp>
        <stp>52228312</stp>
        <tr r="L344" s="1"/>
      </tp>
      <tp>
        <v>55.361152275000002</v>
        <stp/>
        <stp>14256</stp>
        <stp>52228312</stp>
        <tr r="K218" s="1"/>
      </tp>
      <tp>
        <v>110.95621084</v>
        <stp/>
        <stp>14356</stp>
        <stp>52228312</stp>
        <tr r="K523" s="1"/>
      </tp>
      <tp>
        <v>23.258889870000001</v>
        <stp/>
        <stp>14056</stp>
        <stp>52228312</stp>
        <tr r="K135" s="1"/>
      </tp>
      <tp>
        <v>16.861577648000001</v>
        <stp/>
        <stp>14156</stp>
        <stp>52228312</stp>
        <tr r="K329" s="1"/>
      </tp>
      <tp>
        <v>51.117837829000003</v>
        <stp/>
        <stp>13856</stp>
        <stp>52228312</stp>
        <tr r="K196" s="1"/>
      </tp>
      <tp>
        <v>57.849676760000001</v>
        <stp/>
        <stp>13956</stp>
        <stp>52228312</stp>
        <tr r="K372" s="1"/>
      </tp>
      <tp>
        <v>0.36955192788461499</v>
        <stp/>
        <stp>13656</stp>
        <stp>52228312</stp>
        <tr r="L280" s="1"/>
      </tp>
      <tp>
        <v>1.4723931923076999E-2</v>
        <stp/>
        <stp>13756</stp>
        <stp>52228312</stp>
        <tr r="L121" s="1"/>
      </tp>
      <tp>
        <v>3.5953866153845999E-2</v>
        <stp/>
        <stp>14829</stp>
        <stp>52228312</stp>
        <tr r="L572" s="1"/>
      </tp>
      <tp>
        <v>2.1562140307692001E-2</v>
        <stp/>
        <stp>14929</stp>
        <stp>52228312</stp>
        <tr r="L360" s="1"/>
      </tp>
      <tp>
        <v>102.67901759999999</v>
        <stp/>
        <stp>14629</stp>
        <stp>52228312</stp>
        <tr r="K536" s="1"/>
      </tp>
      <tp>
        <v>1.2886212615384999E-2</v>
        <stp/>
        <stp>14729</stp>
        <stp>52228312</stp>
        <tr r="L495" s="1"/>
      </tp>
      <tp>
        <v>0.18656027215384599</v>
        <stp/>
        <stp>14429</stp>
        <stp>52228312</stp>
        <tr r="L290" s="1"/>
      </tp>
      <tp>
        <v>6.3482264230768998E-2</v>
        <stp/>
        <stp>14529</stp>
        <stp>52228312</stp>
        <tr r="L105" s="1"/>
      </tp>
      <tp>
        <v>43.835576625000002</v>
        <stp/>
        <stp>14229</stp>
        <stp>52228312</stp>
        <tr r="K190" s="1"/>
      </tp>
      <tp>
        <v>14.755446935</v>
        <stp/>
        <stp>14329</stp>
        <stp>52228312</stp>
        <tr r="K15" s="1"/>
      </tp>
      <tp>
        <v>2.1087971384615E-2</v>
        <stp/>
        <stp>14029</stp>
        <stp>52228312</stp>
        <tr r="L29" s="1"/>
      </tp>
      <tp>
        <v>129.35885551000001</v>
        <stp/>
        <stp>14129</stp>
        <stp>52228312</stp>
        <tr r="K435" s="1"/>
      </tp>
      <tp>
        <v>0.95675393346153803</v>
        <stp/>
        <stp>13829</stp>
        <stp>52228312</stp>
        <tr r="L582" s="1"/>
      </tp>
      <tp>
        <v>1.0289260769231E-2</v>
        <stp/>
        <stp>13929</stp>
        <stp>52228312</stp>
        <tr r="L208" s="1"/>
      </tp>
      <tp>
        <v>1.8930035000000001E-2</v>
        <stp/>
        <stp>13729</stp>
        <stp>52228312</stp>
        <tr r="L499" s="1"/>
      </tp>
      <tp>
        <v>82.09227104</v>
        <stp/>
        <stp>14828</stp>
        <stp>52228312</stp>
        <tr r="K247" s="1"/>
      </tp>
      <tp>
        <v>5.0498251450000096</v>
        <stp/>
        <stp>14928</stp>
        <stp>52228312</stp>
        <tr r="K237" s="1"/>
      </tp>
      <tp>
        <v>13.595856967</v>
        <stp/>
        <stp>14628</stp>
        <stp>52228312</stp>
        <tr r="K273" s="1"/>
      </tp>
      <tp>
        <v>0.107557871153846</v>
        <stp/>
        <stp>14728</stp>
        <stp>52228312</stp>
        <tr r="L386" s="1"/>
      </tp>
      <tp>
        <v>4.6021329230769001E-2</v>
        <stp/>
        <stp>14528</stp>
        <stp>52228312</stp>
        <tr r="L595" s="1"/>
      </tp>
      <tp>
        <v>648.82378785000003</v>
        <stp/>
        <stp>14228</stp>
        <stp>52228312</stp>
        <tr r="K31" s="1"/>
      </tp>
      <tp>
        <v>79.0382034</v>
        <stp/>
        <stp>14328</stp>
        <stp>52228312</stp>
        <tr r="K32" s="1"/>
      </tp>
      <tp>
        <v>3.0344167692308001E-2</v>
        <stp/>
        <stp>14028</stp>
        <stp>52228312</stp>
        <tr r="L327" s="1"/>
      </tp>
      <tp>
        <v>315.45</v>
        <stp/>
        <stp>14128</stp>
        <stp>52228312</stp>
        <tr r="K291" s="1"/>
      </tp>
      <tp>
        <v>0.107695465384615</v>
        <stp/>
        <stp>13828</stp>
        <stp>52228312</stp>
        <tr r="L575" s="1"/>
      </tp>
      <tp>
        <v>0.28230674038461501</v>
        <stp/>
        <stp>13928</stp>
        <stp>52228312</stp>
        <tr r="L52" s="1"/>
      </tp>
      <tp>
        <v>4.7890508730768999E-2</v>
        <stp/>
        <stp>13728</stp>
        <stp>52228312</stp>
        <tr r="L106" s="1"/>
      </tp>
      <tp>
        <v>341.37658554000001</v>
        <stp/>
        <stp>14821</stp>
        <stp>52228312</stp>
        <tr r="K393" s="1"/>
      </tp>
      <tp>
        <v>6.6086894230768994E-2</v>
        <stp/>
        <stp>14921</stp>
        <stp>52228312</stp>
        <tr r="L334" s="1"/>
      </tp>
      <tp>
        <v>2.7306522499999999E-2</v>
        <stp/>
        <stp>14621</stp>
        <stp>52228312</stp>
        <tr r="L484" s="1"/>
      </tp>
      <tp>
        <v>169.79529600000001</v>
        <stp/>
        <stp>14721</stp>
        <stp>52228312</stp>
        <tr r="K529" s="1"/>
      </tp>
      <tp>
        <v>238.20506958000001</v>
        <stp/>
        <stp>14521</stp>
        <stp>52228312</stp>
        <tr r="K506" s="1"/>
      </tp>
      <tp>
        <v>289.98671112</v>
        <stp/>
        <stp>14221</stp>
        <stp>52228312</stp>
        <tr r="K419" s="1"/>
      </tp>
      <tp>
        <v>234.82492199999999</v>
        <stp/>
        <stp>14321</stp>
        <stp>52228312</stp>
        <tr r="K39" s="1"/>
      </tp>
      <tp>
        <v>5.9881710538462002E-2</v>
        <stp/>
        <stp>14021</stp>
        <stp>52228312</stp>
        <tr r="L195" s="1"/>
      </tp>
      <tp>
        <v>0.112453044230769</v>
        <stp/>
        <stp>14121</stp>
        <stp>52228312</stp>
        <tr r="L367" s="1"/>
      </tp>
      <tp>
        <v>1.2637429769231E-2</v>
        <stp/>
        <stp>13821</stp>
        <stp>52228312</stp>
        <tr r="L86" s="1"/>
      </tp>
      <tp>
        <v>1.6195366153846001E-2</v>
        <stp/>
        <stp>13921</stp>
        <stp>52228312</stp>
        <tr r="L479" s="1"/>
      </tp>
      <tp>
        <v>6.6365391730768997E-2</v>
        <stp/>
        <stp>13721</stp>
        <stp>52228312</stp>
        <tr r="L526" s="1"/>
      </tp>
      <tp>
        <v>40.903195975000003</v>
        <stp/>
        <stp>14820</stp>
        <stp>52228312</stp>
        <tr r="K320" s="1"/>
      </tp>
      <tp>
        <v>130.15098097000001</v>
        <stp/>
        <stp>14920</stp>
        <stp>52228312</stp>
        <tr r="K220" s="1"/>
      </tp>
      <tp>
        <v>4.3214494615384999E-2</v>
        <stp/>
        <stp>14620</stp>
        <stp>52228312</stp>
        <tr r="L38" s="1"/>
      </tp>
      <tp>
        <v>145.7925171</v>
        <stp/>
        <stp>14720</stp>
        <stp>52228312</stp>
        <tr r="K430" s="1"/>
      </tp>
      <tp>
        <v>50.884852047000003</v>
        <stp/>
        <stp>14520</stp>
        <stp>52228312</stp>
        <tr r="K325" s="1"/>
      </tp>
      <tp>
        <v>0.40129064276923099</v>
        <stp/>
        <stp>14220</stp>
        <stp>52228312</stp>
        <tr r="L365" s="1"/>
      </tp>
      <tp>
        <v>14.103277539</v>
        <stp/>
        <stp>14320</stp>
        <stp>52228312</stp>
        <tr r="K368" s="1"/>
      </tp>
      <tp>
        <v>7.7213971538462003E-2</v>
        <stp/>
        <stp>14020</stp>
        <stp>52228312</stp>
        <tr r="L430" s="1"/>
      </tp>
      <tp>
        <v>0.23121317361538499</v>
        <stp/>
        <stp>14120</stp>
        <stp>52228312</stp>
        <tr r="L170" s="1"/>
      </tp>
      <tp>
        <v>2.8700587692307999E-2</v>
        <stp/>
        <stp>13820</stp>
        <stp>52228312</stp>
        <tr r="L578" s="1"/>
      </tp>
      <tp>
        <v>2.9423884000000001E-2</v>
        <stp/>
        <stp>13920</stp>
        <stp>52228312</stp>
        <tr r="L323" s="1"/>
      </tp>
      <tp>
        <v>2.7120644999999999E-2</v>
        <stp/>
        <stp>13720</stp>
        <stp>52228312</stp>
        <tr r="L183" s="1"/>
      </tp>
      <tp>
        <v>2.0379500769231E-2</v>
        <stp/>
        <stp>14923</stp>
        <stp>52228312</stp>
        <tr r="L256" s="1"/>
      </tp>
      <tp>
        <v>5.6037389615385E-2</v>
        <stp/>
        <stp>14423</stp>
        <stp>52228312</stp>
        <tr r="L528" s="1"/>
      </tp>
      <tp>
        <v>137.76805038399999</v>
        <stp/>
        <stp>14523</stp>
        <stp>52228312</stp>
        <tr r="K413" s="1"/>
      </tp>
      <tp>
        <v>130.254783925</v>
        <stp/>
        <stp>14223</stp>
        <stp>52228312</stp>
        <tr r="K285" s="1"/>
      </tp>
      <tp>
        <v>286.71439986000001</v>
        <stp/>
        <stp>14323</stp>
        <stp>52228312</stp>
        <tr r="K415" s="1"/>
      </tp>
      <tp>
        <v>7.8610093846154E-2</v>
        <stp/>
        <stp>14023</stp>
        <stp>52228312</stp>
        <tr r="L571" s="1"/>
      </tp>
      <tp>
        <v>3.5066242015384601</v>
        <stp/>
        <stp>14123</stp>
        <stp>52228312</stp>
        <tr r="L559" s="1"/>
      </tp>
      <tp>
        <v>8.2074318461537996E-2</v>
        <stp/>
        <stp>13823</stp>
        <stp>52228312</stp>
        <tr r="L374" s="1"/>
      </tp>
      <tp>
        <v>2.6892130393846201</v>
        <stp/>
        <stp>13723</stp>
        <stp>52228312</stp>
        <tr r="L554" s="1"/>
      </tp>
      <tp>
        <v>42.799158720000001</v>
        <stp/>
        <stp>14822</stp>
        <stp>52228312</stp>
        <tr r="K155" s="1"/>
      </tp>
      <tp>
        <v>1.5875519769230999E-2</v>
        <stp/>
        <stp>14922</stp>
        <stp>52228312</stp>
        <tr r="L205" s="1"/>
      </tp>
      <tp>
        <v>2.0741343076923002E-2</v>
        <stp/>
        <stp>14622</stp>
        <stp>52228312</stp>
        <tr r="L343" s="1"/>
      </tp>
      <tp>
        <v>0.40795232846153801</v>
        <stp/>
        <stp>14422</stp>
        <stp>52228312</stp>
        <tr r="L231" s="1"/>
      </tp>
      <tp>
        <v>16.44323842</v>
        <stp/>
        <stp>14522</stp>
        <stp>52228312</stp>
        <tr r="K200" s="1"/>
      </tp>
      <tp>
        <v>106.04125216</v>
        <stp/>
        <stp>14222</stp>
        <stp>52228312</stp>
        <tr r="K316" s="1"/>
      </tp>
      <tp>
        <v>8.4060163076923003E-2</v>
        <stp/>
        <stp>14122</stp>
        <stp>52228312</stp>
        <tr r="L182" s="1"/>
      </tp>
      <tp>
        <v>0.32164541384615403</v>
        <stp/>
        <stp>12522</stp>
        <stp>52228312</stp>
        <tr r="L522" s="1"/>
      </tp>
      <tp>
        <v>2.343337692308E-3</v>
        <stp/>
        <stp>13922</stp>
        <stp>52228312</stp>
        <tr r="L63" s="1"/>
      </tp>
      <tp>
        <v>1.1664989076923E-2</v>
        <stp/>
        <stp>13722</stp>
        <stp>52228312</stp>
        <tr r="L69" s="1"/>
      </tp>
      <tp>
        <v>64.239864170000004</v>
        <stp/>
        <stp>14825</stp>
        <stp>52228312</stp>
        <tr r="K547" s="1"/>
      </tp>
      <tp>
        <v>4.6173306730768998E-2</v>
        <stp/>
        <stp>14925</stp>
        <stp>52228312</stp>
        <tr r="L53" s="1"/>
      </tp>
      <tp>
        <v>20.512070775000002</v>
        <stp/>
        <stp>14625</stp>
        <stp>52228312</stp>
        <tr r="K150" s="1"/>
      </tp>
      <tp>
        <v>9.8261266153846005E-2</v>
        <stp/>
        <stp>14725</stp>
        <stp>52228312</stp>
        <tr r="L424" s="1"/>
      </tp>
      <tp>
        <v>0.55269561307692305</v>
        <stp/>
        <stp>14425</stp>
        <stp>52228312</stp>
        <tr r="L16" s="1"/>
      </tp>
      <tp>
        <v>258.98156446000002</v>
        <stp/>
        <stp>14325</stp>
        <stp>52228312</stp>
        <tr r="K515" s="1"/>
      </tp>
      <tp>
        <v>6.5780203230768997E-2</v>
        <stp/>
        <stp>14025</stp>
        <stp>52228312</stp>
        <tr r="L253" s="1"/>
      </tp>
      <tp>
        <v>554.40802809000002</v>
        <stp/>
        <stp>14125</stp>
        <stp>52228312</stp>
        <tr r="K3" s="1"/>
      </tp>
      <tp>
        <v>0.30208885038461503</v>
        <stp/>
        <stp>13825</stp>
        <stp>52228312</stp>
        <tr r="L600" s="1"/>
      </tp>
      <tp>
        <v>0.146010688076923</v>
        <stp/>
        <stp>13925</stp>
        <stp>52228312</stp>
        <tr r="L213" s="1"/>
      </tp>
      <tp>
        <v>2.8716317615385002E-2</v>
        <stp/>
        <stp>13725</stp>
        <stp>52228312</stp>
        <tr r="L204" s="1"/>
      </tp>
      <tp>
        <v>135.13670554999999</v>
        <stp/>
        <stp>14824</stp>
        <stp>52228312</stp>
        <tr r="K452" s="1"/>
      </tp>
      <tp>
        <v>2.2865202384615001E-2</v>
        <stp/>
        <stp>14924</stp>
        <stp>52228312</stp>
        <tr r="L395" s="1"/>
      </tp>
      <tp>
        <v>0.284581679615385</v>
        <stp/>
        <stp>14624</stp>
        <stp>52228312</stp>
        <tr r="L407" s="1"/>
      </tp>
      <tp>
        <v>47.259990604999999</v>
        <stp/>
        <stp>14724</stp>
        <stp>52228312</stp>
        <tr r="K127" s="1"/>
      </tp>
      <tp>
        <v>4.0723554230769003E-2</v>
        <stp/>
        <stp>14424</stp>
        <stp>52228312</stp>
        <tr r="L321" s="1"/>
      </tp>
      <tp>
        <v>349.97206447600001</v>
        <stp/>
        <stp>14524</stp>
        <stp>52228312</stp>
        <tr r="K554" s="1"/>
      </tp>
      <tp>
        <v>31.450946267999999</v>
        <stp/>
        <stp>14224</stp>
        <stp>52228312</stp>
        <tr r="K289" s="1"/>
      </tp>
      <tp>
        <v>46.948181220000002</v>
        <stp/>
        <stp>14324</stp>
        <stp>52228312</stp>
        <tr r="K63" s="1"/>
      </tp>
      <tp>
        <v>34.677199145000003</v>
        <stp/>
        <stp>14124</stp>
        <stp>52228312</stp>
        <tr r="K309" s="1"/>
      </tp>
      <tp>
        <v>1.7982443153845999E-2</v>
        <stp/>
        <stp>13824</stp>
        <stp>52228312</stp>
        <tr r="L202" s="1"/>
      </tp>
      <tp>
        <v>4.8521519999999999E-2</v>
        <stp/>
        <stp>13924</stp>
        <stp>52228312</stp>
        <tr r="L282" s="1"/>
      </tp>
      <tp>
        <v>0.254271559615385</v>
        <stp/>
        <stp>13724</stp>
        <stp>52228312</stp>
        <tr r="L480" s="1"/>
      </tp>
      <tp>
        <v>374.91938800000003</v>
        <stp/>
        <stp>14827</stp>
        <stp>52228312</stp>
        <tr r="K557" s="1"/>
      </tp>
      <tp>
        <v>10.507480686999999</v>
        <stp/>
        <stp>14927</stp>
        <stp>52228312</stp>
        <tr r="K257" s="1"/>
      </tp>
      <tp>
        <v>20.178025307999999</v>
        <stp/>
        <stp>14627</stp>
        <stp>52228312</stp>
        <tr r="K438" s="1"/>
      </tp>
      <tp>
        <v>0.338367683076923</v>
        <stp/>
        <stp>14727</stp>
        <stp>52228312</stp>
        <tr r="L541" s="1"/>
      </tp>
      <tp>
        <v>0.97725019846153804</v>
        <stp/>
        <stp>14427</stp>
        <stp>52228312</stp>
        <tr r="L592" s="1"/>
      </tp>
      <tp>
        <v>0.91975457884615397</v>
        <stp/>
        <stp>14527</stp>
        <stp>52228312</stp>
        <tr r="L414" s="1"/>
      </tp>
      <tp>
        <v>241.3012621</v>
        <stp/>
        <stp>14227</stp>
        <stp>52228312</stp>
        <tr r="K603" s="1"/>
      </tp>
      <tp>
        <v>167.25266365499999</v>
        <stp/>
        <stp>14327</stp>
        <stp>52228312</stp>
        <tr r="K147" s="1"/>
      </tp>
      <tp>
        <v>3.9693292307692002E-2</v>
        <stp/>
        <stp>14027</stp>
        <stp>52228312</stp>
        <tr r="L292" s="1"/>
      </tp>
      <tp>
        <v>632.84204167999997</v>
        <stp/>
        <stp>14127</stp>
        <stp>52228312</stp>
        <tr r="K469" s="1"/>
      </tp>
      <tp>
        <v>8.3035071923077006E-2</v>
        <stp/>
        <stp>13827</stp>
        <stp>52228312</stp>
        <tr r="L510" s="1"/>
      </tp>
      <tp>
        <v>0.14739851730769199</v>
        <stp/>
        <stp>13927</stp>
        <stp>52228312</stp>
        <tr r="L472" s="1"/>
      </tp>
      <tp>
        <v>1.2239414069230801</v>
        <stp/>
        <stp>13727</stp>
        <stp>52228312</stp>
        <tr r="L585" s="1"/>
      </tp>
      <tp>
        <v>88.076497799999999</v>
        <stp/>
        <stp>14826</stp>
        <stp>52228312</stp>
        <tr r="K540" s="1"/>
      </tp>
      <tp>
        <v>65.414936049999994</v>
        <stp/>
        <stp>14926</stp>
        <stp>52228312</stp>
        <tr r="K420" s="1"/>
      </tp>
      <tp>
        <v>81.045996369999997</v>
        <stp/>
        <stp>14626</stp>
        <stp>52228312</stp>
        <tr r="K317" s="1"/>
      </tp>
      <tp>
        <v>2.5807320384615001E-2</v>
        <stp/>
        <stp>14726</stp>
        <stp>52228312</stp>
        <tr r="L560" s="1"/>
      </tp>
      <tp>
        <v>0.121486321923077</v>
        <stp/>
        <stp>14426</stp>
        <stp>52228312</stp>
        <tr r="L488" s="1"/>
      </tp>
      <tp>
        <v>0.35984008076923102</v>
        <stp/>
        <stp>14526</stp>
        <stp>52228312</stp>
        <tr r="L594" s="1"/>
      </tp>
      <tp>
        <v>232.96852469000001</v>
        <stp/>
        <stp>14326</stp>
        <stp>52228312</stp>
        <tr r="K475" s="1"/>
      </tp>
      <tp>
        <v>0.26864885576923098</v>
        <stp/>
        <stp>14026</stp>
        <stp>52228312</stp>
        <tr r="L304" s="1"/>
      </tp>
      <tp>
        <v>0.167441997692308</v>
        <stp/>
        <stp>13826</stp>
        <stp>52228312</stp>
        <tr r="L529" s="1"/>
      </tp>
      <tp>
        <v>0.75654960230769197</v>
        <stp/>
        <stp>13926</stp>
        <stp>52228312</stp>
        <tr r="L394" s="1"/>
      </tp>
      <tp>
        <v>1.3671143692307999E-2</v>
        <stp/>
        <stp>13726</stp>
        <stp>52228312</stp>
        <tr r="L412" s="1"/>
      </tp>
      <tp>
        <v>131.78445314999999</v>
        <stp/>
        <stp>14839</stp>
        <stp>52228312</stp>
        <tr r="K486" s="1"/>
      </tp>
      <tp>
        <v>1.52156885384615</v>
        <stp/>
        <stp>14939</stp>
        <stp>52228312</stp>
        <tr r="L381" s="1"/>
      </tp>
      <tp>
        <v>28.596007722</v>
        <stp/>
        <stp>14639</stp>
        <stp>52228312</stp>
        <tr r="K468" s="1"/>
      </tp>
      <tp>
        <v>2.3327791E-2</v>
        <stp/>
        <stp>14739</stp>
        <stp>52228312</stp>
        <tr r="L116" s="1"/>
      </tp>
      <tp>
        <v>66.249925055999995</v>
        <stp/>
        <stp>14439</stp>
        <stp>52228312</stp>
        <tr r="K91" s="1"/>
      </tp>
      <tp>
        <v>2.45246364076923</v>
        <stp/>
        <stp>14539</stp>
        <stp>52228312</stp>
        <tr r="L469" s="1"/>
      </tp>
      <tp>
        <v>142.0363481</v>
        <stp/>
        <stp>14239</stp>
        <stp>52228312</stp>
        <tr r="K562" s="1"/>
      </tp>
      <tp>
        <v>46.934374800000001</v>
        <stp/>
        <stp>14339</stp>
        <stp>52228312</stp>
        <tr r="K308" s="1"/>
      </tp>
      <tp>
        <v>0.15358125030769201</v>
        <stp/>
        <stp>14039</stp>
        <stp>52228312</stp>
        <tr r="L325" s="1"/>
      </tp>
      <tp>
        <v>49.287935339999997</v>
        <stp/>
        <stp>14139</stp>
        <stp>52228312</stp>
        <tr r="K384" s="1"/>
      </tp>
      <tp>
        <v>2.8560121153845999E-2</v>
        <stp/>
        <stp>13939</stp>
        <stp>52228312</stp>
        <tr r="L109" s="1"/>
      </tp>
      <tp>
        <v>0.22090536907692301</v>
        <stp/>
        <stp>13739</stp>
        <stp>52228312</stp>
        <tr r="L392" s="1"/>
      </tp>
      <tp>
        <v>165.52620970000001</v>
        <stp/>
        <stp>14838</stp>
        <stp>52228312</stp>
        <tr r="K484" s="1"/>
      </tp>
      <tp>
        <v>12.516884952</v>
        <stp/>
        <stp>14938</stp>
        <stp>52228312</stp>
        <tr r="K331" s="1"/>
      </tp>
      <tp>
        <v>84.852197375000003</v>
        <stp/>
        <stp>14638</stp>
        <stp>52228312</stp>
        <tr r="K213" s="1"/>
      </tp>
      <tp>
        <v>1.3712478076922999E-2</v>
        <stp/>
        <stp>14738</stp>
        <stp>52228312</stp>
        <tr r="L283" s="1"/>
      </tp>
      <tp>
        <v>31.254790197999998</v>
        <stp/>
        <stp>14438</stp>
        <stp>52228312</stp>
        <tr r="K118" s="1"/>
      </tp>
      <tp>
        <v>9.1807086923077E-2</v>
        <stp/>
        <stp>14538</stp>
        <stp>52228312</stp>
        <tr r="L452" s="1"/>
      </tp>
      <tp>
        <v>17.117758640000002</v>
        <stp/>
        <stp>14238</stp>
        <stp>52228312</stp>
        <tr r="K206" s="1"/>
      </tp>
      <tp>
        <v>92.437963499999995</v>
        <stp/>
        <stp>14338</stp>
        <stp>52228312</stp>
        <tr r="K7" s="1"/>
      </tp>
      <tp>
        <v>1.9265926923076999E-2</v>
        <stp/>
        <stp>14038</stp>
        <stp>52228312</stp>
        <tr r="L122" s="1"/>
      </tp>
      <tp>
        <v>97.003483451203294</v>
        <stp/>
        <stp>14138</stp>
        <stp>52228312</stp>
        <tr r="K313" s="1"/>
      </tp>
      <tp>
        <v>8.2387665923077003E-2</v>
        <stp/>
        <stp>13838</stp>
        <stp>52228312</stp>
        <tr r="L317" s="1"/>
      </tp>
      <tp>
        <v>7.6255758846154001E-2</v>
        <stp/>
        <stp>13938</stp>
        <stp>52228312</stp>
        <tr r="L535" s="1"/>
      </tp>
      <tp>
        <v>4.6664082461537998E-2</v>
        <stp/>
        <stp>13738</stp>
        <stp>52228312</stp>
        <tr r="L81" s="1"/>
      </tp>
      <tp>
        <v>0.14352578707692301</v>
        <stp/>
        <stp>14831</stp>
        <stp>52228312</stp>
        <tr r="L279" s="1"/>
      </tp>
      <tp>
        <v>105.79497173999999</v>
        <stp/>
        <stp>14931</stp>
        <stp>52228312</stp>
        <tr r="K244" s="1"/>
      </tp>
      <tp>
        <v>218.30822559000001</v>
        <stp/>
        <stp>14631</stp>
        <stp>52228312</stp>
        <tr r="K552" s="1"/>
      </tp>
      <tp>
        <v>1.8237564019230801</v>
        <stp/>
        <stp>14731</stp>
        <stp>52228312</stp>
        <tr r="L586" s="1"/>
      </tp>
      <tp>
        <v>2.7973447692308001E-2</v>
        <stp/>
        <stp>14431</stp>
        <stp>52228312</stp>
        <tr r="L197" s="1"/>
      </tp>
      <tp>
        <v>361.89897427</v>
        <stp/>
        <stp>14531</stp>
        <stp>52228312</stp>
        <tr r="K428" s="1"/>
      </tp>
      <tp>
        <v>117.69705845999999</v>
        <stp/>
        <stp>14231</stp>
        <stp>52228312</stp>
        <tr r="K504" s="1"/>
      </tp>
      <tp>
        <v>57.464332335000002</v>
        <stp/>
        <stp>14331</stp>
        <stp>52228312</stp>
        <tr r="K532" s="1"/>
      </tp>
      <tp>
        <v>0.30917498661538501</v>
        <stp/>
        <stp>14031</stp>
        <stp>52228312</stp>
        <tr r="L25" s="1"/>
      </tp>
      <tp>
        <v>16.430094780000001</v>
        <stp/>
        <stp>14131</stp>
        <stp>52228312</stp>
        <tr r="K106" s="1"/>
      </tp>
      <tp>
        <v>0.13414028384615401</v>
        <stp/>
        <stp>13831</stp>
        <stp>52228312</stp>
        <tr r="L590" s="1"/>
      </tp>
      <tp>
        <v>0.461296015</v>
        <stp/>
        <stp>13731</stp>
        <stp>52228312</stp>
        <tr r="L221" s="1"/>
      </tp>
      <tp>
        <v>0.112191525538462</v>
        <stp/>
        <stp>14830</stp>
        <stp>52228312</stp>
        <tr r="L159" s="1"/>
      </tp>
      <tp>
        <v>1.8857434615384999E-2</v>
        <stp/>
        <stp>14930</stp>
        <stp>52228312</stp>
        <tr r="L443" s="1"/>
      </tp>
      <tp>
        <v>77.552394202499997</v>
        <stp/>
        <stp>14630</stp>
        <stp>52228312</stp>
        <tr r="K315" s="1"/>
      </tp>
      <tp>
        <v>0.13777654384615401</v>
        <stp/>
        <stp>14730</stp>
        <stp>52228312</stp>
        <tr r="L536" s="1"/>
      </tp>
      <tp>
        <v>7.2873340000000003E-3</v>
        <stp/>
        <stp>14430</stp>
        <stp>52228312</stp>
        <tr r="L278" s="1"/>
      </tp>
      <tp>
        <v>174.55454015999999</v>
        <stp/>
        <stp>14530</stp>
        <stp>52228312</stp>
        <tr r="K549" s="1"/>
      </tp>
      <tp>
        <v>1.9635366115816899</v>
        <stp/>
        <stp>14230</stp>
        <stp>52228312</stp>
        <tr r="K342" s="1"/>
      </tp>
      <tp>
        <v>859.69707339554395</v>
        <stp/>
        <stp>14330</stp>
        <stp>52228312</stp>
        <tr r="K414" s="1"/>
      </tp>
      <tp>
        <v>0.384956824615385</v>
        <stp/>
        <stp>14030</stp>
        <stp>52228312</stp>
        <tr r="L471" s="1"/>
      </tp>
      <tp>
        <v>519.26890953500003</v>
        <stp/>
        <stp>14130</stp>
        <stp>52228312</stp>
        <tr r="K585" s="1"/>
      </tp>
      <tp>
        <v>0.29735055615384598</v>
        <stp/>
        <stp>13830</stp>
        <stp>52228312</stp>
        <tr r="L530" s="1"/>
      </tp>
      <tp>
        <v>9.4606040153845994E-2</v>
        <stp/>
        <stp>13930</stp>
        <stp>52228312</stp>
        <tr r="L497" s="1"/>
      </tp>
      <tp t="s">
        <v>Unable to resolve all requested identifiers.</v>
        <stp/>
        <stp>13730</stp>
        <stp>52228312</stp>
        <tr r="L93" s="1"/>
      </tp>
      <tp>
        <v>0.81838597199999996</v>
        <stp/>
        <stp>14833</stp>
        <stp>52228312</stp>
        <tr r="L589" s="1"/>
      </tp>
      <tp>
        <v>1.5506518384615E-2</v>
        <stp/>
        <stp>14933</stp>
        <stp>52228312</stp>
        <tr r="L288" s="1"/>
      </tp>
      <tp>
        <v>74.091739359000002</v>
        <stp/>
        <stp>14633</stp>
        <stp>52228312</stp>
        <tr r="K165" s="1"/>
      </tp>
      <tp>
        <v>1.5840863284615401</v>
        <stp/>
        <stp>14733</stp>
        <stp>52228312</stp>
        <tr r="L487" s="1"/>
      </tp>
      <tp>
        <v>7.7763661153846003E-2</v>
        <stp/>
        <stp>14433</stp>
        <stp>52228312</stp>
        <tr r="L20" s="1"/>
      </tp>
      <tp>
        <v>60.631277609999998</v>
        <stp/>
        <stp>14533</stp>
        <stp>52228312</stp>
        <tr r="K70" s="1"/>
      </tp>
      <tp>
        <v>54.728240839999998</v>
        <stp/>
        <stp>14233</stp>
        <stp>52228312</stp>
        <tr r="K184" s="1"/>
      </tp>
      <tp>
        <v>1.5751529615385E-2</v>
        <stp/>
        <stp>14033</stp>
        <stp>52228312</stp>
        <tr r="L399" s="1"/>
      </tp>
      <tp>
        <v>192.19392221000001</v>
        <stp/>
        <stp>14133</stp>
        <stp>52228312</stp>
        <tr r="K502" s="1"/>
      </tp>
      <tp>
        <v>0.22975757423076901</v>
        <stp/>
        <stp>13833</stp>
        <stp>52228312</stp>
        <tr r="L422" s="1"/>
      </tp>
      <tp>
        <v>9.1041575384620006E-3</v>
        <stp/>
        <stp>13933</stp>
        <stp>52228312</stp>
        <tr r="L99" s="1"/>
      </tp>
      <tp>
        <v>3.9221440384615003E-2</v>
        <stp/>
        <stp>13733</stp>
        <stp>52228312</stp>
        <tr r="L124" s="1"/>
      </tp>
      <tp>
        <v>0.30546303423076898</v>
        <stp/>
        <stp>14832</stp>
        <stp>52228312</stp>
        <tr r="L155" s="1"/>
      </tp>
      <tp>
        <v>0.51464816807692304</v>
        <stp/>
        <stp>14932</stp>
        <stp>52228312</stp>
        <tr r="L207" s="1"/>
      </tp>
      <tp>
        <v>91.890406560000002</v>
        <stp/>
        <stp>14632</stp>
        <stp>52228312</stp>
        <tr r="K479" s="1"/>
      </tp>
      <tp>
        <v>0.66283167961538503</v>
        <stp/>
        <stp>14732</stp>
        <stp>52228312</stp>
        <tr r="L588" s="1"/>
      </tp>
      <tp>
        <v>1.3435006692308E-2</v>
        <stp/>
        <stp>14432</stp>
        <stp>52228312</stp>
        <tr r="L88" s="1"/>
      </tp>
      <tp>
        <v>66.703638792000007</v>
        <stp/>
        <stp>14532</stp>
        <stp>52228312</stp>
        <tr r="K470" s="1"/>
      </tp>
      <tp>
        <v>151.28905907999999</v>
        <stp/>
        <stp>14232</stp>
        <stp>52228312</stp>
        <tr r="K17" s="1"/>
      </tp>
      <tp>
        <v>125.59476091000001</v>
        <stp/>
        <stp>14332</stp>
        <stp>52228312</stp>
        <tr r="K511" s="1"/>
      </tp>
      <tp>
        <v>272.10931049999999</v>
        <stp/>
        <stp>14132</stp>
        <stp>52228312</stp>
        <tr r="K500" s="1"/>
      </tp>
      <tp>
        <v>0.109091895461538</v>
        <stp/>
        <stp>13932</stp>
        <stp>52228312</stp>
        <tr r="L311" s="1"/>
      </tp>
      <tp>
        <v>0.159988234615385</v>
        <stp/>
        <stp>13732</stp>
        <stp>52228312</stp>
        <tr r="L409" s="1"/>
      </tp>
      <tp>
        <v>205.34716714000001</v>
        <stp/>
        <stp>14835</stp>
        <stp>52228312</stp>
        <tr r="K167" s="1"/>
      </tp>
      <tp>
        <v>50.031977050000002</v>
        <stp/>
        <stp>14935</stp>
        <stp>52228312</stp>
        <tr r="K227" s="1"/>
      </tp>
      <tp>
        <v>63.648354419999997</v>
        <stp/>
        <stp>14635</stp>
        <stp>52228312</stp>
        <tr r="K108" s="1"/>
      </tp>
      <tp>
        <v>0.18149669592307699</v>
        <stp/>
        <stp>14735</stp>
        <stp>52228312</stp>
        <tr r="L173" s="1"/>
      </tp>
      <tp>
        <v>400.81592074999998</v>
        <stp/>
        <stp>14435</stp>
        <stp>52228312</stp>
        <tr r="K455" s="1"/>
      </tp>
      <tp>
        <v>22.4781063</v>
        <stp/>
        <stp>14535</stp>
        <stp>52228312</stp>
        <tr r="K98" s="1"/>
      </tp>
      <tp>
        <v>105.03520944500001</v>
        <stp/>
        <stp>14235</stp>
        <stp>52228312</stp>
        <tr r="K181" s="1"/>
      </tp>
      <tp>
        <v>51.29510415</v>
        <stp/>
        <stp>14335</stp>
        <stp>52228312</stp>
        <tr r="K370" s="1"/>
      </tp>
      <tp>
        <v>0.244210214615385</v>
        <stp/>
        <stp>14035</stp>
        <stp>52228312</stp>
        <tr r="L120" s="1"/>
      </tp>
      <tp t="s">
        <v>Unable to resolve all requested identifiers.</v>
        <stp/>
        <stp>14135</stp>
        <stp>52228312</stp>
        <tr r="K93" s="1"/>
      </tp>
      <tp>
        <v>2.9019281923077001E-2</v>
        <stp/>
        <stp>13835</stp>
        <stp>52228312</stp>
        <tr r="L79" s="1"/>
      </tp>
      <tp>
        <v>2.1752844615385E-2</v>
        <stp/>
        <stp>13935</stp>
        <stp>52228312</stp>
        <tr r="L457" s="1"/>
      </tp>
      <tp>
        <v>1.1748269615385E-2</v>
        <stp/>
        <stp>13735</stp>
        <stp>52228312</stp>
        <tr r="L219" s="1"/>
      </tp>
      <tp>
        <v>79.544190839999999</v>
        <stp/>
        <stp>14834</stp>
        <stp>52228312</stp>
        <tr r="K433" s="1"/>
      </tp>
      <tp>
        <v>0.13304486053846201</v>
        <stp/>
        <stp>14934</stp>
        <stp>52228312</stp>
        <tr r="L307" s="1"/>
      </tp>
      <tp>
        <v>43.859502644999999</v>
        <stp/>
        <stp>14634</stp>
        <stp>52228312</stp>
        <tr r="K41" s="1"/>
      </tp>
      <tp>
        <v>0.111389990192308</v>
        <stp/>
        <stp>14734</stp>
        <stp>52228312</stp>
        <tr r="L432" s="1"/>
      </tp>
      <tp>
        <v>189.15133574399999</v>
        <stp/>
        <stp>14534</stp>
        <stp>52228312</stp>
        <tr r="K437" s="1"/>
      </tp>
      <tp>
        <v>169.43708240999999</v>
        <stp/>
        <stp>14234</stp>
        <stp>52228312</stp>
        <tr r="K440" s="1"/>
      </tp>
      <tp>
        <v>116.688408612</v>
        <stp/>
        <stp>14334</stp>
        <stp>52228312</stp>
        <tr r="K333" s="1"/>
      </tp>
      <tp>
        <v>0.58408911461538504</v>
        <stp/>
        <stp>14034</stp>
        <stp>52228312</stp>
        <tr r="L14" s="1"/>
      </tp>
      <tp>
        <v>97.898543959999998</v>
        <stp/>
        <stp>14134</stp>
        <stp>52228312</stp>
        <tr r="K499" s="1"/>
      </tp>
      <tp>
        <v>0.178579000769231</v>
        <stp/>
        <stp>13834</stp>
        <stp>52228312</stp>
        <tr r="L596" s="1"/>
      </tp>
      <tp>
        <v>0.52381330070606702</v>
        <stp/>
        <stp>13934</stp>
        <stp>52228312</stp>
        <tr r="L525" s="1"/>
      </tp>
      <tp>
        <v>0.31709052538461502</v>
        <stp/>
        <stp>13734</stp>
        <stp>52228312</stp>
        <tr r="L435" s="1"/>
      </tp>
      <tp>
        <v>121.2832684</v>
        <stp/>
        <stp>14837</stp>
        <stp>52228312</stp>
        <tr r="K451" s="1"/>
      </tp>
      <tp>
        <v>2.8054303846154E-2</v>
        <stp/>
        <stp>14937</stp>
        <stp>52228312</stp>
        <tr r="L491" s="1"/>
      </tp>
      <tp>
        <v>335.90015172</v>
        <stp/>
        <stp>14637</stp>
        <stp>52228312</stp>
        <tr r="K569" s="1"/>
      </tp>
      <tp>
        <v>3.4302076153845999E-2</v>
        <stp/>
        <stp>14737</stp>
        <stp>52228312</stp>
        <tr r="L147" s="1"/>
      </tp>
      <tp>
        <v>184.30755776000001</v>
        <stp/>
        <stp>14437</stp>
        <stp>52228312</stp>
        <tr r="K423" s="1"/>
      </tp>
      <tp>
        <v>4.7484430769230999E-2</v>
        <stp/>
        <stp>14537</stp>
        <stp>52228312</stp>
        <tr r="L561" s="1"/>
      </tp>
      <tp>
        <v>27.764603940000001</v>
        <stp/>
        <stp>14237</stp>
        <stp>52228312</stp>
        <tr r="K128" s="1"/>
      </tp>
      <tp>
        <v>147.97374368999999</v>
        <stp/>
        <stp>14337</stp>
        <stp>52228312</stp>
        <tr r="K392" s="1"/>
      </tp>
      <tp>
        <v>0.74036598269230802</v>
        <stp/>
        <stp>14037</stp>
        <stp>52228312</stp>
        <tr r="L382" s="1"/>
      </tp>
      <tp>
        <v>97.707802200000003</v>
        <stp/>
        <stp>14137</stp>
        <stp>52228312</stp>
        <tr r="K409" s="1"/>
      </tp>
      <tp>
        <v>3.7511603846153999E-2</v>
        <stp/>
        <stp>13837</stp>
        <stp>52228312</stp>
        <tr r="L442" s="1"/>
      </tp>
      <tp>
        <v>1.6309838384615E-2</v>
        <stp/>
        <stp>13937</stp>
        <stp>52228312</stp>
        <tr r="L192" s="1"/>
      </tp>
      <tp>
        <v>9.8148809615384996E-2</v>
        <stp/>
        <stp>13737</stp>
        <stp>52228312</stp>
        <tr r="L330" s="1"/>
      </tp>
      <tp>
        <v>319.27315283500002</v>
        <stp/>
        <stp>14836</stp>
        <stp>52228312</stp>
        <tr r="K5" s="1"/>
      </tp>
      <tp>
        <v>12.140421045</v>
        <stp/>
        <stp>14936</stp>
        <stp>52228312</stp>
        <tr r="K328" s="1"/>
      </tp>
      <tp>
        <v>0.192141454230769</v>
        <stp/>
        <stp>14736</stp>
        <stp>52228312</stp>
        <tr r="L534" s="1"/>
      </tp>
      <tp>
        <v>26.577321749999999</v>
        <stp/>
        <stp>14436</stp>
        <stp>52228312</stp>
        <tr r="K183" s="1"/>
      </tp>
      <tp>
        <v>0.33921471923076901</v>
        <stp/>
        <stp>14536</stp>
        <stp>52228312</stp>
        <tr r="L538" s="1"/>
      </tp>
      <tp>
        <v>317.67355830000002</v>
        <stp/>
        <stp>14236</stp>
        <stp>52228312</stp>
        <tr r="K588" s="1"/>
      </tp>
      <tp>
        <v>168.9383674</v>
        <stp/>
        <stp>14336</stp>
        <stp>52228312</stp>
        <tr r="K120" s="1"/>
      </tp>
      <tp>
        <v>3.3830018076922999E-2</v>
        <stp/>
        <stp>14036</stp>
        <stp>52228312</stp>
        <tr r="L449" s="1"/>
      </tp>
      <tp>
        <v>117.15457877</v>
        <stp/>
        <stp>14136</stp>
        <stp>52228312</stp>
        <tr r="K221" s="1"/>
      </tp>
      <tp>
        <v>4.0069665384619996E-3</v>
        <stp/>
        <stp>13836</stp>
        <stp>52228312</stp>
        <tr r="L308" s="1"/>
      </tp>
      <tp>
        <v>5.2039643846153998E-2</v>
        <stp/>
        <stp>13936</stp>
        <stp>52228312</stp>
        <tr r="L145" s="1"/>
      </tp>
      <tp>
        <v>0.109480681230769</v>
        <stp/>
        <stp>13736</stp>
        <stp>52228312</stp>
        <tr r="L50" s="1"/>
      </tp>
      <tp>
        <v>47.951950304999997</v>
        <stp/>
        <stp>14809</stp>
        <stp>52228312</stp>
        <tr r="K388" s="1"/>
      </tp>
      <tp>
        <v>2.8487442307691999E-2</v>
        <stp/>
        <stp>14909</stp>
        <stp>52228312</stp>
        <tr r="L410" s="1"/>
      </tp>
      <tp>
        <v>5.8465208076923E-2</v>
        <stp/>
        <stp>14609</stp>
        <stp>52228312</stp>
        <tr r="L318" s="1"/>
      </tp>
      <tp>
        <v>0.18294268923076901</v>
        <stp/>
        <stp>14409</stp>
        <stp>52228312</stp>
        <tr r="L455" s="1"/>
      </tp>
      <tp>
        <v>32.907214680000003</v>
        <stp/>
        <stp>14509</stp>
        <stp>52228312</stp>
        <tr r="K164" s="1"/>
      </tp>
      <tp>
        <v>2.6741753076922999E-2</v>
        <stp/>
        <stp>14209</stp>
        <stp>52228312</stp>
        <tr r="L591" s="1"/>
      </tp>
      <tp>
        <v>0.47682023423076902</v>
        <stp/>
        <stp>14309</stp>
        <stp>52228312</stp>
        <tr r="L314" s="1"/>
      </tp>
      <tp>
        <v>3.3644084461538E-2</v>
        <stp/>
        <stp>14109</stp>
        <stp>52228312</stp>
        <tr r="L468" s="1"/>
      </tp>
      <tp>
        <v>1.1202933076922999E-2</v>
        <stp/>
        <stp>13809</stp>
        <stp>52228312</stp>
        <tr r="L58" s="1"/>
      </tp>
      <tp>
        <v>130.5378494</v>
        <stp/>
        <stp>13709</stp>
        <stp>52228312</stp>
        <tr r="K444" s="1"/>
      </tp>
      <tp>
        <v>238.78448553000001</v>
        <stp/>
        <stp>14808</stp>
        <stp>52228312</stp>
        <tr r="K541" s="1"/>
      </tp>
      <tp>
        <v>0.13629741384615399</v>
        <stp/>
        <stp>14908</stp>
        <stp>52228312</stp>
        <tr r="L305" s="1"/>
      </tp>
      <tp>
        <v>0.199679478846154</v>
        <stp/>
        <stp>14608</stp>
        <stp>52228312</stp>
        <tr r="L423" s="1"/>
      </tp>
      <tp>
        <v>72.330738199999999</v>
        <stp/>
        <stp>14708</stp>
        <stp>52228312</stp>
        <tr r="K399" s="1"/>
      </tp>
      <tp>
        <v>28.693289323999998</v>
        <stp/>
        <stp>14408</stp>
        <stp>52228312</stp>
        <tr r="K123" s="1"/>
      </tp>
      <tp>
        <v>22.258500659999999</v>
        <stp/>
        <stp>14508</stp>
        <stp>52228312</stp>
        <tr r="K208" s="1"/>
      </tp>
      <tp>
        <v>0.82511089999999998</v>
        <stp/>
        <stp>14208</stp>
        <stp>52228312</stp>
        <tr r="L6" s="1"/>
      </tp>
      <tp>
        <v>1.22415012076923</v>
        <stp/>
        <stp>14308</stp>
        <stp>52228312</stp>
        <tr r="L580" s="1"/>
      </tp>
      <tp>
        <v>8.2178181538462E-2</v>
        <stp/>
        <stp>14008</stp>
        <stp>52228312</stp>
        <tr r="L483" s="1"/>
      </tp>
      <tp>
        <v>0.41421506038461497</v>
        <stp/>
        <stp>14108</stp>
        <stp>52228312</stp>
        <tr r="L94" s="1"/>
      </tp>
      <tp>
        <v>1.8867512999999999E-2</v>
        <stp/>
        <stp>13908</stp>
        <stp>52228312</stp>
        <tr r="L118" s="1"/>
      </tp>
      <tp>
        <v>203.37024099000001</v>
        <stp/>
        <stp>13708</stp>
        <stp>52228312</stp>
        <tr r="K456" s="1"/>
      </tp>
      <tp>
        <v>2.4031376769230998E-2</v>
        <stp/>
        <stp>14801</stp>
        <stp>52228312</stp>
        <tr r="L489" s="1"/>
      </tp>
      <tp>
        <v>43.313680269999999</v>
        <stp/>
        <stp>14901</stp>
        <stp>52228312</stp>
        <tr r="K453" s="1"/>
      </tp>
      <tp>
        <v>0.46946591538461502</v>
        <stp/>
        <stp>14601</stp>
        <stp>52228312</stp>
        <tr r="L546" s="1"/>
      </tp>
      <tp>
        <v>213.61666647000001</v>
        <stp/>
        <stp>14701</stp>
        <stp>52228312</stp>
        <tr r="K4" s="1"/>
      </tp>
      <tp>
        <v>286.39378152</v>
        <stp/>
        <stp>14501</stp>
        <stp>52228312</stp>
        <tr r="K566" s="1"/>
      </tp>
      <tp>
        <v>6.4946544999999994E-2</v>
        <stp/>
        <stp>14201</stp>
        <stp>52228312</stp>
        <tr r="L587" s="1"/>
      </tp>
      <tp>
        <v>2.2845195192308002E-2</v>
        <stp/>
        <stp>14301</stp>
        <stp>52228312</stp>
        <tr r="L388" s="1"/>
      </tp>
      <tp>
        <v>2.2178440769230999E-2</v>
        <stp/>
        <stp>14001</stp>
        <stp>52228312</stp>
        <tr r="L368" s="1"/>
      </tp>
      <tp>
        <v>1.4925532776923101</v>
        <stp/>
        <stp>14101</stp>
        <stp>52228312</stp>
        <tr r="L429" s="1"/>
      </tp>
      <tp>
        <v>5.2152193053846201</v>
        <stp/>
        <stp>13801</stp>
        <stp>52228312</stp>
        <tr r="L31" s="1"/>
      </tp>
      <tp>
        <v>1.18408E-2</v>
        <stp/>
        <stp>13901</stp>
        <stp>52228312</stp>
        <tr r="L45" s="1"/>
      </tp>
      <tp>
        <v>208.3629545</v>
        <stp/>
        <stp>13701</stp>
        <stp>52228312</stp>
        <tr r="K463" s="1"/>
      </tp>
      <tp>
        <v>3.3969903538462E-2</v>
        <stp/>
        <stp>14800</stp>
        <stp>52228312</stp>
        <tr r="L262" s="1"/>
      </tp>
      <tp>
        <v>185.48585692</v>
        <stp/>
        <stp>14900</stp>
        <stp>52228312</stp>
        <tr r="K226" s="1"/>
      </tp>
      <tp>
        <v>2.4643781230769001E-2</v>
        <stp/>
        <stp>14600</stp>
        <stp>52228312</stp>
        <tr r="L76" s="1"/>
      </tp>
      <tp>
        <v>149.5965913</v>
        <stp/>
        <stp>14700</stp>
        <stp>52228312</stp>
        <tr r="K403" s="1"/>
      </tp>
      <tp>
        <v>98.469460310000002</v>
        <stp/>
        <stp>14400</stp>
        <stp>52228312</stp>
        <tr r="K222" s="1"/>
      </tp>
      <tp>
        <v>39.001923355999999</v>
        <stp/>
        <stp>14500</stp>
        <stp>52228312</stp>
        <tr r="K125" s="1"/>
      </tp>
      <tp>
        <v>1.1834460923077E-2</v>
        <stp/>
        <stp>14200</stp>
        <stp>52228312</stp>
        <tr r="L277" s="1"/>
      </tp>
      <tp>
        <v>0.80734562192307702</v>
        <stp/>
        <stp>14300</stp>
        <stp>52228312</stp>
        <tr r="L500" s="1"/>
      </tp>
      <tp>
        <v>4.1190204461538003E-2</v>
        <stp/>
        <stp>14000</stp>
        <stp>52228312</stp>
        <tr r="L190" s="1"/>
      </tp>
      <tp>
        <v>2.5435012230769001E-2</v>
        <stp/>
        <stp>14100</stp>
        <stp>52228312</stp>
        <tr r="L112" s="1"/>
      </tp>
      <tp>
        <v>2.7844930826923102</v>
        <stp/>
        <stp>13800</stp>
        <stp>52228312</stp>
        <tr r="L603" s="1"/>
      </tp>
      <tp>
        <v>0.315398326538462</v>
        <stp/>
        <stp>13900</stp>
        <stp>52228312</stp>
        <tr r="L373" s="1"/>
      </tp>
      <tp>
        <v>32.642412479999997</v>
        <stp/>
        <stp>13700</stp>
        <stp>52228312</stp>
        <tr r="K258" s="1"/>
      </tp>
      <tp>
        <v>0.33476350576923097</v>
        <stp/>
        <stp>14803</stp>
        <stp>52228312</stp>
        <tr r="L512" s="1"/>
      </tp>
      <tp>
        <v>39.462112562999998</v>
        <stp/>
        <stp>14903</stp>
        <stp>52228312</stp>
        <tr r="K542" s="1"/>
      </tp>
      <tp>
        <v>30.931342264000001</v>
        <stp/>
        <stp>14603</stp>
        <stp>52228312</stp>
        <tr r="K294" s="1"/>
      </tp>
      <tp>
        <v>124.94671713</v>
        <stp/>
        <stp>14703</stp>
        <stp>52228312</stp>
        <tr r="K303" s="1"/>
      </tp>
      <tp>
        <v>2.0211711153845999E-2</v>
        <stp/>
        <stp>14403</stp>
        <stp>52228312</stp>
        <tr r="L358" s="1"/>
      </tp>
      <tp>
        <v>79.810530374999999</v>
        <stp/>
        <stp>14503</stp>
        <stp>52228312</stp>
        <tr r="K223" s="1"/>
      </tp>
      <tp>
        <v>0.289807998153846</v>
        <stp/>
        <stp>14203</stp>
        <stp>52228312</stp>
        <tr r="L214" s="1"/>
      </tp>
      <tp>
        <v>5.9009579230769001E-2</v>
        <stp/>
        <stp>14303</stp>
        <stp>52228312</stp>
        <tr r="L135" s="1"/>
      </tp>
      <tp>
        <v>0.53703954346153804</v>
        <stp/>
        <stp>14003</stp>
        <stp>52228312</stp>
        <tr r="L544" s="1"/>
      </tp>
      <tp>
        <v>2.9217356076922999E-2</v>
        <stp/>
        <stp>14103</stp>
        <stp>52228312</stp>
        <tr r="L191" s="1"/>
      </tp>
      <tp>
        <v>5.7793283461538003E-2</v>
        <stp/>
        <stp>13803</stp>
        <stp>52228312</stp>
        <tr r="L17" s="1"/>
      </tp>
      <tp>
        <v>13.66411452</v>
        <stp/>
        <stp>13703</stp>
        <stp>52228312</stp>
        <tr r="K119" s="1"/>
      </tp>
      <tp>
        <v>0.14800931230769199</v>
        <stp/>
        <stp>14802</stp>
        <stp>52228312</stp>
        <tr r="L84" s="1"/>
      </tp>
      <tp>
        <v>47.398531845000001</v>
        <stp/>
        <stp>14902</stp>
        <stp>52228312</stp>
        <tr r="K133" s="1"/>
      </tp>
      <tp>
        <v>0.34689725115384601</v>
        <stp/>
        <stp>14602</stp>
        <stp>52228312</stp>
        <tr r="L139" s="1"/>
      </tp>
      <tp>
        <v>323.21950542000002</v>
        <stp/>
        <stp>14702</stp>
        <stp>52228312</stp>
        <tr r="K581" s="1"/>
      </tp>
      <tp>
        <v>25.297278815999999</v>
        <stp/>
        <stp>14502</stp>
        <stp>52228312</stp>
        <tr r="K161" s="1"/>
      </tp>
      <tp>
        <v>2.5953563076923002E-2</v>
        <stp/>
        <stp>14202</stp>
        <stp>52228312</stp>
        <tr r="L59" s="1"/>
      </tp>
      <tp>
        <v>3.0137676153846001E-2</v>
        <stp/>
        <stp>14302</stp>
        <stp>52228312</stp>
        <tr r="L89" s="1"/>
      </tp>
      <tp>
        <v>3.4792551730768999E-2</v>
        <stp/>
        <stp>14002</stp>
        <stp>52228312</stp>
        <tr r="L332" s="1"/>
      </tp>
      <tp>
        <v>1.1906073076923001E-2</v>
        <stp/>
        <stp>13802</stp>
        <stp>52228312</stp>
        <tr r="L504" s="1"/>
      </tp>
      <tp>
        <v>3.5833958846154E-2</v>
        <stp/>
        <stp>13902</stp>
        <stp>52228312</stp>
        <tr r="L295" s="1"/>
      </tp>
      <tp>
        <v>261.39706145500003</v>
        <stp/>
        <stp>13702</stp>
        <stp>52228312</stp>
        <tr r="K558" s="1"/>
      </tp>
      <tp>
        <v>2.8458041923077E-2</v>
        <stp/>
        <stp>14805</stp>
        <stp>52228312</stp>
        <tr r="L604" s="1"/>
      </tp>
      <tp>
        <v>52.286328974</v>
        <stp/>
        <stp>14905</stp>
        <stp>52228312</stp>
        <tr r="K216" s="1"/>
      </tp>
      <tp>
        <v>21.307970000000001</v>
        <stp/>
        <stp>14605</stp>
        <stp>52228312</stp>
        <tr r="K138" s="1"/>
      </tp>
      <tp>
        <v>129.58130349999999</v>
        <stp/>
        <stp>14705</stp>
        <stp>52228312</stp>
        <tr r="K595" s="1"/>
      </tp>
      <tp>
        <v>2.5239408076923001E-2</v>
        <stp/>
        <stp>14405</stp>
        <stp>52228312</stp>
        <tr r="L464" s="1"/>
      </tp>
      <tp>
        <v>403.38139797999997</v>
        <stp/>
        <stp>14505</stp>
        <stp>52228312</stp>
        <tr r="K78" s="1"/>
      </tp>
      <tp>
        <v>0.123959945769231</v>
        <stp/>
        <stp>14205</stp>
        <stp>52228312</stp>
        <tr r="L70" s="1"/>
      </tp>
      <tp>
        <v>1.0104126376923099</v>
        <stp/>
        <stp>14305</stp>
        <stp>52228312</stp>
        <tr r="L509" s="1"/>
      </tp>
      <tp>
        <v>3.6119828461538002E-2</v>
        <stp/>
        <stp>14005</stp>
        <stp>52228312</stp>
        <tr r="L558" s="1"/>
      </tp>
      <tp>
        <v>3.1602717923076999E-2</v>
        <stp/>
        <stp>14105</stp>
        <stp>52228312</stp>
        <tr r="L23" s="1"/>
      </tp>
      <tp>
        <v>0.19486428815384599</v>
        <stp/>
        <stp>13805</stp>
        <stp>52228312</stp>
        <tr r="L440" s="1"/>
      </tp>
      <tp>
        <v>6.1188949999999999E-2</v>
        <stp/>
        <stp>13905</stp>
        <stp>52228312</stp>
        <tr r="L433" s="1"/>
      </tp>
      <tp>
        <v>175.54599533999999</v>
        <stp/>
        <stp>13705</stp>
        <stp>52228312</stp>
        <tr r="K483" s="1"/>
      </tp>
      <tp>
        <v>1.6017964230769E-2</v>
        <stp/>
        <stp>14804</stp>
        <stp>52228312</stp>
        <tr r="L539" s="1"/>
      </tp>
      <tp>
        <v>16.682530194000002</v>
        <stp/>
        <stp>14904</stp>
        <stp>52228312</stp>
        <tr r="K250" s="1"/>
      </tp>
      <tp>
        <v>449.32929123999998</v>
        <stp/>
        <stp>14604</stp>
        <stp>52228312</stp>
        <tr r="K397" s="1"/>
      </tp>
      <tp>
        <v>28.960900901999999</v>
        <stp/>
        <stp>14704</stp>
        <stp>52228312</stp>
        <tr r="K71" s="1"/>
      </tp>
      <tp>
        <v>1.09923076923E-4</v>
        <stp/>
        <stp>14404</stp>
        <stp>52228312</stp>
        <tr r="L417" s="1"/>
      </tp>
      <tp>
        <v>98.989212074999998</v>
        <stp/>
        <stp>14504</stp>
        <stp>52228312</stp>
        <tr r="K318" s="1"/>
      </tp>
      <tp>
        <v>0.17098239553846201</v>
        <stp/>
        <stp>14204</stp>
        <stp>52228312</stp>
        <tr r="L427" s="1"/>
      </tp>
      <tp>
        <v>4.3341373076922998E-2</v>
        <stp/>
        <stp>14304</stp>
        <stp>52228312</stp>
        <tr r="L286" s="1"/>
      </tp>
      <tp>
        <v>2.1128020515268998E-2</v>
        <stp/>
        <stp>14004</stp>
        <stp>52228312</stp>
        <tr r="L271" s="1"/>
      </tp>
      <tp>
        <v>5.6982611692307998E-2</v>
        <stp/>
        <stp>14104</stp>
        <stp>52228312</stp>
        <tr r="L527" s="1"/>
      </tp>
      <tp>
        <v>0.20283587038461501</v>
        <stp/>
        <stp>13804</stp>
        <stp>52228312</stp>
        <tr r="L184" s="1"/>
      </tp>
      <tp>
        <v>2.5673027753846198</v>
        <stp/>
        <stp>13904</stp>
        <stp>52228312</stp>
        <tr r="L513" s="1"/>
      </tp>
      <tp>
        <v>65.155731200000005</v>
        <stp/>
        <stp>13704</stp>
        <stp>52228312</stp>
        <tr r="K347" s="1"/>
      </tp>
      <tp>
        <v>580.22575256000005</v>
        <stp/>
        <stp>14807</stp>
        <stp>52228312</stp>
        <tr r="K8" s="1"/>
      </tp>
      <tp>
        <v>43.973649860000002</v>
        <stp/>
        <stp>14907</stp>
        <stp>52228312</stp>
        <tr r="K493" s="1"/>
      </tp>
      <tp>
        <v>0.30872699730769199</v>
        <stp/>
        <stp>14607</stp>
        <stp>52228312</stp>
        <tr r="L524" s="1"/>
      </tp>
      <tp>
        <v>56.452133519999997</v>
        <stp/>
        <stp>14707</stp>
        <stp>52228312</stp>
        <tr r="K84" s="1"/>
      </tp>
      <tp>
        <v>182.50013504</v>
        <stp/>
        <stp>14407</stp>
        <stp>52228312</stp>
        <tr r="K465" s="1"/>
      </tp>
      <tp>
        <v>223.38111372500001</v>
        <stp/>
        <stp>14507</stp>
        <stp>52228312</stp>
        <tr r="K472" s="1"/>
      </tp>
      <tp>
        <v>0.20134743115384601</v>
        <stp/>
        <stp>14207</stp>
        <stp>52228312</stp>
        <tr r="L569" s="1"/>
      </tp>
      <tp>
        <v>1.4899779615385E-2</v>
        <stp/>
        <stp>14307</stp>
        <stp>52228312</stp>
        <tr r="L474" s="1"/>
      </tp>
      <tp>
        <v>0.142601982307692</v>
        <stp/>
        <stp>14007</stp>
        <stp>52228312</stp>
        <tr r="L347" s="1"/>
      </tp>
      <tp>
        <v>1.0223719384615E-2</v>
        <stp/>
        <stp>13807</stp>
        <stp>52228312</stp>
        <tr r="L175" s="1"/>
      </tp>
      <tp>
        <v>6.0166064615384998E-2</v>
        <stp/>
        <stp>13907</stp>
        <stp>52228312</stp>
        <tr r="L545" s="1"/>
      </tp>
      <tp>
        <v>206.78677343999999</v>
        <stp/>
        <stp>13607</stp>
        <stp>52228312</stp>
        <tr r="K522" s="1"/>
      </tp>
      <tp>
        <v>63.75544206</v>
        <stp/>
        <stp>13707</stp>
        <stp>52228312</stp>
        <tr r="K573" s="1"/>
      </tp>
      <tp>
        <v>5.8459779419230804</v>
        <stp/>
        <stp>14806</stp>
        <stp>52228312</stp>
        <tr r="L543" s="1"/>
      </tp>
      <tp>
        <v>24.543421038000002</v>
        <stp/>
        <stp>14906</stp>
        <stp>52228312</stp>
        <tr r="K169" s="1"/>
      </tp>
      <tp>
        <v>0.25210783253846197</v>
        <stp/>
        <stp>14606</stp>
        <stp>52228312</stp>
        <tr r="L507" s="1"/>
      </tp>
      <tp>
        <v>100.273543651</v>
        <stp/>
        <stp>14706</stp>
        <stp>52228312</stp>
        <tr r="K489" s="1"/>
      </tp>
      <tp>
        <v>293.96982450000002</v>
        <stp/>
        <stp>14506</stp>
        <stp>52228312</stp>
        <tr r="K461" s="1"/>
      </tp>
      <tp>
        <v>4.2140876538461998E-2</v>
        <stp/>
        <stp>14206</stp>
        <stp>52228312</stp>
        <tr r="L363" s="1"/>
      </tp>
      <tp>
        <v>6.6889912692310004E-3</v>
        <stp/>
        <stp>14306</stp>
        <stp>52228312</stp>
        <tr r="L26" s="1"/>
      </tp>
      <tp>
        <v>2.4048765307692E-2</v>
        <stp/>
        <stp>14006</stp>
        <stp>52228312</stp>
        <tr r="L119" s="1"/>
      </tp>
      <tp>
        <v>1.6073368538461998E-2</v>
        <stp/>
        <stp>13806</stp>
        <stp>52228312</stp>
        <tr r="L117" s="1"/>
      </tp>
      <tp>
        <v>4.0238817307692E-2</v>
        <stp/>
        <stp>13906</stp>
        <stp>52228312</stp>
        <tr r="L466" s="1"/>
      </tp>
      <tp>
        <v>238.42180669999999</v>
        <stp/>
        <stp>13706</stp>
        <stp>52228312</stp>
        <tr r="K424" s="1"/>
      </tp>
      <tp>
        <v>26.228766802999999</v>
        <stp/>
        <stp>14819</stp>
        <stp>52228312</stp>
        <tr r="K195" s="1"/>
      </tp>
      <tp>
        <v>2.2456752307692E-2</v>
        <stp/>
        <stp>14919</stp>
        <stp>52228312</stp>
        <tr r="L336" s="1"/>
      </tp>
      <tp>
        <v>8.1204737692308002E-2</v>
        <stp/>
        <stp>14619</stp>
        <stp>52228312</stp>
        <tr r="L531" s="1"/>
      </tp>
      <tp>
        <v>22.013424598</v>
        <stp/>
        <stp>14719</stp>
        <stp>52228312</stp>
        <tr r="K97" s="1"/>
      </tp>
      <tp>
        <v>1.2912221538462E-2</v>
        <stp/>
        <stp>14419</stp>
        <stp>52228312</stp>
        <tr r="L301" s="1"/>
      </tp>
      <tp>
        <v>20.531246176</v>
        <stp/>
        <stp>14519</stp>
        <stp>52228312</stp>
        <tr r="K75" s="1"/>
      </tp>
      <tp>
        <v>0.15799692884615399</v>
        <stp/>
        <stp>14219</stp>
        <stp>52228312</stp>
        <tr r="L284" s="1"/>
      </tp>
      <tp>
        <v>112.70304513000001</v>
        <stp/>
        <stp>14319</stp>
        <stp>52228312</stp>
        <tr r="K55" s="1"/>
      </tp>
      <tp>
        <v>0.26059422999999998</v>
        <stp/>
        <stp>14019</stp>
        <stp>52228312</stp>
        <tr r="L397" s="1"/>
      </tp>
      <tp>
        <v>3.1490515230768998E-2</v>
        <stp/>
        <stp>14119</stp>
        <stp>52228312</stp>
        <tr r="L40" s="1"/>
      </tp>
      <tp>
        <v>4.4481700076923002E-2</v>
        <stp/>
        <stp>13919</stp>
        <stp>52228312</stp>
        <tr r="L206" s="1"/>
      </tp>
      <tp>
        <v>2.3031192230769E-2</v>
        <stp/>
        <stp>13719</stp>
        <stp>52228312</stp>
        <tr r="L42" s="1"/>
      </tp>
      <tp>
        <v>264.10810738999999</v>
        <stp/>
        <stp>14818</stp>
        <stp>52228312</stp>
        <tr r="K550" s="1"/>
      </tp>
      <tp>
        <v>20.008858364000002</v>
        <stp/>
        <stp>14918</stp>
        <stp>52228312</stp>
        <tr r="K387" s="1"/>
      </tp>
      <tp>
        <v>0.10079916876923101</v>
        <stp/>
        <stp>14618</stp>
        <stp>52228312</stp>
        <tr r="L130" s="1"/>
      </tp>
      <tp>
        <v>1.4325893076923E-2</v>
        <stp/>
        <stp>14718</stp>
        <stp>52228312</stp>
        <tr r="L33" s="1"/>
      </tp>
      <tp>
        <v>0.26734898538461499</v>
        <stp/>
        <stp>14418</stp>
        <stp>52228312</stp>
        <tr r="L297" s="1"/>
      </tp>
      <tp>
        <v>83.918135250000006</v>
        <stp/>
        <stp>14518</stp>
        <stp>52228312</stp>
        <tr r="K449" s="1"/>
      </tp>
      <tp>
        <v>6.5676463653845996E-2</v>
        <stp/>
        <stp>14218</stp>
        <stp>52228312</stp>
        <tr r="L339" s="1"/>
      </tp>
      <tp>
        <v>73.084916449999994</v>
        <stp/>
        <stp>14318</stp>
        <stp>52228312</stp>
        <tr r="K450" s="1"/>
      </tp>
      <tp>
        <v>0.53453287453846199</v>
        <stp/>
        <stp>14018</stp>
        <stp>52228312</stp>
        <tr r="L44" s="1"/>
      </tp>
      <tp>
        <v>2.0186154000000001E-2</v>
        <stp/>
        <stp>14118</stp>
        <stp>52228312</stp>
        <tr r="L296" s="1"/>
      </tp>
      <tp>
        <v>0.166541531923077</v>
        <stp/>
        <stp>13818</stp>
        <stp>52228312</stp>
        <tr r="L138" s="1"/>
      </tp>
      <tp>
        <v>0.20342758330769201</v>
        <stp/>
        <stp>13918</stp>
        <stp>52228312</stp>
        <tr r="L129" s="1"/>
      </tp>
      <tp>
        <v>6.2482693076923002E-2</v>
        <stp/>
        <stp>13718</stp>
        <stp>52228312</stp>
        <tr r="L421" s="1"/>
      </tp>
      <tp>
        <v>416.85939081999999</v>
        <stp/>
        <stp>14811</stp>
        <stp>52228312</stp>
        <tr r="K586" s="1"/>
      </tp>
      <tp>
        <v>26.568175709999998</v>
        <stp/>
        <stp>14911</stp>
        <stp>52228312</stp>
        <tr r="K485" s="1"/>
      </tp>
      <tp>
        <v>8.4190614615385004E-2</v>
        <stp/>
        <stp>14611</stp>
        <stp>52228312</stp>
        <tr r="L315" s="1"/>
      </tp>
      <tp>
        <v>39.877444035000003</v>
        <stp/>
        <stp>14711</stp>
        <stp>52228312</stp>
        <tr r="K80" s="1"/>
      </tp>
      <tp>
        <v>7.1793203692308002E-2</v>
        <stp/>
        <stp>14411</stp>
        <stp>52228312</stp>
        <tr r="L21" s="1"/>
      </tp>
      <tp>
        <v>15.788787923999999</v>
        <stp/>
        <stp>14511</stp>
        <stp>52228312</stp>
        <tr r="K262" s="1"/>
      </tp>
      <tp>
        <v>0.111809483076923</v>
        <stp/>
        <stp>14311</stp>
        <stp>52228312</stp>
        <tr r="L259" s="1"/>
      </tp>
      <tp>
        <v>2.0519711153846001E-2</v>
        <stp/>
        <stp>14011</stp>
        <stp>52228312</stp>
        <tr r="L384" s="1"/>
      </tp>
      <tp>
        <v>7.3803289769231006E-2</v>
        <stp/>
        <stp>14111</stp>
        <stp>52228312</stp>
        <tr r="L85" s="1"/>
      </tp>
      <tp>
        <v>0.76637993538461502</v>
        <stp/>
        <stp>13811</stp>
        <stp>52228312</stp>
        <tr r="L503" s="1"/>
      </tp>
      <tp>
        <v>5.4541170769230998E-2</v>
        <stp/>
        <stp>13911</stp>
        <stp>52228312</stp>
        <tr r="L161" s="1"/>
      </tp>
      <tp>
        <v>17.128123194</v>
        <stp/>
        <stp>13711</stp>
        <stp>52228312</stp>
        <tr r="K131" s="1"/>
      </tp>
      <tp>
        <v>154.23646113999999</v>
        <stp/>
        <stp>14810</stp>
        <stp>52228312</stp>
        <tr r="K11" s="1"/>
      </tp>
      <tp>
        <v>3.6098095846153998E-2</v>
        <stp/>
        <stp>14910</stp>
        <stp>52228312</stp>
        <tr r="L331" s="1"/>
      </tp>
      <tp>
        <v>0.89495493307692298</v>
        <stp/>
        <stp>14610</stp>
        <stp>52228312</stp>
        <tr r="L598" s="1"/>
      </tp>
      <tp>
        <v>259.62117502500001</v>
        <stp/>
        <stp>14710</stp>
        <stp>52228312</stp>
        <tr r="K442" s="1"/>
      </tp>
      <tp>
        <v>75.457932404999994</v>
        <stp/>
        <stp>14510</stp>
        <stp>52228312</stp>
        <tr r="K94" s="1"/>
      </tp>
      <tp>
        <v>9.7850750000000007E-3</v>
        <stp/>
        <stp>14210</stp>
        <stp>52228312</stp>
        <tr r="L27" s="1"/>
      </tp>
      <tp>
        <v>0.103820143846154</v>
        <stp/>
        <stp>14310</stp>
        <stp>52228312</stp>
        <tr r="L198" s="1"/>
      </tp>
      <tp>
        <v>7.2951884615379999E-3</v>
        <stp/>
        <stp>14010</stp>
        <stp>52228312</stp>
        <tr r="L431" s="1"/>
      </tp>
      <tp>
        <v>0.33013884269230798</v>
        <stp/>
        <stp>14110</stp>
        <stp>52228312</stp>
        <tr r="L565" s="1"/>
      </tp>
      <tp>
        <v>3.5153072692308003E-2</v>
        <stp/>
        <stp>13810</stp>
        <stp>52228312</stp>
        <tr r="L597" s="1"/>
      </tp>
      <tp>
        <v>0.170567353076923</v>
        <stp/>
        <stp>13910</stp>
        <stp>52228312</stp>
        <tr r="L11" s="1"/>
      </tp>
      <tp>
        <v>60.046260959999998</v>
        <stp/>
        <stp>13710</stp>
        <stp>52228312</stp>
        <tr r="K584" s="1"/>
      </tp>
      <tp>
        <v>39.5933736</v>
        <stp/>
        <stp>14813</stp>
        <stp>52228312</stp>
        <tr r="K405" s="1"/>
      </tp>
      <tp>
        <v>30.600211099999999</v>
        <stp/>
        <stp>14913</stp>
        <stp>52228312</stp>
        <tr r="K411" s="1"/>
      </tp>
      <tp>
        <v>5.0985871038462E-2</v>
        <stp/>
        <stp>14613</stp>
        <stp>52228312</stp>
        <tr r="L104" s="1"/>
      </tp>
      <tp>
        <v>97.093587240000005</v>
        <stp/>
        <stp>14413</stp>
        <stp>52228312</stp>
        <tr r="K458" s="1"/>
      </tp>
      <tp>
        <v>100.670583908</v>
        <stp/>
        <stp>14513</stp>
        <stp>52228312</stp>
        <tr r="K25" s="1"/>
      </tp>
      <tp>
        <v>6.7141186538462003E-2</v>
        <stp/>
        <stp>14213</stp>
        <stp>52228312</stp>
        <tr r="L64" s="1"/>
      </tp>
      <tp>
        <v>0.118287467076923</v>
        <stp/>
        <stp>14313</stp>
        <stp>52228312</stp>
        <tr r="L74" s="1"/>
      </tp>
      <tp>
        <v>3.8624310769231E-2</v>
        <stp/>
        <stp>14013</stp>
        <stp>52228312</stp>
        <tr r="L51" s="1"/>
      </tp>
      <tp>
        <v>0.54614250961538402</v>
        <stp/>
        <stp>13813</stp>
        <stp>52228312</stp>
        <tr r="L577" s="1"/>
      </tp>
      <tp>
        <v>1.1941648846154E-2</v>
        <stp/>
        <stp>13913</stp>
        <stp>52228312</stp>
        <tr r="L128" s="1"/>
      </tp>
      <tp>
        <v>222.8451264</v>
        <stp/>
        <stp>13713</stp>
        <stp>52228312</stp>
        <tr r="K488" s="1"/>
      </tp>
      <tp>
        <v>278.986707545</v>
        <stp/>
        <stp>14812</stp>
        <stp>52228312</stp>
        <tr r="K354" s="1"/>
      </tp>
      <tp>
        <v>114.51673156</v>
        <stp/>
        <stp>14912</stp>
        <stp>52228312</stp>
        <tr r="K245" s="1"/>
      </tp>
      <tp>
        <v>3.4690634615384998E-2</v>
        <stp/>
        <stp>14612</stp>
        <stp>52228312</stp>
        <tr r="L439" s="1"/>
      </tp>
      <tp>
        <v>29.72937465</v>
        <stp/>
        <stp>14712</stp>
        <stp>52228312</stp>
        <tr r="K77" s="1"/>
      </tp>
      <tp>
        <v>581.47362535499997</v>
        <stp/>
        <stp>14412</stp>
        <stp>52228312</stp>
        <tr r="K379" s="1"/>
      </tp>
      <tp>
        <v>559.88389259999997</v>
        <stp/>
        <stp>14512</stp>
        <stp>52228312</stp>
        <tr r="K509" s="1"/>
      </tp>
      <tp>
        <v>4.2042876307691997E-2</v>
        <stp/>
        <stp>14212</stp>
        <stp>52228312</stp>
        <tr r="L341" s="1"/>
      </tp>
      <tp>
        <v>2.8110962964269001E-2</v>
        <stp/>
        <stp>14312</stp>
        <stp>52228312</stp>
        <tr r="L251" s="1"/>
      </tp>
      <tp>
        <v>0.504557087692308</v>
        <stp/>
        <stp>14012</stp>
        <stp>52228312</stp>
        <tr r="L496" s="1"/>
      </tp>
      <tp>
        <v>0.36446395346153798</v>
        <stp/>
        <stp>14112</stp>
        <stp>52228312</stp>
        <tr r="L276" s="1"/>
      </tp>
      <tp>
        <v>8.635998192308E-3</v>
        <stp/>
        <stp>13812</stp>
        <stp>52228312</stp>
        <tr r="L203" s="1"/>
      </tp>
      <tp>
        <v>0.48193582423076903</v>
        <stp/>
        <stp>13912</stp>
        <stp>52228312</stp>
        <tr r="L403" s="1"/>
      </tp>
      <tp>
        <v>48.599360760000003</v>
        <stp/>
        <stp>13712</stp>
        <stp>52228312</stp>
        <tr r="K173" s="1"/>
      </tp>
      <tp>
        <v>62.335127049</v>
        <stp/>
        <stp>14815</stp>
        <stp>52228312</stp>
        <tr r="K518" s="1"/>
      </tp>
      <tp>
        <v>34.836005352000001</v>
        <stp/>
        <stp>14915</stp>
        <stp>52228312</stp>
        <tr r="K360" s="1"/>
      </tp>
      <tp>
        <v>1.4535045E-2</v>
        <stp/>
        <stp>14615</stp>
        <stp>52228312</stp>
        <tr r="L189" s="1"/>
      </tp>
      <tp>
        <v>3.9082681538461998E-2</v>
        <stp/>
        <stp>14715</stp>
        <stp>52228312</stp>
        <tr r="L57" s="1"/>
      </tp>
      <tp>
        <v>90.383389199999996</v>
        <stp/>
        <stp>14415</stp>
        <stp>52228312</stp>
        <tr r="K539" s="1"/>
      </tp>
      <tp>
        <v>89.628032200000007</v>
        <stp/>
        <stp>14515</stp>
        <stp>52228312</stp>
        <tr r="K466" s="1"/>
      </tp>
      <tp>
        <v>0.30814979192307701</v>
        <stp/>
        <stp>14215</stp>
        <stp>52228312</stp>
        <tr r="L446" s="1"/>
      </tp>
      <tp>
        <v>0.221904277230769</v>
        <stp/>
        <stp>14015</stp>
        <stp>52228312</stp>
        <tr r="L268" s="1"/>
      </tp>
      <tp>
        <v>1.386943E-2</v>
        <stp/>
        <stp>14115</stp>
        <stp>52228312</stp>
        <tr r="L467" s="1"/>
      </tp>
      <tp>
        <v>0</v>
        <stp/>
        <stp>13815</stp>
        <stp>52228312</stp>
        <tr r="L60" s="1"/>
      </tp>
      <tp>
        <v>8.2488561923077006E-2</v>
        <stp/>
        <stp>13915</stp>
        <stp>52228312</stp>
        <tr r="L492" s="1"/>
      </tp>
      <tp>
        <v>175.32744600000001</v>
        <stp/>
        <stp>13715</stp>
        <stp>52228312</stp>
        <tr r="K587" s="1"/>
      </tp>
      <tp>
        <v>21.950963439999999</v>
        <stp/>
        <stp>14814</stp>
        <stp>52228312</stp>
        <tr r="K282" s="1"/>
      </tp>
      <tp>
        <v>0.57462317907692295</v>
        <stp/>
        <stp>14914</stp>
        <stp>52228312</stp>
        <tr r="L110" s="1"/>
      </tp>
      <tp>
        <v>0.15959164184615399</v>
        <stp/>
        <stp>14614</stp>
        <stp>52228312</stp>
        <tr r="L263" s="1"/>
      </tp>
      <tp>
        <v>9.5354400846154E-2</v>
        <stp/>
        <stp>14714</stp>
        <stp>52228312</stp>
        <tr r="L54" s="1"/>
      </tp>
      <tp>
        <v>33.93</v>
        <stp/>
        <stp>14414</stp>
        <stp>52228312</stp>
        <tr r="K391" s="1"/>
      </tp>
      <tp>
        <v>3.6872031153845998E-2</v>
        <stp/>
        <stp>14214</stp>
        <stp>52228312</stp>
        <tr r="L210" s="1"/>
      </tp>
      <tp>
        <v>7.2373451923076995E-2</v>
        <stp/>
        <stp>14314</stp>
        <stp>52228312</stp>
        <tr r="L540" s="1"/>
      </tp>
      <tp>
        <v>3.1931412692308002E-2</v>
        <stp/>
        <stp>14014</stp>
        <stp>52228312</stp>
        <tr r="L144" s="1"/>
      </tp>
      <tp>
        <v>0.33370857038461499</v>
        <stp/>
        <stp>14114</stp>
        <stp>52228312</stp>
        <tr r="L218" s="1"/>
      </tp>
      <tp>
        <v>0.179968410923077</v>
        <stp/>
        <stp>13814</stp>
        <stp>52228312</stp>
        <tr r="L324" s="1"/>
      </tp>
      <tp>
        <v>110.709666</v>
        <stp/>
        <stp>13714</stp>
        <stp>52228312</stp>
        <tr r="K528" s="1"/>
      </tp>
      <tp>
        <v>167.65778882000001</v>
        <stp/>
        <stp>14817</stp>
        <stp>52228312</stp>
        <tr r="K431" s="1"/>
      </tp>
      <tp>
        <v>77.851289499999993</v>
        <stp/>
        <stp>14917</stp>
        <stp>52228312</stp>
        <tr r="K352" s="1"/>
      </tp>
      <tp>
        <v>7.9547207692307997E-2</v>
        <stp/>
        <stp>14617</stp>
        <stp>52228312</stp>
        <tr r="L68" s="1"/>
      </tp>
      <tp>
        <v>0.97201525307692305</v>
        <stp/>
        <stp>14717</stp>
        <stp>52228312</stp>
        <tr r="L445" s="1"/>
      </tp>
      <tp>
        <v>3.6370918461537997E-2</v>
        <stp/>
        <stp>14417</stp>
        <stp>52228312</stp>
        <tr r="L101" s="1"/>
      </tp>
      <tp>
        <v>309.04307999999997</v>
        <stp/>
        <stp>14517</stp>
        <stp>52228312</stp>
        <tr r="K426" s="1"/>
      </tp>
      <tp>
        <v>0.13134773499999999</v>
        <stp/>
        <stp>14217</stp>
        <stp>52228312</stp>
        <tr r="L378" s="1"/>
      </tp>
      <tp>
        <v>66.021753689999997</v>
        <stp/>
        <stp>14317</stp>
        <stp>52228312</stp>
        <tr r="K101" s="1"/>
      </tp>
      <tp>
        <v>0.26970620538461498</v>
        <stp/>
        <stp>14017</stp>
        <stp>52228312</stp>
        <tr r="L581" s="1"/>
      </tp>
      <tp>
        <v>2.4227341346154001E-2</v>
        <stp/>
        <stp>14117</stp>
        <stp>52228312</stp>
        <tr r="L142" s="1"/>
      </tp>
      <tp>
        <v>2.3078036538462E-2</v>
        <stp/>
        <stp>13917</stp>
        <stp>52228312</stp>
        <tr r="L532" s="1"/>
      </tp>
      <tp>
        <v>86.202697709999995</v>
        <stp/>
        <stp>13717</stp>
        <stp>52228312</stp>
        <tr r="K214" s="1"/>
      </tp>
      <tp>
        <v>114.892684</v>
        <stp/>
        <stp>14816</stp>
        <stp>52228312</stp>
        <tr r="K140" s="1"/>
      </tp>
      <tp>
        <v>95.119279750000004</v>
        <stp/>
        <stp>14916</stp>
        <stp>52228312</stp>
        <tr r="K207" s="1"/>
      </tp>
      <tp>
        <v>0.53896715153846197</v>
        <stp/>
        <stp>14616</stp>
        <stp>52228312</stp>
        <tr r="L481" s="1"/>
      </tp>
      <tp>
        <v>64.911038050000002</v>
        <stp/>
        <stp>14416</stp>
        <stp>52228312</stp>
        <tr r="K286" s="1"/>
      </tp>
      <tp>
        <v>204.24638992499999</v>
        <stp/>
        <stp>14516</stp>
        <stp>52228312</stp>
        <tr r="K599" s="1"/>
      </tp>
      <tp>
        <v>2.8216485769231001E-2</v>
        <stp/>
        <stp>14216</stp>
        <stp>52228312</stp>
        <tr r="L22" s="1"/>
      </tp>
      <tp>
        <v>0.30453414846153798</v>
        <stp/>
        <stp>14316</stp>
        <stp>52228312</stp>
        <tr r="L415" s="1"/>
      </tp>
      <tp>
        <v>7.8477738461539999E-3</v>
        <stp/>
        <stp>14016</stp>
        <stp>52228312</stp>
        <tr r="L163" s="1"/>
      </tp>
      <tp>
        <v>0.58949052038461502</v>
        <stp/>
        <stp>14116</stp>
        <stp>52228312</stp>
        <tr r="L37" s="1"/>
      </tp>
      <tp>
        <v>4.8511908461540002E-3</v>
        <stp/>
        <stp>13816</stp>
        <stp>52228312</stp>
        <tr r="L149" s="1"/>
      </tp>
      <tp>
        <v>0.12569123500000001</v>
        <stp/>
        <stp>13916</stp>
        <stp>52228312</stp>
        <tr r="L459" s="1"/>
      </tp>
      <tp>
        <v>121.7730753</v>
        <stp/>
        <stp>13716</stp>
        <stp>52228312</stp>
        <tr r="K59" s="1"/>
      </tp>
      <tp>
        <v>0.118540911153846</v>
        <stp/>
        <stp>14889</stp>
        <stp>52228312</stp>
        <tr r="L453" s="1"/>
      </tp>
      <tp>
        <v>0.88823054038461502</v>
        <stp/>
        <stp>14689</stp>
        <stp>52228312</stp>
        <tr r="L551" s="1"/>
      </tp>
      <tp>
        <v>0.68858773076923097</v>
        <stp/>
        <stp>14789</stp>
        <stp>52228312</stp>
        <tr r="L9" s="1"/>
      </tp>
      <tp>
        <v>2.8397821799999998</v>
        <stp/>
        <stp>14489</stp>
        <stp>52228312</stp>
        <tr r="L494" s="1"/>
      </tp>
      <tp>
        <v>0.201208392307692</v>
        <stp/>
        <stp>14289</stp>
        <stp>52228312</stp>
        <tr r="L92" s="1"/>
      </tp>
      <tp>
        <v>50.621639002000002</v>
        <stp/>
        <stp>14389</stp>
        <stp>52228312</stp>
        <tr r="K176" s="1"/>
      </tp>
      <tp>
        <v>0.20740372500000001</v>
        <stp/>
        <stp>14089</stp>
        <stp>52228312</stp>
        <tr r="L349" s="1"/>
      </tp>
      <tp>
        <v>87.11337657</v>
        <stp/>
        <stp>13889</stp>
        <stp>52228312</stp>
        <tr r="K268" s="1"/>
      </tp>
      <tp>
        <v>47.796672592</v>
        <stp/>
        <stp>13989</stp>
        <stp>52228312</stp>
        <tr r="K83" s="1"/>
      </tp>
      <tp>
        <v>3.9155442307692002E-2</v>
        <stp/>
        <stp>13689</stp>
        <stp>52228312</stp>
        <tr r="L353" s="1"/>
      </tp>
      <tp>
        <v>33.390549555</v>
        <stp/>
        <stp>13789</stp>
        <stp>52228312</stp>
        <tr r="K48" s="1"/>
      </tp>
      <tp>
        <v>2.4971740115384999E-2</v>
        <stp/>
        <stp>14888</stp>
        <stp>52228312</stp>
        <tr r="L243" s="1"/>
      </tp>
      <tp>
        <v>0.25136114399999998</v>
        <stp/>
        <stp>14688</stp>
        <stp>52228312</stp>
        <tr r="L441" s="1"/>
      </tp>
      <tp>
        <v>1.8819066923076999E-2</v>
        <stp/>
        <stp>14788</stp>
        <stp>52228312</stp>
        <tr r="L150" s="1"/>
      </tp>
      <tp>
        <v>4.3695995961538003E-2</v>
        <stp/>
        <stp>14488</stp>
        <stp>52228312</stp>
        <tr r="L66" s="1"/>
      </tp>
      <tp>
        <v>39.274100400000002</v>
        <stp/>
        <stp>14588</stp>
        <stp>52228312</stp>
        <tr r="K230" s="1"/>
      </tp>
      <tp>
        <v>3.8633471692307998E-2</v>
        <stp/>
        <stp>14288</stp>
        <stp>52228312</stp>
        <tr r="L294" s="1"/>
      </tp>
      <tp>
        <v>320.34648247000001</v>
        <stp/>
        <stp>14388</stp>
        <stp>52228312</stp>
        <tr r="K580" s="1"/>
      </tp>
      <tp>
        <v>0.16184317730769199</v>
        <stp/>
        <stp>14088</stp>
        <stp>52228312</stp>
        <tr r="L62" s="1"/>
      </tp>
      <tp>
        <v>2.7337120384614999E-2</v>
        <stp/>
        <stp>14188</stp>
        <stp>52228312</stp>
        <tr r="L185" s="1"/>
      </tp>
      <tp>
        <v>27.703815690500001</v>
        <stp/>
        <stp>13888</stp>
        <stp>52228312</stp>
        <tr r="K233" s="1"/>
      </tp>
      <tp>
        <v>69.758872199999999</v>
        <stp/>
        <stp>13988</stp>
        <stp>52228312</stp>
        <tr r="K378" s="1"/>
      </tp>
      <tp>
        <v>8.3568800769230997E-2</v>
        <stp/>
        <stp>13688</stp>
        <stp>52228312</stp>
        <tr r="L486" s="1"/>
      </tp>
      <tp>
        <v>88.360147120999997</v>
        <stp/>
        <stp>14881</stp>
        <stp>52228312</stp>
        <tr r="K179" s="1"/>
      </tp>
      <tp>
        <v>3.5819671153846003E-2</v>
        <stp/>
        <stp>14681</stp>
        <stp>52228312</stp>
        <tr r="L32" s="1"/>
      </tp>
      <tp>
        <v>16.65116781</v>
        <stp/>
        <stp>14781</stp>
        <stp>52228312</stp>
        <tr r="K117" s="1"/>
      </tp>
      <tp>
        <v>5.1314815153845998E-2</v>
        <stp/>
        <stp>14481</stp>
        <stp>52228312</stp>
        <tr r="L460" s="1"/>
      </tp>
      <tp>
        <v>8.2273432500000006</v>
        <stp/>
        <stp>14581</stp>
        <stp>52228312</stp>
        <tr r="K136" s="1"/>
      </tp>
      <tp>
        <v>0.30100687846153801</v>
        <stp/>
        <stp>14281</stp>
        <stp>52228312</stp>
        <tr r="L261" s="1"/>
      </tp>
      <tp>
        <v>29.238973452</v>
        <stp/>
        <stp>14381</stp>
        <stp>52228312</stp>
        <tr r="K114" s="1"/>
      </tp>
      <tp>
        <v>0.51736410384615406</v>
        <stp/>
        <stp>14181</stp>
        <stp>52228312</stp>
        <tr r="L490" s="1"/>
      </tp>
      <tp>
        <v>38.414190025000003</v>
        <stp/>
        <stp>13881</stp>
        <stp>52228312</stp>
        <tr r="K296" s="1"/>
      </tp>
      <tp>
        <v>304.15813272000003</v>
        <stp/>
        <stp>13981</stp>
        <stp>52228312</stp>
        <tr r="K582" s="1"/>
      </tp>
      <tp>
        <v>1.6114118E-2</v>
        <stp/>
        <stp>13681</stp>
        <stp>52228312</stp>
        <tr r="L96" s="1"/>
      </tp>
      <tp>
        <v>7.4925049100000001</v>
        <stp/>
        <stp>13781</stp>
        <stp>52228312</stp>
        <tr r="K187" s="1"/>
      </tp>
      <tp>
        <v>19.490236249999999</v>
        <stp/>
        <stp>14880</stp>
        <stp>52228312</stp>
        <tr r="K168" s="1"/>
      </tp>
      <tp>
        <v>41.510180169999998</v>
        <stp/>
        <stp>14680</stp>
        <stp>52228312</stp>
        <tr r="K293" s="1"/>
      </tp>
      <tp>
        <v>91.622522040000007</v>
        <stp/>
        <stp>14780</stp>
        <stp>52228312</stp>
        <tr r="K383" s="1"/>
      </tp>
      <tp>
        <v>7.6145350807691997E-2</v>
        <stp/>
        <stp>14480</stp>
        <stp>52228312</stp>
        <tr r="L200" s="1"/>
      </tp>
      <tp>
        <v>136.51226390400001</v>
        <stp/>
        <stp>14580</stp>
        <stp>52228312</stp>
        <tr r="K516" s="1"/>
      </tp>
      <tp>
        <v>9.9136103846153997E-2</v>
        <stp/>
        <stp>14280</stp>
        <stp>52228312</stp>
        <tr r="L152" s="1"/>
      </tp>
      <tp>
        <v>14.899460745000001</v>
        <stp/>
        <stp>14380</stp>
        <stp>52228312</stp>
        <tr r="K376" s="1"/>
      </tp>
      <tp>
        <v>1.4401343153846001E-2</v>
        <stp/>
        <stp>14080</stp>
        <stp>52228312</stp>
        <tr r="L193" s="1"/>
      </tp>
      <tp>
        <v>0.39016806961538503</v>
        <stp/>
        <stp>14180</stp>
        <stp>52228312</stp>
        <tr r="L456" s="1"/>
      </tp>
      <tp>
        <v>112.720156785</v>
        <stp/>
        <stp>13880</stp>
        <stp>52228312</stp>
        <tr r="K355" s="1"/>
      </tp>
      <tp>
        <v>445.50531152000002</v>
        <stp/>
        <stp>13980</stp>
        <stp>52228312</stp>
        <tr r="K575" s="1"/>
      </tp>
      <tp>
        <v>5.9712225769230999E-2</v>
        <stp/>
        <stp>13680</stp>
        <stp>52228312</stp>
        <tr r="L563" s="1"/>
      </tp>
      <tp>
        <v>14.68066615</v>
        <stp/>
        <stp>13780</stp>
        <stp>52228312</stp>
        <tr r="K346" s="1"/>
      </tp>
      <tp>
        <v>7.2775034999999999</v>
        <stp/>
        <stp>14883</stp>
        <stp>52228312</stp>
        <tr r="K212" s="1"/>
      </tp>
      <tp>
        <v>5.7291378692308E-2</v>
        <stp/>
        <stp>14683</stp>
        <stp>52228312</stp>
        <tr r="L389" s="1"/>
      </tp>
      <tp>
        <v>127.21425288</v>
        <stp/>
        <stp>14783</stp>
        <stp>52228312</stp>
        <tr r="K563" s="1"/>
      </tp>
      <tp>
        <v>2.0785922307691999E-2</v>
        <stp/>
        <stp>14483</stp>
        <stp>52228312</stp>
        <tr r="L158" s="1"/>
      </tp>
      <tp>
        <v>26.190089494999999</v>
        <stp/>
        <stp>14583</stp>
        <stp>52228312</stp>
        <tr r="K319" s="1"/>
      </tp>
      <tp>
        <v>2.1890784615385E-2</v>
        <stp/>
        <stp>14283</stp>
        <stp>52228312</stp>
        <tr r="L438" s="1"/>
      </tp>
      <tp>
        <v>24.706568281999999</v>
        <stp/>
        <stp>14383</stp>
        <stp>52228312</stp>
        <tr r="K156" s="1"/>
      </tp>
      <tp>
        <v>6.6599948076923002E-2</v>
        <stp/>
        <stp>14083</stp>
        <stp>52228312</stp>
        <tr r="L463" s="1"/>
      </tp>
      <tp>
        <v>4.4432797307692E-2</v>
        <stp/>
        <stp>14183</stp>
        <stp>52228312</stp>
        <tr r="L408" s="1"/>
      </tp>
      <tp>
        <v>113.15506195499999</v>
        <stp/>
        <stp>13883</stp>
        <stp>52228312</stp>
        <tr r="K170" s="1"/>
      </tp>
      <tp>
        <v>2.6727212307692001E-2</v>
        <stp/>
        <stp>13683</stp>
        <stp>52228312</stp>
        <tr r="L548" s="1"/>
      </tp>
      <tp>
        <v>14.810482520000001</v>
        <stp/>
        <stp>13783</stp>
        <stp>52228312</stp>
        <tr r="K241" s="1"/>
      </tp>
      <tp>
        <v>30.86458494</v>
        <stp/>
        <stp>14882</stp>
        <stp>52228312</stp>
        <tr r="K211" s="1"/>
      </tp>
      <tp>
        <v>80.040343031999996</v>
        <stp/>
        <stp>14682</stp>
        <stp>52228312</stp>
        <tr r="K54" s="1"/>
      </tp>
      <tp>
        <v>0.132347121153846</v>
        <stp/>
        <stp>14482</stp>
        <stp>52228312</stp>
        <tr r="L114" s="1"/>
      </tp>
      <tp>
        <v>439.47436806000002</v>
        <stp/>
        <stp>14582</stp>
        <stp>52228312</stp>
        <tr r="K14" s="1"/>
      </tp>
      <tp>
        <v>2.4527188076923001E-2</v>
        <stp/>
        <stp>14282</stp>
        <stp>52228312</stp>
        <tr r="L242" s="1"/>
      </tp>
      <tp>
        <v>3.5817875000000001E-3</v>
        <stp/>
        <stp>14182</stp>
        <stp>52228312</stp>
        <tr r="L65" s="1"/>
      </tp>
      <tp>
        <v>54.217234007999998</v>
        <stp/>
        <stp>13882</stp>
        <stp>52228312</stp>
        <tr r="K40" s="1"/>
      </tp>
      <tp>
        <v>27.519415500000001</v>
        <stp/>
        <stp>13982</stp>
        <stp>52228312</stp>
        <tr r="K198" s="1"/>
      </tp>
      <tp>
        <v>2.2796477236699999E-2</v>
        <stp/>
        <stp>14885</stp>
        <stp>52228312</stp>
        <tr r="L493" s="1"/>
      </tp>
      <tp>
        <v>0.12283437</v>
        <stp/>
        <stp>14685</stp>
        <stp>52228312</stp>
        <tr r="L593" s="1"/>
      </tp>
      <tp>
        <v>32.445390375000002</v>
        <stp/>
        <stp>14785</stp>
        <stp>52228312</stp>
        <tr r="K404" s="1"/>
      </tp>
      <tp>
        <v>0.217062092307692</v>
        <stp/>
        <stp>14485</stp>
        <stp>52228312</stp>
        <tr r="L576" s="1"/>
      </tp>
      <tp>
        <v>75.289733220000002</v>
        <stp/>
        <stp>14585</stp>
        <stp>52228312</stp>
        <tr r="K79" s="1"/>
      </tp>
      <tp>
        <v>0.54452873192307705</v>
        <stp/>
        <stp>14285</stp>
        <stp>52228312</stp>
        <tr r="L566" s="1"/>
      </tp>
      <tp>
        <v>83.718401076000006</v>
        <stp/>
        <stp>14385</stp>
        <stp>52228312</stp>
        <tr r="K201" s="1"/>
      </tp>
      <tp>
        <v>1.5252284353846199</v>
        <stp/>
        <stp>14085</stp>
        <stp>52228312</stp>
        <tr r="L36" s="1"/>
      </tp>
      <tp>
        <v>1.3527040000000001E-2</v>
        <stp/>
        <stp>14185</stp>
        <stp>52228312</stp>
        <tr r="L132" s="1"/>
      </tp>
      <tp>
        <v>454.64875776000002</v>
        <stp/>
        <stp>13885</stp>
        <stp>52228312</stp>
        <tr r="K559" s="1"/>
      </tp>
      <tp>
        <v>263.69198217000002</v>
        <stp/>
        <stp>13985</stp>
        <stp>52228312</stp>
        <tr r="K37" s="1"/>
      </tp>
      <tp>
        <v>6.1693242030769001E-2</v>
        <stp/>
        <stp>13685</stp>
        <stp>52228312</stp>
        <tr r="L229" s="1"/>
      </tp>
      <tp>
        <v>13.979328244</v>
        <stp/>
        <stp>13785</stp>
        <stp>52228312</stp>
        <tr r="K26" s="1"/>
      </tp>
      <tp>
        <v>3.0706489333333E-2</v>
        <stp/>
        <stp>14884</stp>
        <stp>52228312</stp>
        <tr r="L143" s="1"/>
      </tp>
      <tp>
        <v>0.14689933999999999</v>
        <stp/>
        <stp>14684</stp>
        <stp>52228312</stp>
        <tr r="L533" s="1"/>
      </tp>
      <tp>
        <v>71.013154912000005</v>
        <stp/>
        <stp>14784</stp>
        <stp>52228312</stp>
        <tr r="K88" s="1"/>
      </tp>
      <tp>
        <v>2.0750558076923001E-2</v>
        <stp/>
        <stp>14484</stp>
        <stp>52228312</stp>
        <tr r="L241" s="1"/>
      </tp>
      <tp>
        <v>175.04849775</v>
        <stp/>
        <stp>14584</stp>
        <stp>52228312</stp>
        <tr r="K398" s="1"/>
      </tp>
      <tp>
        <v>0.153585557692308</v>
        <stp/>
        <stp>14284</stp>
        <stp>52228312</stp>
        <tr r="L55" s="1"/>
      </tp>
      <tp>
        <v>16.111883410000001</v>
        <stp/>
        <stp>14384</stp>
        <stp>52228312</stp>
        <tr r="K185" s="1"/>
      </tp>
      <tp>
        <v>0.87933187307692295</v>
        <stp/>
        <stp>14084</stp>
        <stp>52228312</stp>
        <tr r="L579" s="1"/>
      </tp>
      <tp>
        <v>0.47768258923076901</v>
        <stp/>
        <stp>14184</stp>
        <stp>52228312</stp>
        <tr r="L306" s="1"/>
      </tp>
      <tp>
        <v>121.57695723</v>
        <stp/>
        <stp>13884</stp>
        <stp>52228312</stp>
        <tr r="K367" s="1"/>
      </tp>
      <tp>
        <v>32.202612405000004</v>
        <stp/>
        <stp>13984</stp>
        <stp>52228312</stp>
        <tr r="K467" s="1"/>
      </tp>
      <tp>
        <v>1.6127243846154E-2</v>
        <stp/>
        <stp>13684</stp>
        <stp>52228312</stp>
        <tr r="L61" s="1"/>
      </tp>
      <tp>
        <v>84.826839456000002</v>
        <stp/>
        <stp>13784</stp>
        <stp>52228312</stp>
        <tr r="K263" s="1"/>
      </tp>
      <tp>
        <v>3.8670694923077002E-2</v>
        <stp/>
        <stp>14887</stp>
        <stp>52228312</stp>
        <tr r="L312" s="1"/>
      </tp>
      <tp>
        <v>9.8691000384614994E-2</v>
        <stp/>
        <stp>14687</stp>
        <stp>52228312</stp>
        <tr r="L458" s="1"/>
      </tp>
      <tp>
        <v>17.560910839999998</v>
        <stp/>
        <stp>14787</stp>
        <stp>52228312</stp>
        <tr r="K238" s="1"/>
      </tp>
      <tp>
        <v>1.56689869230769</v>
        <stp/>
        <stp>14487</stp>
        <stp>52228312</stp>
        <tr r="L78" s="1"/>
      </tp>
      <tp>
        <v>65.775902868000003</v>
        <stp/>
        <stp>14587</stp>
        <stp>52228312</stp>
        <tr r="K34" s="1"/>
      </tp>
      <tp>
        <v>3.1218093615384999E-2</v>
        <stp/>
        <stp>14287</stp>
        <stp>52228312</stp>
        <tr r="L156" s="1"/>
      </tp>
      <tp>
        <v>58.891969279999998</v>
        <stp/>
        <stp>14387</stp>
        <stp>52228312</stp>
        <tr r="K310" s="1"/>
      </tp>
      <tp>
        <v>0.17369385538461499</v>
        <stp/>
        <stp>14087</stp>
        <stp>52228312</stp>
        <tr r="L601" s="1"/>
      </tp>
      <tp>
        <v>8.4485170769230001E-3</v>
        <stp/>
        <stp>14187</stp>
        <stp>52228312</stp>
        <tr r="L300" s="1"/>
      </tp>
      <tp>
        <v>87.215982749999995</v>
        <stp/>
        <stp>13887</stp>
        <stp>52228312</stp>
        <tr r="K295" s="1"/>
      </tp>
      <tp>
        <v>60.380935948999998</v>
        <stp/>
        <stp>13987</stp>
        <stp>52228312</stp>
        <tr r="K477" s="1"/>
      </tp>
      <tp>
        <v>1.5131154153845999E-2</v>
        <stp/>
        <stp>13687</stp>
        <stp>52228312</stp>
        <tr r="L75" s="1"/>
      </tp>
      <tp>
        <v>0.80853495692307698</v>
        <stp/>
        <stp>14886</stp>
        <stp>52228312</stp>
        <tr r="L380" s="1"/>
      </tp>
      <tp>
        <v>4.7597916538462001E-2</v>
        <stp/>
        <stp>14686</stp>
        <stp>52228312</stp>
        <tr r="L482" s="1"/>
      </tp>
      <tp>
        <v>5.0867843076919999E-3</v>
        <stp/>
        <stp>14786</stp>
        <stp>52228312</stp>
        <tr r="L209" s="1"/>
      </tp>
      <tp>
        <v>3.9061918846154002E-2</v>
        <stp/>
        <stp>14486</stp>
        <stp>52228312</stp>
        <tr r="L416" s="1"/>
      </tp>
      <tp>
        <v>23.112053627000002</v>
        <stp/>
        <stp>14586</stp>
        <stp>52228312</stp>
        <tr r="K265" s="1"/>
      </tp>
      <tp>
        <v>0.37009536884615402</v>
        <stp/>
        <stp>14286</stp>
        <stp>52228312</stp>
        <tr r="L19" s="1"/>
      </tp>
      <tp>
        <v>154.92311195799999</v>
        <stp/>
        <stp>14386</stp>
        <stp>52228312</stp>
        <tr r="K44" s="1"/>
      </tp>
      <tp>
        <v>0.339639373461538</v>
        <stp/>
        <stp>14086</stp>
        <stp>52228312</stp>
        <tr r="L357" s="1"/>
      </tp>
      <tp>
        <v>1.92249464</v>
        <stp/>
        <stp>14186</stp>
        <stp>52228312</stp>
        <tr r="L401" s="1"/>
      </tp>
      <tp>
        <v>343.21716750000002</v>
        <stp/>
        <stp>13886</stp>
        <stp>52228312</stp>
        <tr r="K45" s="1"/>
      </tp>
      <tp>
        <v>27.478123595</v>
        <stp/>
        <stp>13986</stp>
        <stp>52228312</stp>
        <tr r="K142" s="1"/>
      </tp>
      <tp>
        <v>8.8429311538460002E-3</v>
        <stp/>
        <stp>13686</stp>
        <stp>52228312</stp>
        <tr r="L447" s="1"/>
      </tp>
      <tp>
        <v>38.600984478000001</v>
        <stp/>
        <stp>13786</stp>
        <stp>52228312</stp>
        <tr r="K157" s="1"/>
      </tp>
      <tp>
        <v>76.329137610000004</v>
        <stp/>
        <stp>14899</stp>
        <stp>52228312</stp>
        <tr r="K491" s="1"/>
      </tp>
      <tp>
        <v>84.805738090000006</v>
        <stp/>
        <stp>14699</stp>
        <stp>52228312</stp>
        <tr r="K19" s="1"/>
      </tp>
      <tp>
        <v>8.4206972846153999E-2</v>
        <stp/>
        <stp>14799</stp>
        <stp>52228312</stp>
        <tr r="L176" s="1"/>
      </tp>
      <tp>
        <v>221.80515093</v>
        <stp/>
        <stp>14499</stp>
        <stp>52228312</stp>
        <tr r="K386" s="1"/>
      </tp>
      <tp>
        <v>9.5885305076923E-2</v>
        <stp/>
        <stp>14599</stp>
        <stp>52228312</stp>
        <tr r="L413" s="1"/>
      </tp>
      <tp>
        <v>3.3641173153846002E-2</v>
        <stp/>
        <stp>14299</stp>
        <stp>52228312</stp>
        <tr r="L83" s="1"/>
      </tp>
      <tp>
        <v>104.872167015</v>
        <stp/>
        <stp>14399</stp>
        <stp>52228312</stp>
        <tr r="K322" s="1"/>
      </tp>
      <tp>
        <v>7.7145663846153997E-2</v>
        <stp/>
        <stp>14099</stp>
        <stp>52228312</stp>
        <tr r="L562" s="1"/>
      </tp>
      <tp>
        <v>8.3578694230768996E-2</v>
        <stp/>
        <stp>14199</stp>
        <stp>52228312</stp>
        <tr r="L515" s="1"/>
      </tp>
      <tp>
        <v>1.6067559846154E-2</v>
        <stp/>
        <stp>13899</stp>
        <stp>52228312</stp>
        <tr r="L274" s="1"/>
      </tp>
      <tp>
        <v>4.6320969384615003E-2</v>
        <stp/>
        <stp>13999</stp>
        <stp>52228312</stp>
        <tr r="L233" s="1"/>
      </tp>
      <tp>
        <v>20.666371726000001</v>
        <stp/>
        <stp>13699</stp>
        <stp>52228312</stp>
        <tr r="K134" s="1"/>
      </tp>
      <tp>
        <v>16.223356455769199</v>
        <stp/>
        <stp>13799</stp>
        <stp>52228312</stp>
        <tr r="L555" s="1"/>
      </tp>
      <tp>
        <v>0.165478780769231</v>
        <stp/>
        <stp>14898</stp>
        <stp>52228312</stp>
        <tr r="L245" s="1"/>
      </tp>
      <tp>
        <v>2.4058598961537999E-2</v>
        <stp/>
        <stp>14798</stp>
        <stp>52228312</stp>
        <tr r="L518" s="1"/>
      </tp>
      <tp>
        <v>45.341696505000002</v>
        <stp/>
        <stp>14498</stp>
        <stp>52228312</stp>
        <tr r="K274" s="1"/>
      </tp>
      <tp>
        <v>1.8493177615384999E-2</v>
        <stp/>
        <stp>14298</stp>
        <stp>52228312</stp>
        <tr r="L100" s="1"/>
      </tp>
      <tp>
        <v>62.812094875</v>
        <stp/>
        <stp>14398</stp>
        <stp>52228312</stp>
        <tr r="K210" s="1"/>
      </tp>
      <tp>
        <v>0.298702303</v>
        <stp/>
        <stp>14098</stp>
        <stp>52228312</stp>
        <tr r="L516" s="1"/>
      </tp>
      <tp>
        <v>4.7664348384615002E-2</v>
        <stp/>
        <stp>14198</stp>
        <stp>52228312</stp>
        <tr r="L165" s="1"/>
      </tp>
      <tp>
        <v>1.2227258446153899</v>
        <stp/>
        <stp>13898</stp>
        <stp>52228312</stp>
        <tr r="L8" s="1"/>
      </tp>
      <tp>
        <v>0.21805731449999999</v>
        <stp/>
        <stp>13998</stp>
        <stp>52228312</stp>
        <tr r="L239" s="1"/>
      </tp>
      <tp>
        <v>310.59369292000002</v>
        <stp/>
        <stp>13698</stp>
        <stp>52228312</stp>
        <tr r="K544" s="1"/>
      </tp>
      <tp>
        <v>0.44068950307692301</v>
        <stp/>
        <stp>13798</stp>
        <stp>52228312</stp>
        <tr r="L281" s="1"/>
      </tp>
      <tp>
        <v>0.20352603</v>
        <stp/>
        <stp>14891</stp>
        <stp>52228312</stp>
        <tr r="L220" s="1"/>
      </tp>
      <tp>
        <v>0.63355409692307696</v>
        <stp/>
        <stp>14691</stp>
        <stp>52228312</stp>
        <tr r="L473" s="1"/>
      </tp>
      <tp>
        <v>5.2787593076923003E-2</v>
        <stp/>
        <stp>14791</stp>
        <stp>52228312</stp>
        <tr r="L425" s="1"/>
      </tp>
      <tp>
        <v>6.2919993461537996E-2</v>
        <stp/>
        <stp>14491</stp>
        <stp>52228312</stp>
        <tr r="L553" s="1"/>
      </tp>
      <tp>
        <v>2.0511075E-2</v>
        <stp/>
        <stp>14591</stp>
        <stp>52228312</stp>
        <tr r="L108" s="1"/>
      </tp>
      <tp>
        <v>0.10513265346153799</v>
        <stp/>
        <stp>14291</stp>
        <stp>52228312</stp>
        <tr r="L223" s="1"/>
      </tp>
      <tp>
        <v>48.793700315000002</v>
        <stp/>
        <stp>14391</stp>
        <stp>52228312</stp>
        <tr r="K85" s="1"/>
      </tp>
      <tp>
        <v>4.8407785384615001E-2</v>
        <stp/>
        <stp>14091</stp>
        <stp>52228312</stp>
        <tr r="L181" s="1"/>
      </tp>
      <tp>
        <v>7.3155956538462005E-2</v>
        <stp/>
        <stp>14191</stp>
        <stp>52228312</stp>
        <tr r="L396" s="1"/>
      </tp>
      <tp>
        <v>101.0357005</v>
        <stp/>
        <stp>13891</stp>
        <stp>52228312</stp>
        <tr r="K22" s="1"/>
      </tp>
      <tp>
        <v>0.119171032846154</v>
        <stp/>
        <stp>13691</stp>
        <stp>52228312</stp>
        <tr r="L502" s="1"/>
      </tp>
      <tp>
        <v>1.9824563076922999E-2</v>
        <stp/>
        <stp>13791</stp>
        <stp>52228312</stp>
        <tr r="L107" s="1"/>
      </tp>
      <tp>
        <v>0.11934908823076899</v>
        <stp/>
        <stp>14890</stp>
        <stp>52228312</stp>
        <tr r="L188" s="1"/>
      </tp>
      <tp>
        <v>2.7514597307691999E-2</v>
        <stp/>
        <stp>14690</stp>
        <stp>52228312</stp>
        <tr r="L136" s="1"/>
      </tp>
      <tp>
        <v>0.14612945615384601</v>
        <stp/>
        <stp>14590</stp>
        <stp>52228312</stp>
        <tr r="L41" s="1"/>
      </tp>
      <tp>
        <v>1.5886536961538002E-2</v>
        <stp/>
        <stp>14290</stp>
        <stp>52228312</stp>
        <tr r="L225" s="1"/>
      </tp>
      <tp>
        <v>45.508470097999997</v>
        <stp/>
        <stp>14390</stp>
        <stp>52228312</stp>
        <tr r="K81" s="1"/>
      </tp>
      <tp>
        <v>6.8659598538461999E-2</v>
        <stp/>
        <stp>14090</stp>
        <stp>52228312</stp>
        <tr r="L346" s="1"/>
      </tp>
      <tp>
        <v>0.14860939769230799</v>
        <stp/>
        <stp>14190</stp>
        <stp>52228312</stp>
        <tr r="L552" s="1"/>
      </tp>
      <tp>
        <v>231.77170709999999</v>
        <stp/>
        <stp>13890</stp>
        <stp>52228312</stp>
        <tr r="K446" s="1"/>
      </tp>
      <tp>
        <v>2.4883024423077001E-2</v>
        <stp/>
        <stp>13690</stp>
        <stp>52228312</stp>
        <tr r="L289" s="1"/>
      </tp>
      <tp>
        <v>8.8966260000000005E-2</v>
        <stp/>
        <stp>13790</stp>
        <stp>52228312</stp>
        <tr r="L505" s="1"/>
      </tp>
      <tp>
        <v>289.80614329500003</v>
        <stp/>
        <stp>14893</stp>
        <stp>52228312</stp>
        <tr r="K305" s="1"/>
      </tp>
      <tp>
        <v>0.107346807538462</v>
        <stp/>
        <stp>14693</stp>
        <stp>52228312</stp>
        <tr r="L153" s="1"/>
      </tp>
      <tp>
        <v>3.8526788692308002E-2</v>
        <stp/>
        <stp>14793</stp>
        <stp>52228312</stp>
        <tr r="L46" s="1"/>
      </tp>
      <tp>
        <v>6.7284962500000003E-2</v>
        <stp/>
        <stp>14493</stp>
        <stp>52228312</stp>
        <tr r="L238" s="1"/>
      </tp>
      <tp>
        <v>29.475334754999999</v>
        <stp/>
        <stp>14593</stp>
        <stp>52228312</stp>
        <tr r="K204" s="1"/>
      </tp>
      <tp>
        <v>3.8246978461538003E-2</v>
        <stp/>
        <stp>14293</stp>
        <stp>52228312</stp>
        <tr r="L547" s="1"/>
      </tp>
      <tp>
        <v>49.866953444000004</v>
        <stp/>
        <stp>14393</stp>
        <stp>52228312</stp>
        <tr r="K129" s="1"/>
      </tp>
      <tp>
        <v>1.5737798692308E-2</v>
        <stp/>
        <stp>14093</stp>
        <stp>52228312</stp>
        <tr r="L240" s="1"/>
      </tp>
      <tp>
        <v>2.0124813076923001E-2</v>
        <stp/>
        <stp>14193</stp>
        <stp>52228312</stp>
        <tr r="L247" s="1"/>
      </tp>
      <tp>
        <v>143.00504818499999</v>
        <stp/>
        <stp>13893</stp>
        <stp>52228312</stp>
        <tr r="K543" s="1"/>
      </tp>
      <tp>
        <v>0.115434543076923</v>
        <stp/>
        <stp>13993</stp>
        <stp>52228312</stp>
        <tr r="L454" s="1"/>
      </tp>
      <tp>
        <v>246.6534375</v>
        <stp/>
        <stp>13693</stp>
        <stp>52228312</stp>
        <tr r="K107" s="1"/>
      </tp>
      <tp>
        <v>3.2110953461538E-2</v>
        <stp/>
        <stp>13793</stp>
        <stp>52228312</stp>
        <tr r="L269" s="1"/>
      </tp>
      <tp>
        <v>3.1096441461538001E-2</v>
        <stp/>
        <stp>14892</stp>
        <stp>52228312</stp>
        <tr r="L250" s="1"/>
      </tp>
      <tp>
        <v>4.0086878076923002E-2</v>
        <stp/>
        <stp>14692</stp>
        <stp>52228312</stp>
        <tr r="L478" s="1"/>
      </tp>
      <tp>
        <v>1.5164915384615001E-2</v>
        <stp/>
        <stp>14792</stp>
        <stp>52228312</stp>
        <tr r="L148" s="1"/>
      </tp>
      <tp>
        <v>8.3807626153846002E-2</v>
        <stp/>
        <stp>14492</stp>
        <stp>52228312</stp>
        <tr r="L436" s="1"/>
      </tp>
      <tp>
        <v>0.31148633884615401</v>
        <stp/>
        <stp>14592</stp>
        <stp>52228312</stp>
        <tr r="L426" s="1"/>
      </tp>
      <tp>
        <v>7.0310996923077004E-2</v>
        <stp/>
        <stp>14292</stp>
        <stp>52228312</stp>
        <tr r="L4" s="1"/>
      </tp>
      <tp>
        <v>0.11349239730769201</v>
        <stp/>
        <stp>14092</stp>
        <stp>52228312</stp>
        <tr r="L375" s="1"/>
      </tp>
      <tp>
        <v>3.1338707846154001E-2</v>
        <stp/>
        <stp>14192</stp>
        <stp>52228312</stp>
        <tr r="L48" s="1"/>
      </tp>
      <tp>
        <v>104.96579276</v>
        <stp/>
        <stp>13892</stp>
        <stp>52228312</stp>
        <tr r="K339" s="1"/>
      </tp>
      <tp>
        <v>61.986063295000001</v>
        <stp/>
        <stp>13692</stp>
        <stp>52228312</stp>
        <tr r="K505" s="1"/>
      </tp>
      <tp>
        <v>4.8496587307691998E-2</v>
        <stp/>
        <stp>13792</stp>
        <stp>52228312</stp>
        <tr r="L351" s="1"/>
      </tp>
      <tp>
        <v>14.169416681</v>
        <stp/>
        <stp>14895</stp>
        <stp>52228312</stp>
        <tr r="K53" s="1"/>
      </tp>
      <tp>
        <v>3.7265575000000002E-2</v>
        <stp/>
        <stp>14695</stp>
        <stp>52228312</stp>
        <tr r="L299" s="1"/>
      </tp>
      <tp>
        <v>0.118431660384615</v>
        <stp/>
        <stp>14795</stp>
        <stp>52228312</stp>
        <tr r="L171" s="1"/>
      </tp>
      <tp>
        <v>0.10808037769230799</v>
        <stp/>
        <stp>14495</stp>
        <stp>52228312</stp>
        <tr r="L12" s="1"/>
      </tp>
      <tp>
        <v>26.255487636000002</v>
        <stp/>
        <stp>14595</stp>
        <stp>52228312</stp>
        <tr r="K23" s="1"/>
      </tp>
      <tp>
        <v>1.6826643076923001E-2</v>
        <stp/>
        <stp>14295</stp>
        <stp>52228312</stp>
        <tr r="L164" s="1"/>
      </tp>
      <tp>
        <v>78.399928755000005</v>
        <stp/>
        <stp>14395</stp>
        <stp>52228312</stp>
        <tr r="K249" s="1"/>
      </tp>
      <tp>
        <v>0.26151556192307701</v>
        <stp/>
        <stp>14195</stp>
        <stp>52228312</stp>
        <tr r="L333" s="1"/>
      </tp>
      <tp>
        <v>1.1249992384615E-2</v>
        <stp/>
        <stp>13995</stp>
        <stp>52228312</stp>
        <tr r="L246" s="1"/>
      </tp>
      <tp>
        <v>39.555103379999998</v>
        <stp/>
        <stp>13695</stp>
        <stp>52228312</stp>
        <tr r="K264" s="1"/>
      </tp>
      <tp>
        <v>5.3878318846154002E-2</v>
        <stp/>
        <stp>13795</stp>
        <stp>52228312</stp>
        <tr r="L234" s="1"/>
      </tp>
      <tp>
        <v>38.824919993999998</v>
        <stp/>
        <stp>14894</stp>
        <stp>52228312</stp>
        <tr r="K334" s="1"/>
      </tp>
      <tp>
        <v>0.26368177730769199</v>
        <stp/>
        <stp>14794</stp>
        <stp>52228312</stp>
        <tr r="L573" s="1"/>
      </tp>
      <tp>
        <v>4.5341339230769002E-2</v>
        <stp/>
        <stp>14494</stp>
        <stp>52228312</stp>
        <tr r="L151" s="1"/>
      </tp>
      <tp>
        <v>487.57936202500002</v>
        <stp/>
        <stp>14594</stp>
        <stp>52228312</stp>
        <tr r="K551" s="1"/>
      </tp>
      <tp>
        <v>7.7736088076923004E-2</v>
        <stp/>
        <stp>14294</stp>
        <stp>52228312</stp>
        <tr r="L77" s="1"/>
      </tp>
      <tp>
        <v>153.50145076000001</v>
        <stp/>
        <stp>14394</stp>
        <stp>52228312</stp>
        <tr r="K457" s="1"/>
      </tp>
      <tp>
        <v>0.21712176523076901</v>
        <stp/>
        <stp>14094</stp>
        <stp>52228312</stp>
        <tr r="L329" s="1"/>
      </tp>
      <tp>
        <v>0.25472906846153798</v>
        <stp/>
        <stp>14194</stp>
        <stp>52228312</stp>
        <tr r="L322" s="1"/>
      </tp>
      <tp>
        <v>46.380739583999997</v>
        <stp/>
        <stp>13894</stp>
        <stp>52228312</stp>
        <tr r="K177" s="1"/>
      </tp>
      <tp>
        <v>0.31686529730769197</v>
        <stp/>
        <stp>13994</stp>
        <stp>52228312</stp>
        <tr r="L30" s="1"/>
      </tp>
      <tp>
        <v>74.463991543999995</v>
        <stp/>
        <stp>13694</stp>
        <stp>52228312</stp>
        <tr r="K351" s="1"/>
      </tp>
      <tp>
        <v>7.1885646153849996E-3</v>
        <stp/>
        <stp>13794</stp>
        <stp>52228312</stp>
        <tr r="L80" s="1"/>
      </tp>
      <tp>
        <v>4.6098972307691999E-2</v>
        <stp/>
        <stp>14897</stp>
        <stp>52228312</stp>
        <tr r="L287" s="1"/>
      </tp>
      <tp>
        <v>76.4062871</v>
        <stp/>
        <stp>14697</stp>
        <stp>52228312</stp>
        <tr r="K270" s="1"/>
      </tp>
      <tp>
        <v>424.83777851999997</v>
        <stp/>
        <stp>14497</stp>
        <stp>52228312</stp>
        <tr r="K507" s="1"/>
      </tp>
      <tp>
        <v>102.288824135</v>
        <stp/>
        <stp>14597</stp>
        <stp>52228312</stp>
        <tr r="K64" s="1"/>
      </tp>
      <tp>
        <v>1.8707738461538E-2</v>
        <stp/>
        <stp>14297</stp>
        <stp>52228312</stp>
        <tr r="L444" s="1"/>
      </tp>
      <tp>
        <v>380.68591027999997</v>
        <stp/>
        <stp>14397</stp>
        <stp>52228312</stp>
        <tr r="K590" s="1"/>
      </tp>
      <tp>
        <v>7.3516674923076994E-2</v>
        <stp/>
        <stp>14097</stp>
        <stp>52228312</stp>
        <tr r="L437" s="1"/>
      </tp>
      <tp>
        <v>0</v>
        <stp/>
        <stp>14197</stp>
        <stp>52228312</stp>
        <tr r="L111" s="1"/>
      </tp>
      <tp>
        <v>3.3080181538461997E-2</v>
        <stp/>
        <stp>13897</stp>
        <stp>52228312</stp>
        <tr r="L549" s="1"/>
      </tp>
      <tp>
        <v>5.2355456538461999E-2</v>
        <stp/>
        <stp>13997</stp>
        <stp>52228312</stp>
        <tr r="L126" s="1"/>
      </tp>
      <tp>
        <v>60.783381915</v>
        <stp/>
        <stp>13697</stp>
        <stp>52228312</stp>
        <tr r="K332" s="1"/>
      </tp>
      <tp>
        <v>4.7913506153846E-2</v>
        <stp/>
        <stp>13797</stp>
        <stp>52228312</stp>
        <tr r="L194" s="1"/>
      </tp>
      <tp>
        <v>24.055017840000001</v>
        <stp/>
        <stp>14896</stp>
        <stp>52228312</stp>
        <tr r="K275" s="1"/>
      </tp>
      <tp>
        <v>1.6372129999999999E-2</v>
        <stp/>
        <stp>14696</stp>
        <stp>52228312</stp>
        <tr r="L270" s="1"/>
      </tp>
      <tp>
        <v>2.1684202307692E-2</v>
        <stp/>
        <stp>14796</stp>
        <stp>52228312</stp>
        <tr r="L405" s="1"/>
      </tp>
      <tp>
        <v>4.5540232984615399</v>
        <stp/>
        <stp>14496</stp>
        <stp>52228312</stp>
        <tr r="L557" s="1"/>
      </tp>
      <tp>
        <v>226.47768970000001</v>
        <stp/>
        <stp>14596</stp>
        <stp>52228312</stp>
        <tr r="K525" s="1"/>
      </tp>
      <tp>
        <v>0.61873671653846096</v>
        <stp/>
        <stp>14296</stp>
        <stp>52228312</stp>
        <tr r="L418" s="1"/>
      </tp>
      <tp>
        <v>456.77369936000002</v>
        <stp/>
        <stp>14396</stp>
        <stp>52228312</stp>
        <tr r="K394" s="1"/>
      </tp>
      <tp>
        <v>0.72912352000000002</v>
        <stp/>
        <stp>14096</stp>
        <stp>52228312</stp>
        <tr r="L350" s="1"/>
      </tp>
      <tp>
        <v>3.8818297346154003E-2</v>
        <stp/>
        <stp>14196</stp>
        <stp>52228312</stp>
        <tr r="L340" s="1"/>
      </tp>
      <tp>
        <v>0.13842361384615401</v>
        <stp/>
        <stp>13996</stp>
        <stp>52228312</stp>
        <tr r="L506" s="1"/>
      </tp>
      <tp>
        <v>350.91260346000001</v>
        <stp/>
        <stp>13696</stp>
        <stp>52228312</stp>
        <tr r="K538" s="1"/>
      </tp>
      <tp>
        <v>8.6205241692308004E-2</v>
        <stp/>
        <stp>13796</stp>
        <stp>52228312</stp>
        <tr r="L34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volatileDependencies" Target="volatileDependencie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50AF5C-B6B0-4C84-A69C-EBB5268511D5}" name="Table2" displayName="Table2" ref="B2:S605" totalsRowShown="0" headerRowDxfId="44" dataDxfId="43">
  <autoFilter ref="B2:S605" xr:uid="{4350AF5C-B6B0-4C84-A69C-EBB5268511D5}">
    <filterColumn colId="17">
      <filters>
        <dateGroupItem year="2024" dateTimeGrouping="year"/>
      </filters>
    </filterColumn>
  </autoFilter>
  <sortState xmlns:xlrd2="http://schemas.microsoft.com/office/spreadsheetml/2017/richdata2" ref="B53:S568">
    <sortCondition ref="B2:B605"/>
  </sortState>
  <tableColumns count="18">
    <tableColumn id="1" xr3:uid="{E91BB738-5268-426C-A824-C7D1B0AC3AAE}" name="Ticker" dataDxfId="42"/>
    <tableColumn id="2" xr3:uid="{D0956BBF-AE3C-4C34-8B80-B0BDDD6D62AB}" name="CFO" dataDxfId="41"/>
    <tableColumn id="3" xr3:uid="{F41FF848-BC18-499C-8D2D-AD747B9A4A94}" name="CFI" dataDxfId="40"/>
    <tableColumn id="4" xr3:uid="{03AA7735-E0A1-464E-9241-6F48A15E3AE3}" name="CFF" dataDxfId="39"/>
    <tableColumn id="5" xr3:uid="{7EA40015-9FA1-447E-A2DF-C22973C3FC78}" name="Q End Cash" dataDxfId="38"/>
    <tableColumn id="6" xr3:uid="{600F2252-12E6-460B-A87E-86343C3EB13B}" name="Quarterly Burn" dataDxfId="37"/>
    <tableColumn id="7" xr3:uid="{1DBC7F5D-5F77-4E68-8B4B-4398ED360FA6}" name="Quarter End Date" dataDxfId="36"/>
    <tableColumn id="8" xr3:uid="{31431DD0-8507-4B25-9C53-46F4DC14F173}" name="Date CC=2" dataDxfId="35">
      <calculatedColumnFormula>Table2[[#This Row],[Quarter End Date]]+((Table2[[#This Row],[Q End Cash]]+(2*Table2[[#This Row],[Quarterly Burn]]))/(-Table2[[#This Row],[Quarterly Burn]]/90))</calculatedColumnFormula>
    </tableColumn>
    <tableColumn id="9" xr3:uid="{136F9A3D-AF67-4A96-972A-2FC658C15047}" name="Date CC-1.2" dataDxfId="34">
      <calculatedColumnFormula>Table2[[#This Row],[Quarter End Date]]+((Table2[[#This Row],[Q End Cash]]+(1.2*Table2[[#This Row],[Quarterly Burn]]))/(-Table2[[#This Row],[Quarterly Burn]]/90))</calculatedColumnFormula>
    </tableColumn>
    <tableColumn id="10" xr3:uid="{15BCD629-E701-458A-BEB0-96CC271F538A}" name="Market Cap" dataDxfId="33" dataCellStyle="Comma">
      <calculatedColumnFormula>_xll.RDP.Data(Table2[[#This Row],[Ticker]],"TR.CompanyMarketCapitalization(Scale=6)")</calculatedColumnFormula>
    </tableColumn>
    <tableColumn id="11" xr3:uid="{8A4DEDD2-1A7F-4E5A-B6D7-0CD4EEA4EED4}" name="ADV 20" dataDxfId="23">
      <calculatedColumnFormula>_xll.RDP.Data(Table2[[#This Row],[Ticker]],"TR.AvgDailyValTraded20D(Scale=6)")</calculatedColumnFormula>
    </tableColumn>
    <tableColumn id="16" xr3:uid="{07839D1B-3E2F-4A90-BAD3-504CCBA8780B}" name="Mkt Cap, HC" dataDxfId="22" dataCellStyle="Comma"/>
    <tableColumn id="15" xr3:uid="{337CF36E-C01F-4A4A-AB07-1757244A226C}" name="ADV 20, HC" dataDxfId="19" dataCellStyle="Comma"/>
    <tableColumn id="12" xr3:uid="{B3807329-CA9C-4BAF-BAE0-F6CFBB9DA1D0}" name="!" dataDxfId="17"/>
    <tableColumn id="17" xr3:uid="{31A2BFB2-97BC-4E67-BC8B-C81389E3A4A9}" name="RR $" dataDxfId="18"/>
    <tableColumn id="13" xr3:uid="{3052B4CC-316C-4304-BBD7-CB4596C56866}" name="Current Estimate, Cash" dataDxfId="20">
      <calculatedColumnFormula>(Table2[[#This Row],[Q End Cash]]+((TODAY()-Table2[[#This Row],[Quarter End Date]])*(Table2[[#This Row],[Quarterly Burn]]/90)))/1000000</calculatedColumnFormula>
    </tableColumn>
    <tableColumn id="14" xr3:uid="{71C69F5E-CFA1-4E67-9E76-9A1F38C47DE7}" name="Currest Estimate, Cash Cover" dataDxfId="21">
      <calculatedColumnFormula>Table2[[#This Row],[Current Estimate, Cash]]/(Table2[[#This Row],[Quarterly Burn]]/1000000)</calculatedColumnFormula>
    </tableColumn>
    <tableColumn id="18" xr3:uid="{02F268FE-0B72-4CA9-86A0-F2D1A4E8B812}" name="1Q24 (March) Release Date" dataDxfId="24">
      <calculatedColumnFormula>INDEX(Table1[Date],MATCH(Table2[[#This Row],[Ticker]],Table1[RIC],0))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82A7EE-8AB2-4755-8302-00A04D453E27}" name="Table1" displayName="Table1" ref="B2:X147" totalsRowShown="0" headerRowDxfId="26" dataDxfId="25">
  <autoFilter ref="B2:X147" xr:uid="{9C82A7EE-8AB2-4755-8302-00A04D453E27}">
    <filterColumn colId="7">
      <filters>
        <filter val="#N/A"/>
        <dateGroupItem year="2023" dateTimeGrouping="year"/>
      </filters>
    </filterColumn>
  </autoFilter>
  <sortState xmlns:xlrd2="http://schemas.microsoft.com/office/spreadsheetml/2017/richdata2" ref="B3:T147">
    <sortCondition ref="B2:B147"/>
  </sortState>
  <tableColumns count="23">
    <tableColumn id="1" xr3:uid="{CF6FB66F-3E7C-48D5-A608-FA28E4224474}" name="Date" dataDxfId="32"/>
    <tableColumn id="2" xr3:uid="{5DF1811E-926F-4C5F-839D-D3D02CACB967}" name="Time" dataDxfId="31"/>
    <tableColumn id="3" xr3:uid="{66728D4D-8711-4440-AAD3-911D6B8DA130}" name="Symbol" dataDxfId="30" dataCellStyle="Hyperlink"/>
    <tableColumn id="4" xr3:uid="{36ABBBCA-92F8-4008-9653-4169CF1F9AF2}" name="Company" dataDxfId="29"/>
    <tableColumn id="5" xr3:uid="{2483ACE4-50FD-40EC-B484-BBB21B543B4F}" name="Headline" dataDxfId="28" dataCellStyle="Hyperlink"/>
    <tableColumn id="6" xr3:uid="{49712EBB-F7BD-4801-A706-90E588C5E187}" name="Pages" dataDxfId="27"/>
    <tableColumn id="7" xr3:uid="{93EE745A-B320-4B44-9CC2-A6A3DF154926}" name="RIC" dataDxfId="16">
      <calculatedColumnFormula>Table1[[#This Row],[Symbol]]&amp;".AX"</calculatedColumnFormula>
    </tableColumn>
    <tableColumn id="12" xr3:uid="{9B0D7E66-9FD9-4888-AA2C-EBF92900B97E}" name="Date Check" dataDxfId="6">
      <calculatedColumnFormula>INDEX(Table2[Quarter End Date],MATCH(Table1[[#This Row],[RIC]], Table2[Ticker],0))</calculatedColumnFormula>
    </tableColumn>
    <tableColumn id="8" xr3:uid="{C9253E61-0002-4B28-8F27-CADAC9C9A881}" name="1Q24 (March) CFO" dataDxfId="15" dataCellStyle="Comma">
      <calculatedColumnFormula>INDEX(Table2[CFO],MATCH(Table1[[#This Row],[RIC]], Table2[Ticker],0))</calculatedColumnFormula>
    </tableColumn>
    <tableColumn id="15" xr3:uid="{A926B313-3BA5-4433-9AF7-BA285B5A11AA}" name="1Q24 (March) CFO, adj" dataDxfId="10" dataCellStyle="Comma"/>
    <tableColumn id="9" xr3:uid="{20A70430-9DCF-454D-90A4-C6A658928183}" name="1Q24 (March) CFI" dataDxfId="14" dataCellStyle="Comma">
      <calculatedColumnFormula>INDEX(Table2[CFI],MATCH(Table1[[#This Row],[RIC]], Table2[Ticker],0))</calculatedColumnFormula>
    </tableColumn>
    <tableColumn id="16" xr3:uid="{056CA5E2-2E6D-42DC-A416-798FB67A5517}" name="1Q24 (March) CFI, adj" dataDxfId="9" dataCellStyle="Comma"/>
    <tableColumn id="10" xr3:uid="{D373D8F3-0EBE-4F2A-8910-8081FDC9E13D}" name="1Q24 (March) CFF" dataDxfId="13" dataCellStyle="Comma">
      <calculatedColumnFormula>INDEX(Table2[CFF],MATCH(Table1[[#This Row],[RIC]], Table2[Ticker],0))</calculatedColumnFormula>
    </tableColumn>
    <tableColumn id="17" xr3:uid="{94C670FD-7A87-45AD-81CC-930442E6A414}" name="1Q24 (March) CFF, adj" dataDxfId="8" dataCellStyle="Comma"/>
    <tableColumn id="23" xr3:uid="{BB47C590-1389-4DB8-ACA8-DFDBDDF9EBEC}" name="1Q24 (March) Debt Drawn" dataDxfId="2" dataCellStyle="Comma"/>
    <tableColumn id="22" xr3:uid="{076B03D7-C5D9-4180-9A07-5342A93B01B0}" name="1Q24 (March) Debt Avail" dataDxfId="3" dataCellStyle="Comma"/>
    <tableColumn id="24" xr3:uid="{FA1EF72C-DE83-4916-BC38-9FC1C1F3265C}" name="1Q24 (March) Debt Pmt" dataDxfId="1" dataCellStyle="Comma"/>
    <tableColumn id="18" xr3:uid="{3AEEFB56-754D-448C-B3B1-4A5311957471}" name="RR" dataDxfId="5" dataCellStyle="Comma"/>
    <tableColumn id="11" xr3:uid="{05430E66-CF83-4874-B335-F7FE76F6D53C}" name="1Q24 (March) Cash End" dataDxfId="12" dataCellStyle="Comma">
      <calculatedColumnFormula>INDEX(Table2[Q End Cash],MATCH(Table1[[#This Row],[RIC]], Table2[Ticker],0))</calculatedColumnFormula>
    </tableColumn>
    <tableColumn id="13" xr3:uid="{F53F9CC0-2755-4990-A979-A225A6D0AA6E}" name="Reported [e]Burn" dataDxfId="11" dataCellStyle="Comma"/>
    <tableColumn id="14" xr3:uid="{DAE4EC59-34B0-4D09-98F6-ACE2E786D0D8}" name="IQ [e]Burn" dataDxfId="7" dataCellStyle="Comma">
      <calculatedColumnFormula>SUM(Table1[[#This Row],[1Q24 (March) CFO]:[1Q24 (March) CFI, adj]])</calculatedColumnFormula>
    </tableColumn>
    <tableColumn id="19" xr3:uid="{CC28E77C-5638-469A-80BB-498D78547529}" name="IQ [e]Cash (Liquidity)" dataDxfId="0" dataCellStyle="Comma">
      <calculatedColumnFormula>Table1[[#This Row],[1Q24 (March) Cash End]]+(Table1[[#This Row],[IQ '[e']Burn]]/90*Table1[[#This Row],[Days]])+Table1[[#This Row],[RR]]+Table1[[#This Row],[1Q24 (March) Debt Avail]]+Table1[[#This Row],[1Q24 (March) Debt Pmt]]</calculatedColumnFormula>
    </tableColumn>
    <tableColumn id="20" xr3:uid="{5D6D8467-C5B6-47E9-A3BB-F41111E87D63}" name="Days" dataDxfId="4" dataCellStyle="Comma">
      <calculatedColumnFormula>_xlfn.DAYS(TODAY(),Table1[[#This Row],[Date Check]])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eblink.com.au/news/news.asp?search_by1=code&amp;mode=Ann&amp;searchString1=TG1" TargetMode="External"/><Relationship Id="rId21" Type="http://schemas.openxmlformats.org/officeDocument/2006/relationships/hyperlink" Target="https://www.weblink.com.au/news/news.asp?search_by1=code&amp;mode=Ann&amp;searchString1=PRS" TargetMode="External"/><Relationship Id="rId63" Type="http://schemas.openxmlformats.org/officeDocument/2006/relationships/hyperlink" Target="https://www.weblink.com.au/news/news.asp?search_by1=code&amp;mode=Ann&amp;searchString1=TOR" TargetMode="External"/><Relationship Id="rId159" Type="http://schemas.openxmlformats.org/officeDocument/2006/relationships/hyperlink" Target="https://www.weblink.com.au/news/news.asp?search_by1=code&amp;mode=Ann&amp;searchString1=BCA" TargetMode="External"/><Relationship Id="rId170" Type="http://schemas.openxmlformats.org/officeDocument/2006/relationships/hyperlink" Target="javascript:viewNews('61203689','pdf');" TargetMode="External"/><Relationship Id="rId226" Type="http://schemas.openxmlformats.org/officeDocument/2006/relationships/hyperlink" Target="javascript:viewNews('61203274','pdf');" TargetMode="External"/><Relationship Id="rId268" Type="http://schemas.openxmlformats.org/officeDocument/2006/relationships/hyperlink" Target="javascript:viewNews('61202692','pdf');" TargetMode="External"/><Relationship Id="rId32" Type="http://schemas.openxmlformats.org/officeDocument/2006/relationships/hyperlink" Target="javascript:viewNews('61204110','pdf');" TargetMode="External"/><Relationship Id="rId74" Type="http://schemas.openxmlformats.org/officeDocument/2006/relationships/hyperlink" Target="javascript:viewNews('61204035','pdf');" TargetMode="External"/><Relationship Id="rId128" Type="http://schemas.openxmlformats.org/officeDocument/2006/relationships/hyperlink" Target="javascript:viewNews('3641077','pdf');" TargetMode="External"/><Relationship Id="rId5" Type="http://schemas.openxmlformats.org/officeDocument/2006/relationships/hyperlink" Target="https://www.weblink.com.au/news/news.asp?search_by1=code&amp;mode=Ann&amp;searchString1=E25" TargetMode="External"/><Relationship Id="rId181" Type="http://schemas.openxmlformats.org/officeDocument/2006/relationships/hyperlink" Target="https://www.weblink.com.au/news/news.asp?search_by1=code&amp;mode=Ann&amp;searchString1=JNO" TargetMode="External"/><Relationship Id="rId237" Type="http://schemas.openxmlformats.org/officeDocument/2006/relationships/hyperlink" Target="https://www.weblink.com.au/news/news.asp?search_by1=code&amp;mode=Ann&amp;searchString1=MEU" TargetMode="External"/><Relationship Id="rId279" Type="http://schemas.openxmlformats.org/officeDocument/2006/relationships/hyperlink" Target="https://www.weblink.com.au/news/news.asp?search_by1=code&amp;mode=Ann&amp;searchString1=LEG" TargetMode="External"/><Relationship Id="rId43" Type="http://schemas.openxmlformats.org/officeDocument/2006/relationships/hyperlink" Target="https://www.weblink.com.au/news/news.asp?search_by1=code&amp;mode=Ann&amp;searchString1=RHK" TargetMode="External"/><Relationship Id="rId139" Type="http://schemas.openxmlformats.org/officeDocument/2006/relationships/hyperlink" Target="https://www.weblink.com.au/news/news.asp?search_by1=code&amp;mode=Ann&amp;searchString1=TDO" TargetMode="External"/><Relationship Id="rId290" Type="http://schemas.openxmlformats.org/officeDocument/2006/relationships/hyperlink" Target="javascript:viewNews('61201269','pdf');" TargetMode="External"/><Relationship Id="rId85" Type="http://schemas.openxmlformats.org/officeDocument/2006/relationships/hyperlink" Target="https://www.weblink.com.au/news/news.asp?search_by1=code&amp;mode=Ann&amp;searchString1=DVP" TargetMode="External"/><Relationship Id="rId150" Type="http://schemas.openxmlformats.org/officeDocument/2006/relationships/hyperlink" Target="javascript:viewNews('61203813','pdf');" TargetMode="External"/><Relationship Id="rId192" Type="http://schemas.openxmlformats.org/officeDocument/2006/relationships/hyperlink" Target="javascript:viewNews('61203551','pdf');" TargetMode="External"/><Relationship Id="rId206" Type="http://schemas.openxmlformats.org/officeDocument/2006/relationships/hyperlink" Target="javascript:viewNews('61203425','pdf');" TargetMode="External"/><Relationship Id="rId248" Type="http://schemas.openxmlformats.org/officeDocument/2006/relationships/hyperlink" Target="javascript:viewNews('21518044','pdf');" TargetMode="External"/><Relationship Id="rId12" Type="http://schemas.openxmlformats.org/officeDocument/2006/relationships/hyperlink" Target="javascript:viewNews('61204188','pdf');" TargetMode="External"/><Relationship Id="rId33" Type="http://schemas.openxmlformats.org/officeDocument/2006/relationships/hyperlink" Target="https://www.weblink.com.au/news/news.asp?search_by1=code&amp;mode=Ann&amp;searchString1=RVT" TargetMode="External"/><Relationship Id="rId108" Type="http://schemas.openxmlformats.org/officeDocument/2006/relationships/hyperlink" Target="javascript:viewNews('61203965','pdf');" TargetMode="External"/><Relationship Id="rId129" Type="http://schemas.openxmlformats.org/officeDocument/2006/relationships/hyperlink" Target="https://www.weblink.com.au/news/news.asp?search_by1=code&amp;mode=Ann&amp;searchString1=AZL" TargetMode="External"/><Relationship Id="rId280" Type="http://schemas.openxmlformats.org/officeDocument/2006/relationships/hyperlink" Target="javascript:viewNews('61202268','pdf');" TargetMode="External"/><Relationship Id="rId54" Type="http://schemas.openxmlformats.org/officeDocument/2006/relationships/hyperlink" Target="javascript:viewNews('61204087','pdf');" TargetMode="External"/><Relationship Id="rId75" Type="http://schemas.openxmlformats.org/officeDocument/2006/relationships/hyperlink" Target="https://www.weblink.com.au/news/news.asp?search_by1=code&amp;mode=Ann&amp;searchString1=CXM" TargetMode="External"/><Relationship Id="rId96" Type="http://schemas.openxmlformats.org/officeDocument/2006/relationships/hyperlink" Target="javascript:viewNews('61203976','pdf');" TargetMode="External"/><Relationship Id="rId140" Type="http://schemas.openxmlformats.org/officeDocument/2006/relationships/hyperlink" Target="javascript:viewNews('3641054','pdf');" TargetMode="External"/><Relationship Id="rId161" Type="http://schemas.openxmlformats.org/officeDocument/2006/relationships/hyperlink" Target="https://www.weblink.com.au/news/news.asp?search_by1=code&amp;mode=Ann&amp;searchString1=DEV" TargetMode="External"/><Relationship Id="rId182" Type="http://schemas.openxmlformats.org/officeDocument/2006/relationships/hyperlink" Target="javascript:viewNews('61203655','pdf');" TargetMode="External"/><Relationship Id="rId217" Type="http://schemas.openxmlformats.org/officeDocument/2006/relationships/hyperlink" Target="https://www.weblink.com.au/news/news.asp?search_by1=code&amp;mode=Ann&amp;searchString1=NIS" TargetMode="External"/><Relationship Id="rId6" Type="http://schemas.openxmlformats.org/officeDocument/2006/relationships/hyperlink" Target="javascript:viewNews('61204206','pdf');" TargetMode="External"/><Relationship Id="rId238" Type="http://schemas.openxmlformats.org/officeDocument/2006/relationships/hyperlink" Target="javascript:viewNews('21518182','pdf');" TargetMode="External"/><Relationship Id="rId259" Type="http://schemas.openxmlformats.org/officeDocument/2006/relationships/hyperlink" Target="https://www.weblink.com.au/news/news.asp?search_by1=code&amp;mode=Ann&amp;searchString1=AAJ" TargetMode="External"/><Relationship Id="rId23" Type="http://schemas.openxmlformats.org/officeDocument/2006/relationships/hyperlink" Target="https://www.weblink.com.au/news/news.asp?search_by1=code&amp;mode=Ann&amp;searchString1=CDR" TargetMode="External"/><Relationship Id="rId119" Type="http://schemas.openxmlformats.org/officeDocument/2006/relationships/hyperlink" Target="https://www.weblink.com.au/news/news.asp?search_by1=code&amp;mode=Ann&amp;searchString1=APS" TargetMode="External"/><Relationship Id="rId270" Type="http://schemas.openxmlformats.org/officeDocument/2006/relationships/hyperlink" Target="javascript:viewNews('21517573','pdf');" TargetMode="External"/><Relationship Id="rId291" Type="http://schemas.openxmlformats.org/officeDocument/2006/relationships/vmlDrawing" Target="../drawings/vmlDrawing2.vml"/><Relationship Id="rId44" Type="http://schemas.openxmlformats.org/officeDocument/2006/relationships/hyperlink" Target="javascript:viewNews('61204092','pdf');" TargetMode="External"/><Relationship Id="rId65" Type="http://schemas.openxmlformats.org/officeDocument/2006/relationships/hyperlink" Target="https://www.weblink.com.au/news/news.asp?search_by1=code&amp;mode=Ann&amp;searchString1=LMS" TargetMode="External"/><Relationship Id="rId86" Type="http://schemas.openxmlformats.org/officeDocument/2006/relationships/hyperlink" Target="javascript:viewNews('61203995','pdf');" TargetMode="External"/><Relationship Id="rId130" Type="http://schemas.openxmlformats.org/officeDocument/2006/relationships/hyperlink" Target="javascript:viewNews('61203873','pdf');" TargetMode="External"/><Relationship Id="rId151" Type="http://schemas.openxmlformats.org/officeDocument/2006/relationships/hyperlink" Target="https://www.weblink.com.au/news/news.asp?search_by1=code&amp;mode=Ann&amp;searchString1=ODY" TargetMode="External"/><Relationship Id="rId172" Type="http://schemas.openxmlformats.org/officeDocument/2006/relationships/hyperlink" Target="javascript:viewNews('61203686','pdf');" TargetMode="External"/><Relationship Id="rId193" Type="http://schemas.openxmlformats.org/officeDocument/2006/relationships/hyperlink" Target="https://www.weblink.com.au/news/news.asp?search_by1=code&amp;mode=Ann&amp;searchString1=CST" TargetMode="External"/><Relationship Id="rId207" Type="http://schemas.openxmlformats.org/officeDocument/2006/relationships/hyperlink" Target="https://www.weblink.com.au/news/news.asp?search_by1=code&amp;mode=Ann&amp;searchString1=GUL" TargetMode="External"/><Relationship Id="rId228" Type="http://schemas.openxmlformats.org/officeDocument/2006/relationships/hyperlink" Target="javascript:viewNews('61203239','pdf');" TargetMode="External"/><Relationship Id="rId249" Type="http://schemas.openxmlformats.org/officeDocument/2006/relationships/hyperlink" Target="https://www.weblink.com.au/news/news.asp?search_by1=code&amp;mode=Ann&amp;searchString1=DYL" TargetMode="External"/><Relationship Id="rId13" Type="http://schemas.openxmlformats.org/officeDocument/2006/relationships/hyperlink" Target="https://www.weblink.com.au/news/news.asp?search_by1=code&amp;mode=Ann&amp;searchString1=GHY" TargetMode="External"/><Relationship Id="rId109" Type="http://schemas.openxmlformats.org/officeDocument/2006/relationships/hyperlink" Target="https://www.weblink.com.au/news/news.asp?search_by1=code&amp;mode=Ann&amp;searchString1=PDN" TargetMode="External"/><Relationship Id="rId260" Type="http://schemas.openxmlformats.org/officeDocument/2006/relationships/hyperlink" Target="javascript:viewNews('61202767','pdf');" TargetMode="External"/><Relationship Id="rId281" Type="http://schemas.openxmlformats.org/officeDocument/2006/relationships/hyperlink" Target="https://www.weblink.com.au/news/news.asp?search_by1=code&amp;mode=Ann&amp;searchString1=KRR" TargetMode="External"/><Relationship Id="rId34" Type="http://schemas.openxmlformats.org/officeDocument/2006/relationships/hyperlink" Target="javascript:viewNews('61204109','pdf');" TargetMode="External"/><Relationship Id="rId55" Type="http://schemas.openxmlformats.org/officeDocument/2006/relationships/hyperlink" Target="https://www.weblink.com.au/news/news.asp?search_by1=code&amp;mode=Ann&amp;searchString1=WYX" TargetMode="External"/><Relationship Id="rId76" Type="http://schemas.openxmlformats.org/officeDocument/2006/relationships/hyperlink" Target="javascript:viewNews('21519159','pdf');" TargetMode="External"/><Relationship Id="rId97" Type="http://schemas.openxmlformats.org/officeDocument/2006/relationships/hyperlink" Target="https://www.weblink.com.au/news/news.asp?search_by1=code&amp;mode=Ann&amp;searchString1=DES" TargetMode="External"/><Relationship Id="rId120" Type="http://schemas.openxmlformats.org/officeDocument/2006/relationships/hyperlink" Target="javascript:viewNews('61203895','pdf');" TargetMode="External"/><Relationship Id="rId141" Type="http://schemas.openxmlformats.org/officeDocument/2006/relationships/hyperlink" Target="https://www.weblink.com.au/news/news.asp?search_by1=code&amp;mode=Ann&amp;searchString1=MXR" TargetMode="External"/><Relationship Id="rId7" Type="http://schemas.openxmlformats.org/officeDocument/2006/relationships/hyperlink" Target="https://www.weblink.com.au/news/news.asp?search_by1=code&amp;mode=Ann&amp;searchString1=NTM" TargetMode="External"/><Relationship Id="rId162" Type="http://schemas.openxmlformats.org/officeDocument/2006/relationships/hyperlink" Target="javascript:viewNews('61203765','pdf');" TargetMode="External"/><Relationship Id="rId183" Type="http://schemas.openxmlformats.org/officeDocument/2006/relationships/hyperlink" Target="https://www.weblink.com.au/news/news.asp?search_by1=code&amp;mode=Ann&amp;searchString1=CHR" TargetMode="External"/><Relationship Id="rId218" Type="http://schemas.openxmlformats.org/officeDocument/2006/relationships/hyperlink" Target="javascript:viewNews('61203379','pdf');" TargetMode="External"/><Relationship Id="rId239" Type="http://schemas.openxmlformats.org/officeDocument/2006/relationships/hyperlink" Target="https://www.weblink.com.au/news/news.asp?search_by1=code&amp;mode=Ann&amp;searchString1=BGL" TargetMode="External"/><Relationship Id="rId250" Type="http://schemas.openxmlformats.org/officeDocument/2006/relationships/hyperlink" Target="javascript:viewNews('61202935','pdf');" TargetMode="External"/><Relationship Id="rId271" Type="http://schemas.openxmlformats.org/officeDocument/2006/relationships/hyperlink" Target="https://www.weblink.com.au/news/news.asp?search_by1=code&amp;mode=Ann&amp;searchString1=AMD" TargetMode="External"/><Relationship Id="rId292" Type="http://schemas.openxmlformats.org/officeDocument/2006/relationships/table" Target="../tables/table2.xml"/><Relationship Id="rId24" Type="http://schemas.openxmlformats.org/officeDocument/2006/relationships/hyperlink" Target="javascript:viewNews('61204139','pdf');" TargetMode="External"/><Relationship Id="rId45" Type="http://schemas.openxmlformats.org/officeDocument/2006/relationships/hyperlink" Target="https://www.weblink.com.au/news/news.asp?search_by1=code&amp;mode=Ann&amp;searchString1=FG1" TargetMode="External"/><Relationship Id="rId66" Type="http://schemas.openxmlformats.org/officeDocument/2006/relationships/hyperlink" Target="javascript:viewNews('21519185','pdf');" TargetMode="External"/><Relationship Id="rId87" Type="http://schemas.openxmlformats.org/officeDocument/2006/relationships/hyperlink" Target="https://www.weblink.com.au/news/news.asp?search_by1=code&amp;mode=Ann&amp;searchString1=BKT" TargetMode="External"/><Relationship Id="rId110" Type="http://schemas.openxmlformats.org/officeDocument/2006/relationships/hyperlink" Target="javascript:viewNews('61203957','pdf');" TargetMode="External"/><Relationship Id="rId131" Type="http://schemas.openxmlformats.org/officeDocument/2006/relationships/hyperlink" Target="https://www.weblink.com.au/news/news.asp?search_by1=code&amp;mode=Ann&amp;searchString1=OBM" TargetMode="External"/><Relationship Id="rId152" Type="http://schemas.openxmlformats.org/officeDocument/2006/relationships/hyperlink" Target="javascript:viewNews('61203807','pdf');" TargetMode="External"/><Relationship Id="rId173" Type="http://schemas.openxmlformats.org/officeDocument/2006/relationships/hyperlink" Target="https://www.weblink.com.au/news/news.asp?search_by1=code&amp;mode=Ann&amp;searchString1=R8R" TargetMode="External"/><Relationship Id="rId194" Type="http://schemas.openxmlformats.org/officeDocument/2006/relationships/hyperlink" Target="javascript:viewNews('61203541','pdf');" TargetMode="External"/><Relationship Id="rId208" Type="http://schemas.openxmlformats.org/officeDocument/2006/relationships/hyperlink" Target="javascript:viewNews('61203424','pdf');" TargetMode="External"/><Relationship Id="rId229" Type="http://schemas.openxmlformats.org/officeDocument/2006/relationships/hyperlink" Target="https://www.weblink.com.au/news/news.asp?search_by1=code&amp;mode=Ann&amp;searchString1=GMD" TargetMode="External"/><Relationship Id="rId240" Type="http://schemas.openxmlformats.org/officeDocument/2006/relationships/hyperlink" Target="javascript:viewNews('61203134','pdf');" TargetMode="External"/><Relationship Id="rId261" Type="http://schemas.openxmlformats.org/officeDocument/2006/relationships/hyperlink" Target="https://www.weblink.com.au/news/news.asp?search_by1=code&amp;mode=Ann&amp;searchString1=WC8" TargetMode="External"/><Relationship Id="rId14" Type="http://schemas.openxmlformats.org/officeDocument/2006/relationships/hyperlink" Target="javascript:viewNews('21519361','pdf');" TargetMode="External"/><Relationship Id="rId35" Type="http://schemas.openxmlformats.org/officeDocument/2006/relationships/hyperlink" Target="https://www.weblink.com.au/news/news.asp?search_by1=code&amp;mode=Ann&amp;searchString1=PEC" TargetMode="External"/><Relationship Id="rId56" Type="http://schemas.openxmlformats.org/officeDocument/2006/relationships/hyperlink" Target="javascript:viewNews('61204083','pdf');" TargetMode="External"/><Relationship Id="rId77" Type="http://schemas.openxmlformats.org/officeDocument/2006/relationships/hyperlink" Target="https://www.weblink.com.au/news/news.asp?search_by1=code&amp;mode=Ann&amp;searchString1=PL3" TargetMode="External"/><Relationship Id="rId100" Type="http://schemas.openxmlformats.org/officeDocument/2006/relationships/hyperlink" Target="javascript:viewNews('61203974','pdf');" TargetMode="External"/><Relationship Id="rId282" Type="http://schemas.openxmlformats.org/officeDocument/2006/relationships/hyperlink" Target="javascript:viewNews('61202130','pdf');" TargetMode="External"/><Relationship Id="rId8" Type="http://schemas.openxmlformats.org/officeDocument/2006/relationships/hyperlink" Target="javascript:viewNews('61204194','pdf');" TargetMode="External"/><Relationship Id="rId98" Type="http://schemas.openxmlformats.org/officeDocument/2006/relationships/hyperlink" Target="javascript:viewNews('61204003','pdf');" TargetMode="External"/><Relationship Id="rId121" Type="http://schemas.openxmlformats.org/officeDocument/2006/relationships/hyperlink" Target="https://www.weblink.com.au/news/news.asp?search_by1=code&amp;mode=Ann&amp;searchString1=GRL" TargetMode="External"/><Relationship Id="rId142" Type="http://schemas.openxmlformats.org/officeDocument/2006/relationships/hyperlink" Target="javascript:viewNews('21518966','pdf');" TargetMode="External"/><Relationship Id="rId163" Type="http://schemas.openxmlformats.org/officeDocument/2006/relationships/hyperlink" Target="https://www.weblink.com.au/news/news.asp?search_by1=code&amp;mode=Ann&amp;searchString1=GTE" TargetMode="External"/><Relationship Id="rId184" Type="http://schemas.openxmlformats.org/officeDocument/2006/relationships/hyperlink" Target="javascript:viewNews('61203618','pdf');" TargetMode="External"/><Relationship Id="rId219" Type="http://schemas.openxmlformats.org/officeDocument/2006/relationships/hyperlink" Target="https://www.weblink.com.au/news/news.asp?search_by1=code&amp;mode=Ann&amp;searchString1=JPR" TargetMode="External"/><Relationship Id="rId230" Type="http://schemas.openxmlformats.org/officeDocument/2006/relationships/hyperlink" Target="javascript:viewNews('61203229','pdf');" TargetMode="External"/><Relationship Id="rId251" Type="http://schemas.openxmlformats.org/officeDocument/2006/relationships/hyperlink" Target="https://www.weblink.com.au/news/news.asp?search_by1=code&amp;mode=Ann&amp;searchString1=NXM" TargetMode="External"/><Relationship Id="rId25" Type="http://schemas.openxmlformats.org/officeDocument/2006/relationships/hyperlink" Target="https://www.weblink.com.au/news/news.asp?search_by1=code&amp;mode=Ann&amp;searchString1=ZNC" TargetMode="External"/><Relationship Id="rId46" Type="http://schemas.openxmlformats.org/officeDocument/2006/relationships/hyperlink" Target="javascript:viewNews('3641166','pdf');" TargetMode="External"/><Relationship Id="rId67" Type="http://schemas.openxmlformats.org/officeDocument/2006/relationships/hyperlink" Target="https://www.weblink.com.au/news/news.asp?search_by1=code&amp;mode=Ann&amp;searchString1=CTM" TargetMode="External"/><Relationship Id="rId272" Type="http://schemas.openxmlformats.org/officeDocument/2006/relationships/hyperlink" Target="javascript:viewNews('61202553','pdf');" TargetMode="External"/><Relationship Id="rId293" Type="http://schemas.openxmlformats.org/officeDocument/2006/relationships/comments" Target="../comments2.xml"/><Relationship Id="rId88" Type="http://schemas.openxmlformats.org/officeDocument/2006/relationships/hyperlink" Target="javascript:viewNews('61203988','pdf');" TargetMode="External"/><Relationship Id="rId111" Type="http://schemas.openxmlformats.org/officeDocument/2006/relationships/hyperlink" Target="https://www.weblink.com.au/news/news.asp?search_by1=code&amp;mode=Ann&amp;searchString1=NMT" TargetMode="External"/><Relationship Id="rId132" Type="http://schemas.openxmlformats.org/officeDocument/2006/relationships/hyperlink" Target="javascript:viewNews('61203869','pdf');" TargetMode="External"/><Relationship Id="rId153" Type="http://schemas.openxmlformats.org/officeDocument/2006/relationships/hyperlink" Target="https://www.weblink.com.au/news/news.asp?search_by1=code&amp;mode=Ann&amp;searchString1=WR1" TargetMode="External"/><Relationship Id="rId174" Type="http://schemas.openxmlformats.org/officeDocument/2006/relationships/hyperlink" Target="javascript:viewNews('61203682','pdf');" TargetMode="External"/><Relationship Id="rId195" Type="http://schemas.openxmlformats.org/officeDocument/2006/relationships/hyperlink" Target="https://www.weblink.com.au/news/news.asp?search_by1=code&amp;mode=Ann&amp;searchString1=DLI" TargetMode="External"/><Relationship Id="rId209" Type="http://schemas.openxmlformats.org/officeDocument/2006/relationships/hyperlink" Target="https://www.weblink.com.au/news/news.asp?search_by1=code&amp;mode=Ann&amp;searchString1=CVR" TargetMode="External"/><Relationship Id="rId220" Type="http://schemas.openxmlformats.org/officeDocument/2006/relationships/hyperlink" Target="javascript:viewNews('61203375','pdf');" TargetMode="External"/><Relationship Id="rId241" Type="http://schemas.openxmlformats.org/officeDocument/2006/relationships/hyperlink" Target="https://www.weblink.com.au/news/news.asp?search_by1=code&amp;mode=Ann&amp;searchString1=EMC" TargetMode="External"/><Relationship Id="rId15" Type="http://schemas.openxmlformats.org/officeDocument/2006/relationships/hyperlink" Target="https://www.weblink.com.au/news/news.asp?search_by1=code&amp;mode=Ann&amp;searchString1=LNR" TargetMode="External"/><Relationship Id="rId36" Type="http://schemas.openxmlformats.org/officeDocument/2006/relationships/hyperlink" Target="javascript:viewNews('61204100','pdf');" TargetMode="External"/><Relationship Id="rId57" Type="http://schemas.openxmlformats.org/officeDocument/2006/relationships/hyperlink" Target="https://www.weblink.com.au/news/news.asp?search_by1=code&amp;mode=Ann&amp;searchString1=SHN" TargetMode="External"/><Relationship Id="rId262" Type="http://schemas.openxmlformats.org/officeDocument/2006/relationships/hyperlink" Target="javascript:viewNews('61202763','pdf');" TargetMode="External"/><Relationship Id="rId283" Type="http://schemas.openxmlformats.org/officeDocument/2006/relationships/hyperlink" Target="https://www.weblink.com.au/news/news.asp?search_by1=code&amp;mode=Ann&amp;searchString1=WA1" TargetMode="External"/><Relationship Id="rId78" Type="http://schemas.openxmlformats.org/officeDocument/2006/relationships/hyperlink" Target="javascript:viewNews('3641139','pdf');" TargetMode="External"/><Relationship Id="rId99" Type="http://schemas.openxmlformats.org/officeDocument/2006/relationships/hyperlink" Target="https://www.weblink.com.au/news/news.asp?search_by1=code&amp;mode=Ann&amp;searchString1=WAF" TargetMode="External"/><Relationship Id="rId101" Type="http://schemas.openxmlformats.org/officeDocument/2006/relationships/hyperlink" Target="https://www.weblink.com.au/news/news.asp?search_by1=code&amp;mode=Ann&amp;searchString1=POD" TargetMode="External"/><Relationship Id="rId122" Type="http://schemas.openxmlformats.org/officeDocument/2006/relationships/hyperlink" Target="javascript:viewNews('61203889','pdf');" TargetMode="External"/><Relationship Id="rId143" Type="http://schemas.openxmlformats.org/officeDocument/2006/relationships/hyperlink" Target="https://www.weblink.com.au/news/news.asp?search_by1=code&amp;mode=Ann&amp;searchString1=OCN" TargetMode="External"/><Relationship Id="rId164" Type="http://schemas.openxmlformats.org/officeDocument/2006/relationships/hyperlink" Target="javascript:viewNews('61203758','pdf');" TargetMode="External"/><Relationship Id="rId185" Type="http://schemas.openxmlformats.org/officeDocument/2006/relationships/hyperlink" Target="https://www.weblink.com.au/news/news.asp?search_by1=code&amp;mode=Ann&amp;searchString1=GLL" TargetMode="External"/><Relationship Id="rId9" Type="http://schemas.openxmlformats.org/officeDocument/2006/relationships/hyperlink" Target="https://www.weblink.com.au/news/news.asp?search_by1=code&amp;mode=Ann&amp;searchString1=TOR" TargetMode="External"/><Relationship Id="rId210" Type="http://schemas.openxmlformats.org/officeDocument/2006/relationships/hyperlink" Target="javascript:viewNews('61203415','pdf');" TargetMode="External"/><Relationship Id="rId26" Type="http://schemas.openxmlformats.org/officeDocument/2006/relationships/hyperlink" Target="javascript:viewNews('61204137','pdf');" TargetMode="External"/><Relationship Id="rId231" Type="http://schemas.openxmlformats.org/officeDocument/2006/relationships/hyperlink" Target="https://www.weblink.com.au/news/news.asp?search_by1=code&amp;mode=Ann&amp;searchString1=88E" TargetMode="External"/><Relationship Id="rId252" Type="http://schemas.openxmlformats.org/officeDocument/2006/relationships/hyperlink" Target="javascript:viewNews('61202861','pdf');" TargetMode="External"/><Relationship Id="rId273" Type="http://schemas.openxmlformats.org/officeDocument/2006/relationships/hyperlink" Target="https://www.weblink.com.au/news/news.asp?search_by1=code&amp;mode=Ann&amp;searchString1=1AE" TargetMode="External"/><Relationship Id="rId47" Type="http://schemas.openxmlformats.org/officeDocument/2006/relationships/hyperlink" Target="https://www.weblink.com.au/news/news.asp?search_by1=code&amp;mode=Ann&amp;searchString1=BYH" TargetMode="External"/><Relationship Id="rId68" Type="http://schemas.openxmlformats.org/officeDocument/2006/relationships/hyperlink" Target="javascript:viewNews('61204046','pdf');" TargetMode="External"/><Relationship Id="rId89" Type="http://schemas.openxmlformats.org/officeDocument/2006/relationships/hyperlink" Target="https://www.weblink.com.au/news/news.asp?search_by1=code&amp;mode=Ann&amp;searchString1=JBY" TargetMode="External"/><Relationship Id="rId112" Type="http://schemas.openxmlformats.org/officeDocument/2006/relationships/hyperlink" Target="javascript:viewNews('61203946','pdf');" TargetMode="External"/><Relationship Id="rId133" Type="http://schemas.openxmlformats.org/officeDocument/2006/relationships/hyperlink" Target="https://www.weblink.com.au/news/news.asp?search_by1=code&amp;mode=Ann&amp;searchString1=VHM" TargetMode="External"/><Relationship Id="rId154" Type="http://schemas.openxmlformats.org/officeDocument/2006/relationships/hyperlink" Target="javascript:viewNews('61203806','pdf');" TargetMode="External"/><Relationship Id="rId175" Type="http://schemas.openxmlformats.org/officeDocument/2006/relationships/hyperlink" Target="https://www.weblink.com.au/news/news.asp?search_by1=code&amp;mode=Ann&amp;searchString1=MAU" TargetMode="External"/><Relationship Id="rId196" Type="http://schemas.openxmlformats.org/officeDocument/2006/relationships/hyperlink" Target="javascript:viewNews('61203540','pdf');" TargetMode="External"/><Relationship Id="rId200" Type="http://schemas.openxmlformats.org/officeDocument/2006/relationships/hyperlink" Target="javascript:viewNews('61203476','pdf');" TargetMode="External"/><Relationship Id="rId16" Type="http://schemas.openxmlformats.org/officeDocument/2006/relationships/hyperlink" Target="javascript:viewNews('61204176','pdf');" TargetMode="External"/><Relationship Id="rId221" Type="http://schemas.openxmlformats.org/officeDocument/2006/relationships/hyperlink" Target="https://www.weblink.com.au/news/news.asp?search_by1=code&amp;mode=Ann&amp;searchString1=EV1" TargetMode="External"/><Relationship Id="rId242" Type="http://schemas.openxmlformats.org/officeDocument/2006/relationships/hyperlink" Target="javascript:viewNews('61203123','pdf');" TargetMode="External"/><Relationship Id="rId263" Type="http://schemas.openxmlformats.org/officeDocument/2006/relationships/hyperlink" Target="https://www.weblink.com.au/news/news.asp?search_by1=code&amp;mode=Ann&amp;searchString1=PNR" TargetMode="External"/><Relationship Id="rId284" Type="http://schemas.openxmlformats.org/officeDocument/2006/relationships/hyperlink" Target="javascript:viewNews('61201635','pdf');" TargetMode="External"/><Relationship Id="rId37" Type="http://schemas.openxmlformats.org/officeDocument/2006/relationships/hyperlink" Target="https://www.weblink.com.au/news/news.asp?search_by1=code&amp;mode=Ann&amp;searchString1=MAG" TargetMode="External"/><Relationship Id="rId58" Type="http://schemas.openxmlformats.org/officeDocument/2006/relationships/hyperlink" Target="javascript:viewNews('61204081','pdf');" TargetMode="External"/><Relationship Id="rId79" Type="http://schemas.openxmlformats.org/officeDocument/2006/relationships/hyperlink" Target="https://www.weblink.com.au/news/news.asp?search_by1=code&amp;mode=Ann&amp;searchString1=NC1" TargetMode="External"/><Relationship Id="rId102" Type="http://schemas.openxmlformats.org/officeDocument/2006/relationships/hyperlink" Target="javascript:viewNews('61203972','pdf');" TargetMode="External"/><Relationship Id="rId123" Type="http://schemas.openxmlformats.org/officeDocument/2006/relationships/hyperlink" Target="https://www.weblink.com.au/news/news.asp?search_by1=code&amp;mode=Ann&amp;searchString1=TBA" TargetMode="External"/><Relationship Id="rId144" Type="http://schemas.openxmlformats.org/officeDocument/2006/relationships/hyperlink" Target="javascript:viewNews('61203834','pdf');" TargetMode="External"/><Relationship Id="rId90" Type="http://schemas.openxmlformats.org/officeDocument/2006/relationships/hyperlink" Target="javascript:viewNews('61203987','pdf');" TargetMode="External"/><Relationship Id="rId165" Type="http://schemas.openxmlformats.org/officeDocument/2006/relationships/hyperlink" Target="https://www.weblink.com.au/news/news.asp?search_by1=code&amp;mode=Ann&amp;searchString1=DEG" TargetMode="External"/><Relationship Id="rId186" Type="http://schemas.openxmlformats.org/officeDocument/2006/relationships/hyperlink" Target="javascript:viewNews('21518702','pdf');" TargetMode="External"/><Relationship Id="rId211" Type="http://schemas.openxmlformats.org/officeDocument/2006/relationships/hyperlink" Target="https://www.weblink.com.au/news/news.asp?search_by1=code&amp;mode=Ann&amp;searchString1=WML" TargetMode="External"/><Relationship Id="rId232" Type="http://schemas.openxmlformats.org/officeDocument/2006/relationships/hyperlink" Target="javascript:viewNews('61203204','pdf');" TargetMode="External"/><Relationship Id="rId253" Type="http://schemas.openxmlformats.org/officeDocument/2006/relationships/hyperlink" Target="https://www.weblink.com.au/news/news.asp?search_by1=code&amp;mode=Ann&amp;searchString1=SRL" TargetMode="External"/><Relationship Id="rId274" Type="http://schemas.openxmlformats.org/officeDocument/2006/relationships/hyperlink" Target="javascript:viewNews('61202527','pdf');" TargetMode="External"/><Relationship Id="rId27" Type="http://schemas.openxmlformats.org/officeDocument/2006/relationships/hyperlink" Target="https://www.weblink.com.au/news/news.asp?search_by1=code&amp;mode=Ann&amp;searchString1=HCD" TargetMode="External"/><Relationship Id="rId48" Type="http://schemas.openxmlformats.org/officeDocument/2006/relationships/hyperlink" Target="javascript:viewNews('61204091','pdf');" TargetMode="External"/><Relationship Id="rId69" Type="http://schemas.openxmlformats.org/officeDocument/2006/relationships/hyperlink" Target="https://www.weblink.com.au/news/news.asp?search_by1=code&amp;mode=Ann&amp;searchString1=ARD" TargetMode="External"/><Relationship Id="rId113" Type="http://schemas.openxmlformats.org/officeDocument/2006/relationships/hyperlink" Target="https://www.weblink.com.au/news/news.asp?search_by1=code&amp;mode=Ann&amp;searchString1=CTN" TargetMode="External"/><Relationship Id="rId134" Type="http://schemas.openxmlformats.org/officeDocument/2006/relationships/hyperlink" Target="javascript:viewNews('61203862','pdf');" TargetMode="External"/><Relationship Id="rId80" Type="http://schemas.openxmlformats.org/officeDocument/2006/relationships/hyperlink" Target="javascript:viewNews('61204021','pdf');" TargetMode="External"/><Relationship Id="rId155" Type="http://schemas.openxmlformats.org/officeDocument/2006/relationships/hyperlink" Target="https://www.weblink.com.au/news/news.asp?search_by1=code&amp;mode=Ann&amp;searchString1=STX" TargetMode="External"/><Relationship Id="rId176" Type="http://schemas.openxmlformats.org/officeDocument/2006/relationships/hyperlink" Target="javascript:viewNews('61203680','pdf');" TargetMode="External"/><Relationship Id="rId197" Type="http://schemas.openxmlformats.org/officeDocument/2006/relationships/hyperlink" Target="https://www.weblink.com.au/news/news.asp?search_by1=code&amp;mode=Ann&amp;searchString1=CSE" TargetMode="External"/><Relationship Id="rId201" Type="http://schemas.openxmlformats.org/officeDocument/2006/relationships/hyperlink" Target="https://www.weblink.com.au/news/news.asp?search_by1=code&amp;mode=Ann&amp;searchString1=DBO" TargetMode="External"/><Relationship Id="rId222" Type="http://schemas.openxmlformats.org/officeDocument/2006/relationships/hyperlink" Target="javascript:viewNews('61203336','pdf');" TargetMode="External"/><Relationship Id="rId243" Type="http://schemas.openxmlformats.org/officeDocument/2006/relationships/hyperlink" Target="https://www.weblink.com.au/news/news.asp?search_by1=code&amp;mode=Ann&amp;searchString1=LYN" TargetMode="External"/><Relationship Id="rId264" Type="http://schemas.openxmlformats.org/officeDocument/2006/relationships/hyperlink" Target="javascript:viewNews('61202759','pdf');" TargetMode="External"/><Relationship Id="rId285" Type="http://schemas.openxmlformats.org/officeDocument/2006/relationships/hyperlink" Target="https://www.weblink.com.au/news/news.asp?search_by1=code&amp;mode=Ann&amp;searchString1=ICG" TargetMode="External"/><Relationship Id="rId17" Type="http://schemas.openxmlformats.org/officeDocument/2006/relationships/hyperlink" Target="https://www.weblink.com.au/news/news.asp?search_by1=code&amp;mode=Ann&amp;searchString1=RB6" TargetMode="External"/><Relationship Id="rId38" Type="http://schemas.openxmlformats.org/officeDocument/2006/relationships/hyperlink" Target="javascript:viewNews('61204099','pdf');" TargetMode="External"/><Relationship Id="rId59" Type="http://schemas.openxmlformats.org/officeDocument/2006/relationships/hyperlink" Target="https://www.weblink.com.au/news/news.asp?search_by1=code&amp;mode=Ann&amp;searchString1=JAL" TargetMode="External"/><Relationship Id="rId103" Type="http://schemas.openxmlformats.org/officeDocument/2006/relationships/hyperlink" Target="https://www.weblink.com.au/news/news.asp?search_by1=code&amp;mode=Ann&amp;searchString1=RCR" TargetMode="External"/><Relationship Id="rId124" Type="http://schemas.openxmlformats.org/officeDocument/2006/relationships/hyperlink" Target="javascript:viewNews('61203887','pdf');" TargetMode="External"/><Relationship Id="rId70" Type="http://schemas.openxmlformats.org/officeDocument/2006/relationships/hyperlink" Target="javascript:viewNews('61204039','pdf');" TargetMode="External"/><Relationship Id="rId91" Type="http://schemas.openxmlformats.org/officeDocument/2006/relationships/hyperlink" Target="https://www.weblink.com.au/news/news.asp?search_by1=code&amp;mode=Ann&amp;searchString1=TMG" TargetMode="External"/><Relationship Id="rId145" Type="http://schemas.openxmlformats.org/officeDocument/2006/relationships/hyperlink" Target="https://www.weblink.com.au/news/news.asp?search_by1=code&amp;mode=Ann&amp;searchString1=ACP" TargetMode="External"/><Relationship Id="rId166" Type="http://schemas.openxmlformats.org/officeDocument/2006/relationships/hyperlink" Target="javascript:viewNews('61203745','pdf');" TargetMode="External"/><Relationship Id="rId187" Type="http://schemas.openxmlformats.org/officeDocument/2006/relationships/hyperlink" Target="https://www.weblink.com.au/news/news.asp?search_by1=code&amp;mode=Ann&amp;searchString1=SLS" TargetMode="External"/><Relationship Id="rId1" Type="http://schemas.openxmlformats.org/officeDocument/2006/relationships/hyperlink" Target="https://www.weblink.com.au/news/news.asp?search_by1=code&amp;mode=Ann&amp;searchString1=RXL" TargetMode="External"/><Relationship Id="rId212" Type="http://schemas.openxmlformats.org/officeDocument/2006/relationships/hyperlink" Target="javascript:viewNews('21518496','pdf');" TargetMode="External"/><Relationship Id="rId233" Type="http://schemas.openxmlformats.org/officeDocument/2006/relationships/hyperlink" Target="https://www.weblink.com.au/news/news.asp?search_by1=code&amp;mode=Ann&amp;searchString1=GL1" TargetMode="External"/><Relationship Id="rId254" Type="http://schemas.openxmlformats.org/officeDocument/2006/relationships/hyperlink" Target="javascript:viewNews('3640675','pdf');" TargetMode="External"/><Relationship Id="rId28" Type="http://schemas.openxmlformats.org/officeDocument/2006/relationships/hyperlink" Target="javascript:viewNews('21519262','pdf');" TargetMode="External"/><Relationship Id="rId49" Type="http://schemas.openxmlformats.org/officeDocument/2006/relationships/hyperlink" Target="https://www.weblink.com.au/news/news.asp?search_by1=code&amp;mode=Ann&amp;searchString1=LDR" TargetMode="External"/><Relationship Id="rId114" Type="http://schemas.openxmlformats.org/officeDocument/2006/relationships/hyperlink" Target="javascript:viewNews('61203944','pdf');" TargetMode="External"/><Relationship Id="rId275" Type="http://schemas.openxmlformats.org/officeDocument/2006/relationships/hyperlink" Target="https://www.weblink.com.au/news/news.asp?search_by1=code&amp;mode=Ann&amp;searchString1=FAL" TargetMode="External"/><Relationship Id="rId60" Type="http://schemas.openxmlformats.org/officeDocument/2006/relationships/hyperlink" Target="javascript:viewNews('61204078','pdf');" TargetMode="External"/><Relationship Id="rId81" Type="http://schemas.openxmlformats.org/officeDocument/2006/relationships/hyperlink" Target="https://www.weblink.com.au/news/news.asp?search_by1=code&amp;mode=Ann&amp;searchString1=FZR" TargetMode="External"/><Relationship Id="rId135" Type="http://schemas.openxmlformats.org/officeDocument/2006/relationships/hyperlink" Target="https://www.weblink.com.au/news/news.asp?search_by1=code&amp;mode=Ann&amp;searchString1=ILT" TargetMode="External"/><Relationship Id="rId156" Type="http://schemas.openxmlformats.org/officeDocument/2006/relationships/hyperlink" Target="javascript:viewNews('61203772','pdf');" TargetMode="External"/><Relationship Id="rId177" Type="http://schemas.openxmlformats.org/officeDocument/2006/relationships/hyperlink" Target="https://www.weblink.com.au/news/news.asp?search_by1=code&amp;mode=Ann&amp;searchString1=GLV" TargetMode="External"/><Relationship Id="rId198" Type="http://schemas.openxmlformats.org/officeDocument/2006/relationships/hyperlink" Target="javascript:viewNews('61203525','pdf');" TargetMode="External"/><Relationship Id="rId202" Type="http://schemas.openxmlformats.org/officeDocument/2006/relationships/hyperlink" Target="javascript:viewNews('61203463','pdf');" TargetMode="External"/><Relationship Id="rId223" Type="http://schemas.openxmlformats.org/officeDocument/2006/relationships/hyperlink" Target="https://www.weblink.com.au/news/news.asp?search_by1=code&amp;mode=Ann&amp;searchString1=TX3" TargetMode="External"/><Relationship Id="rId244" Type="http://schemas.openxmlformats.org/officeDocument/2006/relationships/hyperlink" Target="javascript:viewNews('61203083','pdf');" TargetMode="External"/><Relationship Id="rId18" Type="http://schemas.openxmlformats.org/officeDocument/2006/relationships/hyperlink" Target="javascript:viewNews('61204159','pdf');" TargetMode="External"/><Relationship Id="rId39" Type="http://schemas.openxmlformats.org/officeDocument/2006/relationships/hyperlink" Target="https://www.weblink.com.au/news/news.asp?search_by1=code&amp;mode=Ann&amp;searchString1=A11" TargetMode="External"/><Relationship Id="rId265" Type="http://schemas.openxmlformats.org/officeDocument/2006/relationships/hyperlink" Target="https://www.weblink.com.au/news/news.asp?search_by1=code&amp;mode=Ann&amp;searchString1=MAN" TargetMode="External"/><Relationship Id="rId286" Type="http://schemas.openxmlformats.org/officeDocument/2006/relationships/hyperlink" Target="javascript:viewNews('61201621','pdf');" TargetMode="External"/><Relationship Id="rId50" Type="http://schemas.openxmlformats.org/officeDocument/2006/relationships/hyperlink" Target="javascript:viewNews('21519223','pdf');" TargetMode="External"/><Relationship Id="rId104" Type="http://schemas.openxmlformats.org/officeDocument/2006/relationships/hyperlink" Target="javascript:viewNews('61204000','pdf');" TargetMode="External"/><Relationship Id="rId125" Type="http://schemas.openxmlformats.org/officeDocument/2006/relationships/hyperlink" Target="https://www.weblink.com.au/news/news.asp?search_by1=code&amp;mode=Ann&amp;searchString1=MAY" TargetMode="External"/><Relationship Id="rId146" Type="http://schemas.openxmlformats.org/officeDocument/2006/relationships/hyperlink" Target="javascript:viewNews('61203833','pdf');" TargetMode="External"/><Relationship Id="rId167" Type="http://schemas.openxmlformats.org/officeDocument/2006/relationships/hyperlink" Target="https://www.weblink.com.au/news/news.asp?search_by1=code&amp;mode=Ann&amp;searchString1=PVT" TargetMode="External"/><Relationship Id="rId188" Type="http://schemas.openxmlformats.org/officeDocument/2006/relationships/hyperlink" Target="javascript:viewNews('61203608','pdf');" TargetMode="External"/><Relationship Id="rId71" Type="http://schemas.openxmlformats.org/officeDocument/2006/relationships/hyperlink" Target="https://www.weblink.com.au/news/news.asp?search_by1=code&amp;mode=Ann&amp;searchString1=LEX" TargetMode="External"/><Relationship Id="rId92" Type="http://schemas.openxmlformats.org/officeDocument/2006/relationships/hyperlink" Target="javascript:viewNews('61203981','pdf');" TargetMode="External"/><Relationship Id="rId213" Type="http://schemas.openxmlformats.org/officeDocument/2006/relationships/hyperlink" Target="https://www.weblink.com.au/news/news.asp?search_by1=code&amp;mode=Ann&amp;searchString1=GLA" TargetMode="External"/><Relationship Id="rId234" Type="http://schemas.openxmlformats.org/officeDocument/2006/relationships/hyperlink" Target="javascript:viewNews('61203201','pdf');" TargetMode="External"/><Relationship Id="rId2" Type="http://schemas.openxmlformats.org/officeDocument/2006/relationships/hyperlink" Target="javascript:viewNews('61204233','pdf');" TargetMode="External"/><Relationship Id="rId29" Type="http://schemas.openxmlformats.org/officeDocument/2006/relationships/hyperlink" Target="https://www.weblink.com.au/news/news.asp?search_by1=code&amp;mode=Ann&amp;searchString1=CPN" TargetMode="External"/><Relationship Id="rId255" Type="http://schemas.openxmlformats.org/officeDocument/2006/relationships/hyperlink" Target="https://www.weblink.com.au/news/news.asp?search_by1=code&amp;mode=Ann&amp;searchString1=ITM" TargetMode="External"/><Relationship Id="rId276" Type="http://schemas.openxmlformats.org/officeDocument/2006/relationships/hyperlink" Target="javascript:viewNews('61202367','pdf');" TargetMode="External"/><Relationship Id="rId40" Type="http://schemas.openxmlformats.org/officeDocument/2006/relationships/hyperlink" Target="javascript:viewNews('21519226','pdf');" TargetMode="External"/><Relationship Id="rId115" Type="http://schemas.openxmlformats.org/officeDocument/2006/relationships/hyperlink" Target="https://www.weblink.com.au/news/news.asp?search_by1=code&amp;mode=Ann&amp;searchString1=LCL" TargetMode="External"/><Relationship Id="rId136" Type="http://schemas.openxmlformats.org/officeDocument/2006/relationships/hyperlink" Target="javascript:viewNews('3641061','pdf');" TargetMode="External"/><Relationship Id="rId157" Type="http://schemas.openxmlformats.org/officeDocument/2006/relationships/hyperlink" Target="https://www.weblink.com.au/news/news.asp?search_by1=code&amp;mode=Ann&amp;searchString1=VRX" TargetMode="External"/><Relationship Id="rId178" Type="http://schemas.openxmlformats.org/officeDocument/2006/relationships/hyperlink" Target="javascript:viewNews('61203663','pdf');" TargetMode="External"/><Relationship Id="rId61" Type="http://schemas.openxmlformats.org/officeDocument/2006/relationships/hyperlink" Target="https://www.weblink.com.au/news/news.asp?search_by1=code&amp;mode=Ann&amp;searchString1=TAM" TargetMode="External"/><Relationship Id="rId82" Type="http://schemas.openxmlformats.org/officeDocument/2006/relationships/hyperlink" Target="javascript:viewNews('61204017','pdf');" TargetMode="External"/><Relationship Id="rId199" Type="http://schemas.openxmlformats.org/officeDocument/2006/relationships/hyperlink" Target="https://www.weblink.com.au/news/news.asp?search_by1=code&amp;mode=Ann&amp;searchString1=PBL" TargetMode="External"/><Relationship Id="rId203" Type="http://schemas.openxmlformats.org/officeDocument/2006/relationships/hyperlink" Target="https://www.weblink.com.au/news/news.asp?search_by1=code&amp;mode=Ann&amp;searchString1=OAU" TargetMode="External"/><Relationship Id="rId19" Type="http://schemas.openxmlformats.org/officeDocument/2006/relationships/hyperlink" Target="https://www.weblink.com.au/news/news.asp?search_by1=code&amp;mode=Ann&amp;searchString1=CBY" TargetMode="External"/><Relationship Id="rId224" Type="http://schemas.openxmlformats.org/officeDocument/2006/relationships/hyperlink" Target="javascript:viewNews('61203294','pdf');" TargetMode="External"/><Relationship Id="rId245" Type="http://schemas.openxmlformats.org/officeDocument/2006/relationships/hyperlink" Target="https://www.weblink.com.au/news/news.asp?search_by1=code&amp;mode=Ann&amp;searchString1=CGR" TargetMode="External"/><Relationship Id="rId266" Type="http://schemas.openxmlformats.org/officeDocument/2006/relationships/hyperlink" Target="javascript:viewNews('61202742','pdf');" TargetMode="External"/><Relationship Id="rId287" Type="http://schemas.openxmlformats.org/officeDocument/2006/relationships/hyperlink" Target="https://www.weblink.com.au/news/news.asp?search_by1=code&amp;mode=Ann&amp;searchString1=RML" TargetMode="External"/><Relationship Id="rId30" Type="http://schemas.openxmlformats.org/officeDocument/2006/relationships/hyperlink" Target="javascript:viewNews('61204115','pdf');" TargetMode="External"/><Relationship Id="rId105" Type="http://schemas.openxmlformats.org/officeDocument/2006/relationships/hyperlink" Target="https://www.weblink.com.au/news/news.asp?search_by1=code&amp;mode=Ann&amp;searchString1=LM8" TargetMode="External"/><Relationship Id="rId126" Type="http://schemas.openxmlformats.org/officeDocument/2006/relationships/hyperlink" Target="javascript:viewNews('3641078','pdf');" TargetMode="External"/><Relationship Id="rId147" Type="http://schemas.openxmlformats.org/officeDocument/2006/relationships/hyperlink" Target="https://www.weblink.com.au/news/news.asp?search_by1=code&amp;mode=Ann&amp;searchString1=G11" TargetMode="External"/><Relationship Id="rId168" Type="http://schemas.openxmlformats.org/officeDocument/2006/relationships/hyperlink" Target="javascript:viewNews('61203693','pdf');" TargetMode="External"/><Relationship Id="rId51" Type="http://schemas.openxmlformats.org/officeDocument/2006/relationships/hyperlink" Target="https://www.weblink.com.au/news/news.asp?search_by1=code&amp;mode=Ann&amp;searchString1=MPK" TargetMode="External"/><Relationship Id="rId72" Type="http://schemas.openxmlformats.org/officeDocument/2006/relationships/hyperlink" Target="javascript:viewNews('61204036','pdf');" TargetMode="External"/><Relationship Id="rId93" Type="http://schemas.openxmlformats.org/officeDocument/2006/relationships/hyperlink" Target="https://www.weblink.com.au/news/news.asp?search_by1=code&amp;mode=Ann&amp;searchString1=CAI" TargetMode="External"/><Relationship Id="rId189" Type="http://schemas.openxmlformats.org/officeDocument/2006/relationships/hyperlink" Target="https://www.weblink.com.au/news/news.asp?search_by1=code&amp;mode=Ann&amp;searchString1=SRZ" TargetMode="External"/><Relationship Id="rId3" Type="http://schemas.openxmlformats.org/officeDocument/2006/relationships/hyperlink" Target="https://www.weblink.com.au/news/news.asp?search_by1=code&amp;mode=Ann&amp;searchString1=BLZ" TargetMode="External"/><Relationship Id="rId214" Type="http://schemas.openxmlformats.org/officeDocument/2006/relationships/hyperlink" Target="javascript:viewNews('61203399','pdf');" TargetMode="External"/><Relationship Id="rId235" Type="http://schemas.openxmlformats.org/officeDocument/2006/relationships/hyperlink" Target="https://www.weblink.com.au/news/news.asp?search_by1=code&amp;mode=Ann&amp;searchString1=TIE" TargetMode="External"/><Relationship Id="rId256" Type="http://schemas.openxmlformats.org/officeDocument/2006/relationships/hyperlink" Target="javascript:viewNews('21517821','pdf');" TargetMode="External"/><Relationship Id="rId277" Type="http://schemas.openxmlformats.org/officeDocument/2006/relationships/hyperlink" Target="https://www.weblink.com.au/news/news.asp?search_by1=code&amp;mode=Ann&amp;searchString1=TLM" TargetMode="External"/><Relationship Id="rId116" Type="http://schemas.openxmlformats.org/officeDocument/2006/relationships/hyperlink" Target="javascript:viewNews('3641109','pdf');" TargetMode="External"/><Relationship Id="rId137" Type="http://schemas.openxmlformats.org/officeDocument/2006/relationships/hyperlink" Target="https://www.weblink.com.au/news/news.asp?search_by1=code&amp;mode=Ann&amp;searchString1=AQX" TargetMode="External"/><Relationship Id="rId158" Type="http://schemas.openxmlformats.org/officeDocument/2006/relationships/hyperlink" Target="javascript:viewNews('61203771','pdf');" TargetMode="External"/><Relationship Id="rId20" Type="http://schemas.openxmlformats.org/officeDocument/2006/relationships/hyperlink" Target="javascript:viewNews('21519276','pdf');" TargetMode="External"/><Relationship Id="rId41" Type="http://schemas.openxmlformats.org/officeDocument/2006/relationships/hyperlink" Target="https://www.weblink.com.au/news/news.asp?search_by1=code&amp;mode=Ann&amp;searchString1=WWI" TargetMode="External"/><Relationship Id="rId62" Type="http://schemas.openxmlformats.org/officeDocument/2006/relationships/hyperlink" Target="javascript:viewNews('61204057','pdf');" TargetMode="External"/><Relationship Id="rId83" Type="http://schemas.openxmlformats.org/officeDocument/2006/relationships/hyperlink" Target="https://www.weblink.com.au/news/news.asp?search_by1=code&amp;mode=Ann&amp;searchString1=S2R" TargetMode="External"/><Relationship Id="rId179" Type="http://schemas.openxmlformats.org/officeDocument/2006/relationships/hyperlink" Target="https://www.weblink.com.au/news/news.asp?search_by1=code&amp;mode=Ann&amp;searchString1=CHW" TargetMode="External"/><Relationship Id="rId190" Type="http://schemas.openxmlformats.org/officeDocument/2006/relationships/hyperlink" Target="javascript:viewNews('3640947','pdf');" TargetMode="External"/><Relationship Id="rId204" Type="http://schemas.openxmlformats.org/officeDocument/2006/relationships/hyperlink" Target="javascript:viewNews('61203434','pdf');" TargetMode="External"/><Relationship Id="rId225" Type="http://schemas.openxmlformats.org/officeDocument/2006/relationships/hyperlink" Target="https://www.weblink.com.au/news/news.asp?search_by1=code&amp;mode=Ann&amp;searchString1=EEL" TargetMode="External"/><Relationship Id="rId246" Type="http://schemas.openxmlformats.org/officeDocument/2006/relationships/hyperlink" Target="javascript:viewNews('61202981','pdf');" TargetMode="External"/><Relationship Id="rId267" Type="http://schemas.openxmlformats.org/officeDocument/2006/relationships/hyperlink" Target="https://www.weblink.com.au/news/news.asp?search_by1=code&amp;mode=Ann&amp;searchString1=RDN" TargetMode="External"/><Relationship Id="rId288" Type="http://schemas.openxmlformats.org/officeDocument/2006/relationships/hyperlink" Target="javascript:viewNews('21515610','pdf');" TargetMode="External"/><Relationship Id="rId106" Type="http://schemas.openxmlformats.org/officeDocument/2006/relationships/hyperlink" Target="javascript:viewNews('61203967','pdf');" TargetMode="External"/><Relationship Id="rId127" Type="http://schemas.openxmlformats.org/officeDocument/2006/relationships/hyperlink" Target="https://www.weblink.com.au/news/news.asp?search_by1=code&amp;mode=Ann&amp;searchString1=ORN" TargetMode="External"/><Relationship Id="rId10" Type="http://schemas.openxmlformats.org/officeDocument/2006/relationships/hyperlink" Target="javascript:viewNews('61204190','pdf');" TargetMode="External"/><Relationship Id="rId31" Type="http://schemas.openxmlformats.org/officeDocument/2006/relationships/hyperlink" Target="https://www.weblink.com.au/news/news.asp?search_by1=code&amp;mode=Ann&amp;searchString1=BSX" TargetMode="External"/><Relationship Id="rId52" Type="http://schemas.openxmlformats.org/officeDocument/2006/relationships/hyperlink" Target="javascript:viewNews('61204090','pdf');" TargetMode="External"/><Relationship Id="rId73" Type="http://schemas.openxmlformats.org/officeDocument/2006/relationships/hyperlink" Target="https://www.weblink.com.au/news/news.asp?search_by1=code&amp;mode=Ann&amp;searchString1=TKM" TargetMode="External"/><Relationship Id="rId94" Type="http://schemas.openxmlformats.org/officeDocument/2006/relationships/hyperlink" Target="javascript:viewNews('61203980','pdf');" TargetMode="External"/><Relationship Id="rId148" Type="http://schemas.openxmlformats.org/officeDocument/2006/relationships/hyperlink" Target="javascript:viewNews('21518935','pdf');" TargetMode="External"/><Relationship Id="rId169" Type="http://schemas.openxmlformats.org/officeDocument/2006/relationships/hyperlink" Target="https://www.weblink.com.au/news/news.asp?search_by1=code&amp;mode=Ann&amp;searchString1=DKM" TargetMode="External"/><Relationship Id="rId4" Type="http://schemas.openxmlformats.org/officeDocument/2006/relationships/hyperlink" Target="javascript:viewNews('61204221','pdf');" TargetMode="External"/><Relationship Id="rId180" Type="http://schemas.openxmlformats.org/officeDocument/2006/relationships/hyperlink" Target="javascript:viewNews('61203661','pdf');" TargetMode="External"/><Relationship Id="rId215" Type="http://schemas.openxmlformats.org/officeDocument/2006/relationships/hyperlink" Target="https://www.weblink.com.au/news/news.asp?search_by1=code&amp;mode=Ann&amp;searchString1=CUL" TargetMode="External"/><Relationship Id="rId236" Type="http://schemas.openxmlformats.org/officeDocument/2006/relationships/hyperlink" Target="javascript:viewNews('61203165','pdf');" TargetMode="External"/><Relationship Id="rId257" Type="http://schemas.openxmlformats.org/officeDocument/2006/relationships/hyperlink" Target="https://www.weblink.com.au/news/news.asp?search_by1=code&amp;mode=Ann&amp;searchString1=NXM" TargetMode="External"/><Relationship Id="rId278" Type="http://schemas.openxmlformats.org/officeDocument/2006/relationships/hyperlink" Target="javascript:viewNews('61202334','pdf');" TargetMode="External"/><Relationship Id="rId42" Type="http://schemas.openxmlformats.org/officeDocument/2006/relationships/hyperlink" Target="javascript:viewNews('3641167','pdf');" TargetMode="External"/><Relationship Id="rId84" Type="http://schemas.openxmlformats.org/officeDocument/2006/relationships/hyperlink" Target="javascript:viewNews('61203997','pdf');" TargetMode="External"/><Relationship Id="rId138" Type="http://schemas.openxmlformats.org/officeDocument/2006/relationships/hyperlink" Target="javascript:viewNews('61203857','pdf');" TargetMode="External"/><Relationship Id="rId191" Type="http://schemas.openxmlformats.org/officeDocument/2006/relationships/hyperlink" Target="https://www.weblink.com.au/news/news.asp?search_by1=code&amp;mode=Ann&amp;searchString1=MZZ" TargetMode="External"/><Relationship Id="rId205" Type="http://schemas.openxmlformats.org/officeDocument/2006/relationships/hyperlink" Target="https://www.weblink.com.au/news/news.asp?search_by1=code&amp;mode=Ann&amp;searchString1=GR8" TargetMode="External"/><Relationship Id="rId247" Type="http://schemas.openxmlformats.org/officeDocument/2006/relationships/hyperlink" Target="https://www.weblink.com.au/news/news.asp?search_by1=code&amp;mode=Ann&amp;searchString1=AR3" TargetMode="External"/><Relationship Id="rId107" Type="http://schemas.openxmlformats.org/officeDocument/2006/relationships/hyperlink" Target="https://www.weblink.com.au/news/news.asp?search_by1=code&amp;mode=Ann&amp;searchString1=AMN" TargetMode="External"/><Relationship Id="rId289" Type="http://schemas.openxmlformats.org/officeDocument/2006/relationships/hyperlink" Target="https://www.weblink.com.au/news/news.asp?search_by1=code&amp;mode=Ann&amp;searchString1=PIM" TargetMode="External"/><Relationship Id="rId11" Type="http://schemas.openxmlformats.org/officeDocument/2006/relationships/hyperlink" Target="https://www.weblink.com.au/news/news.asp?search_by1=code&amp;mode=Ann&amp;searchString1=ALB" TargetMode="External"/><Relationship Id="rId53" Type="http://schemas.openxmlformats.org/officeDocument/2006/relationships/hyperlink" Target="https://www.weblink.com.au/news/news.asp?search_by1=code&amp;mode=Ann&amp;searchString1=SLB" TargetMode="External"/><Relationship Id="rId149" Type="http://schemas.openxmlformats.org/officeDocument/2006/relationships/hyperlink" Target="https://www.weblink.com.au/news/news.asp?search_by1=code&amp;mode=Ann&amp;searchString1=TG6" TargetMode="External"/><Relationship Id="rId95" Type="http://schemas.openxmlformats.org/officeDocument/2006/relationships/hyperlink" Target="https://www.weblink.com.au/news/news.asp?search_by1=code&amp;mode=Ann&amp;searchString1=MEK" TargetMode="External"/><Relationship Id="rId160" Type="http://schemas.openxmlformats.org/officeDocument/2006/relationships/hyperlink" Target="javascript:viewNews('61203770','pdf');" TargetMode="External"/><Relationship Id="rId216" Type="http://schemas.openxmlformats.org/officeDocument/2006/relationships/hyperlink" Target="javascript:viewNews('61203393','pdf');" TargetMode="External"/><Relationship Id="rId258" Type="http://schemas.openxmlformats.org/officeDocument/2006/relationships/hyperlink" Target="javascript:viewNews('61202775','pdf');" TargetMode="External"/><Relationship Id="rId22" Type="http://schemas.openxmlformats.org/officeDocument/2006/relationships/hyperlink" Target="javascript:viewNews('21519273','pdf');" TargetMode="External"/><Relationship Id="rId64" Type="http://schemas.openxmlformats.org/officeDocument/2006/relationships/hyperlink" Target="javascript:viewNews('61204054','pdf');" TargetMode="External"/><Relationship Id="rId118" Type="http://schemas.openxmlformats.org/officeDocument/2006/relationships/hyperlink" Target="javascript:viewNews('61203907','pdf');" TargetMode="External"/><Relationship Id="rId171" Type="http://schemas.openxmlformats.org/officeDocument/2006/relationships/hyperlink" Target="https://www.weblink.com.au/news/news.asp?search_by1=code&amp;mode=Ann&amp;searchString1=DMM" TargetMode="External"/><Relationship Id="rId227" Type="http://schemas.openxmlformats.org/officeDocument/2006/relationships/hyperlink" Target="https://www.weblink.com.au/news/news.asp?search_by1=code&amp;mode=Ann&amp;searchString1=MGU" TargetMode="External"/><Relationship Id="rId269" Type="http://schemas.openxmlformats.org/officeDocument/2006/relationships/hyperlink" Target="https://www.weblink.com.au/news/news.asp?search_by1=code&amp;mode=Ann&amp;searchString1=C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C4CF-45AE-4040-8221-6F8EAABACE83}">
  <dimension ref="K3:L604"/>
  <sheetViews>
    <sheetView workbookViewId="0"/>
  </sheetViews>
  <sheetFormatPr defaultRowHeight="15" x14ac:dyDescent="0.25"/>
  <sheetData>
    <row r="3" spans="11:12" x14ac:dyDescent="0.25">
      <c r="K3" t="s">
        <v>0</v>
      </c>
      <c r="L3" t="s">
        <v>1</v>
      </c>
    </row>
    <row r="4" spans="11:12" x14ac:dyDescent="0.25">
      <c r="K4" t="s">
        <v>0</v>
      </c>
      <c r="L4" t="s">
        <v>1</v>
      </c>
    </row>
    <row r="5" spans="11:12" x14ac:dyDescent="0.25">
      <c r="K5" t="s">
        <v>0</v>
      </c>
      <c r="L5" t="s">
        <v>1</v>
      </c>
    </row>
    <row r="6" spans="11:12" x14ac:dyDescent="0.25">
      <c r="K6" t="s">
        <v>0</v>
      </c>
      <c r="L6" t="s">
        <v>1</v>
      </c>
    </row>
    <row r="7" spans="11:12" x14ac:dyDescent="0.25">
      <c r="K7" t="s">
        <v>0</v>
      </c>
      <c r="L7" t="s">
        <v>1</v>
      </c>
    </row>
    <row r="8" spans="11:12" x14ac:dyDescent="0.25">
      <c r="K8" t="s">
        <v>0</v>
      </c>
      <c r="L8" t="s">
        <v>1</v>
      </c>
    </row>
    <row r="9" spans="11:12" x14ac:dyDescent="0.25">
      <c r="K9" t="s">
        <v>0</v>
      </c>
      <c r="L9" t="s">
        <v>1</v>
      </c>
    </row>
    <row r="10" spans="11:12" x14ac:dyDescent="0.25">
      <c r="K10" t="s">
        <v>0</v>
      </c>
      <c r="L10" t="s">
        <v>1</v>
      </c>
    </row>
    <row r="11" spans="11:12" x14ac:dyDescent="0.25">
      <c r="K11" t="s">
        <v>0</v>
      </c>
      <c r="L11" t="s">
        <v>1</v>
      </c>
    </row>
    <row r="12" spans="11:12" x14ac:dyDescent="0.25">
      <c r="K12" t="s">
        <v>0</v>
      </c>
      <c r="L12" t="s">
        <v>1</v>
      </c>
    </row>
    <row r="13" spans="11:12" x14ac:dyDescent="0.25">
      <c r="K13" t="s">
        <v>0</v>
      </c>
      <c r="L13" t="s">
        <v>1</v>
      </c>
    </row>
    <row r="14" spans="11:12" x14ac:dyDescent="0.25">
      <c r="K14" t="s">
        <v>0</v>
      </c>
      <c r="L14" t="s">
        <v>1</v>
      </c>
    </row>
    <row r="15" spans="11:12" x14ac:dyDescent="0.25">
      <c r="K15" t="s">
        <v>0</v>
      </c>
      <c r="L15" t="s">
        <v>1</v>
      </c>
    </row>
    <row r="16" spans="11:12" x14ac:dyDescent="0.25">
      <c r="K16" t="s">
        <v>0</v>
      </c>
      <c r="L16" t="s">
        <v>1</v>
      </c>
    </row>
    <row r="17" spans="11:12" x14ac:dyDescent="0.25">
      <c r="K17" t="s">
        <v>0</v>
      </c>
      <c r="L17" t="s">
        <v>1</v>
      </c>
    </row>
    <row r="18" spans="11:12" x14ac:dyDescent="0.25">
      <c r="K18" t="s">
        <v>0</v>
      </c>
      <c r="L18" t="s">
        <v>1</v>
      </c>
    </row>
    <row r="19" spans="11:12" x14ac:dyDescent="0.25">
      <c r="K19" t="s">
        <v>0</v>
      </c>
      <c r="L19" t="s">
        <v>1</v>
      </c>
    </row>
    <row r="20" spans="11:12" x14ac:dyDescent="0.25">
      <c r="K20" t="s">
        <v>0</v>
      </c>
      <c r="L20" t="s">
        <v>1</v>
      </c>
    </row>
    <row r="21" spans="11:12" x14ac:dyDescent="0.25">
      <c r="K21" t="s">
        <v>0</v>
      </c>
      <c r="L21" t="s">
        <v>1</v>
      </c>
    </row>
    <row r="22" spans="11:12" x14ac:dyDescent="0.25">
      <c r="K22" t="s">
        <v>0</v>
      </c>
      <c r="L22" t="s">
        <v>1</v>
      </c>
    </row>
    <row r="23" spans="11:12" x14ac:dyDescent="0.25">
      <c r="K23" t="s">
        <v>0</v>
      </c>
      <c r="L23" t="s">
        <v>1</v>
      </c>
    </row>
    <row r="24" spans="11:12" x14ac:dyDescent="0.25">
      <c r="K24" t="s">
        <v>0</v>
      </c>
      <c r="L24" t="s">
        <v>1</v>
      </c>
    </row>
    <row r="25" spans="11:12" x14ac:dyDescent="0.25">
      <c r="K25" t="s">
        <v>0</v>
      </c>
      <c r="L25" t="s">
        <v>1</v>
      </c>
    </row>
    <row r="26" spans="11:12" x14ac:dyDescent="0.25">
      <c r="K26" t="s">
        <v>0</v>
      </c>
      <c r="L26" t="s">
        <v>1</v>
      </c>
    </row>
    <row r="27" spans="11:12" x14ac:dyDescent="0.25">
      <c r="K27" t="s">
        <v>0</v>
      </c>
      <c r="L27" t="s">
        <v>1</v>
      </c>
    </row>
    <row r="28" spans="11:12" x14ac:dyDescent="0.25">
      <c r="K28" t="s">
        <v>0</v>
      </c>
      <c r="L28" t="s">
        <v>1</v>
      </c>
    </row>
    <row r="29" spans="11:12" x14ac:dyDescent="0.25">
      <c r="K29" t="s">
        <v>0</v>
      </c>
      <c r="L29" t="s">
        <v>1</v>
      </c>
    </row>
    <row r="30" spans="11:12" x14ac:dyDescent="0.25">
      <c r="K30" t="s">
        <v>0</v>
      </c>
      <c r="L30" t="s">
        <v>1</v>
      </c>
    </row>
    <row r="31" spans="11:12" x14ac:dyDescent="0.25">
      <c r="K31" t="s">
        <v>0</v>
      </c>
      <c r="L31" t="s">
        <v>1</v>
      </c>
    </row>
    <row r="32" spans="11:12" x14ac:dyDescent="0.25">
      <c r="K32" t="s">
        <v>0</v>
      </c>
      <c r="L32" t="s">
        <v>1</v>
      </c>
    </row>
    <row r="33" spans="11:12" x14ac:dyDescent="0.25">
      <c r="K33" t="s">
        <v>0</v>
      </c>
      <c r="L33" t="s">
        <v>1</v>
      </c>
    </row>
    <row r="34" spans="11:12" x14ac:dyDescent="0.25">
      <c r="K34" t="s">
        <v>0</v>
      </c>
      <c r="L34" t="s">
        <v>1</v>
      </c>
    </row>
    <row r="35" spans="11:12" x14ac:dyDescent="0.25">
      <c r="K35" t="s">
        <v>0</v>
      </c>
      <c r="L35" t="s">
        <v>1</v>
      </c>
    </row>
    <row r="36" spans="11:12" x14ac:dyDescent="0.25">
      <c r="K36" t="s">
        <v>0</v>
      </c>
      <c r="L36" t="s">
        <v>1</v>
      </c>
    </row>
    <row r="37" spans="11:12" x14ac:dyDescent="0.25">
      <c r="K37" t="s">
        <v>0</v>
      </c>
      <c r="L37" t="s">
        <v>1</v>
      </c>
    </row>
    <row r="38" spans="11:12" x14ac:dyDescent="0.25">
      <c r="K38" t="s">
        <v>0</v>
      </c>
      <c r="L38" t="s">
        <v>1</v>
      </c>
    </row>
    <row r="39" spans="11:12" x14ac:dyDescent="0.25">
      <c r="K39" t="s">
        <v>0</v>
      </c>
      <c r="L39" t="s">
        <v>1</v>
      </c>
    </row>
    <row r="40" spans="11:12" x14ac:dyDescent="0.25">
      <c r="K40" t="s">
        <v>0</v>
      </c>
      <c r="L40" t="s">
        <v>1</v>
      </c>
    </row>
    <row r="41" spans="11:12" x14ac:dyDescent="0.25">
      <c r="K41" t="s">
        <v>0</v>
      </c>
      <c r="L41" t="s">
        <v>1</v>
      </c>
    </row>
    <row r="42" spans="11:12" x14ac:dyDescent="0.25">
      <c r="K42" t="s">
        <v>0</v>
      </c>
      <c r="L42" t="s">
        <v>1</v>
      </c>
    </row>
    <row r="43" spans="11:12" x14ac:dyDescent="0.25">
      <c r="K43" t="s">
        <v>0</v>
      </c>
      <c r="L43" t="s">
        <v>1</v>
      </c>
    </row>
    <row r="44" spans="11:12" x14ac:dyDescent="0.25">
      <c r="K44" t="s">
        <v>0</v>
      </c>
      <c r="L44" t="s">
        <v>1</v>
      </c>
    </row>
    <row r="45" spans="11:12" x14ac:dyDescent="0.25">
      <c r="K45" t="s">
        <v>0</v>
      </c>
      <c r="L45" t="s">
        <v>1</v>
      </c>
    </row>
    <row r="46" spans="11:12" x14ac:dyDescent="0.25">
      <c r="K46" t="s">
        <v>0</v>
      </c>
      <c r="L46" t="s">
        <v>1</v>
      </c>
    </row>
    <row r="47" spans="11:12" x14ac:dyDescent="0.25">
      <c r="K47" t="s">
        <v>0</v>
      </c>
      <c r="L47" t="s">
        <v>1</v>
      </c>
    </row>
    <row r="48" spans="11:12" x14ac:dyDescent="0.25">
      <c r="K48" t="s">
        <v>0</v>
      </c>
      <c r="L48" t="s">
        <v>1</v>
      </c>
    </row>
    <row r="49" spans="11:12" x14ac:dyDescent="0.25">
      <c r="K49" t="s">
        <v>0</v>
      </c>
      <c r="L49" t="s">
        <v>1</v>
      </c>
    </row>
    <row r="50" spans="11:12" x14ac:dyDescent="0.25">
      <c r="K50" t="s">
        <v>0</v>
      </c>
      <c r="L50" t="s">
        <v>1</v>
      </c>
    </row>
    <row r="51" spans="11:12" x14ac:dyDescent="0.25">
      <c r="K51" t="s">
        <v>0</v>
      </c>
      <c r="L51" t="s">
        <v>1</v>
      </c>
    </row>
    <row r="52" spans="11:12" x14ac:dyDescent="0.25">
      <c r="K52" t="s">
        <v>0</v>
      </c>
      <c r="L52" t="s">
        <v>1</v>
      </c>
    </row>
    <row r="53" spans="11:12" x14ac:dyDescent="0.25">
      <c r="K53" t="s">
        <v>0</v>
      </c>
      <c r="L53" t="s">
        <v>1</v>
      </c>
    </row>
    <row r="54" spans="11:12" x14ac:dyDescent="0.25">
      <c r="K54" t="s">
        <v>0</v>
      </c>
      <c r="L54" t="s">
        <v>1</v>
      </c>
    </row>
    <row r="55" spans="11:12" x14ac:dyDescent="0.25">
      <c r="K55" t="s">
        <v>0</v>
      </c>
      <c r="L55" t="s">
        <v>1</v>
      </c>
    </row>
    <row r="56" spans="11:12" x14ac:dyDescent="0.25">
      <c r="K56" t="s">
        <v>0</v>
      </c>
      <c r="L56" t="s">
        <v>1</v>
      </c>
    </row>
    <row r="57" spans="11:12" x14ac:dyDescent="0.25">
      <c r="K57" t="s">
        <v>0</v>
      </c>
      <c r="L57" t="s">
        <v>1</v>
      </c>
    </row>
    <row r="58" spans="11:12" x14ac:dyDescent="0.25">
      <c r="K58" t="s">
        <v>0</v>
      </c>
      <c r="L58" t="s">
        <v>1</v>
      </c>
    </row>
    <row r="59" spans="11:12" x14ac:dyDescent="0.25">
      <c r="K59" t="s">
        <v>0</v>
      </c>
      <c r="L59" t="s">
        <v>1</v>
      </c>
    </row>
    <row r="60" spans="11:12" x14ac:dyDescent="0.25">
      <c r="K60" t="s">
        <v>0</v>
      </c>
      <c r="L60" t="s">
        <v>1</v>
      </c>
    </row>
    <row r="61" spans="11:12" x14ac:dyDescent="0.25">
      <c r="K61" t="s">
        <v>0</v>
      </c>
      <c r="L61" t="s">
        <v>1</v>
      </c>
    </row>
    <row r="62" spans="11:12" x14ac:dyDescent="0.25">
      <c r="K62" t="s">
        <v>0</v>
      </c>
      <c r="L62" t="s">
        <v>1</v>
      </c>
    </row>
    <row r="63" spans="11:12" x14ac:dyDescent="0.25">
      <c r="K63" t="s">
        <v>0</v>
      </c>
      <c r="L63" t="s">
        <v>1</v>
      </c>
    </row>
    <row r="64" spans="11:12" x14ac:dyDescent="0.25">
      <c r="K64" t="s">
        <v>0</v>
      </c>
      <c r="L64" t="s">
        <v>1</v>
      </c>
    </row>
    <row r="65" spans="11:12" x14ac:dyDescent="0.25">
      <c r="K65" t="s">
        <v>0</v>
      </c>
      <c r="L65" t="s">
        <v>1</v>
      </c>
    </row>
    <row r="66" spans="11:12" x14ac:dyDescent="0.25">
      <c r="K66" t="s">
        <v>0</v>
      </c>
      <c r="L66" t="s">
        <v>1</v>
      </c>
    </row>
    <row r="67" spans="11:12" x14ac:dyDescent="0.25">
      <c r="K67" t="s">
        <v>0</v>
      </c>
      <c r="L67" t="s">
        <v>1</v>
      </c>
    </row>
    <row r="68" spans="11:12" x14ac:dyDescent="0.25">
      <c r="K68" t="s">
        <v>0</v>
      </c>
      <c r="L68" t="s">
        <v>1</v>
      </c>
    </row>
    <row r="69" spans="11:12" x14ac:dyDescent="0.25">
      <c r="K69" t="s">
        <v>0</v>
      </c>
      <c r="L69" t="s">
        <v>1</v>
      </c>
    </row>
    <row r="70" spans="11:12" x14ac:dyDescent="0.25">
      <c r="K70" t="s">
        <v>0</v>
      </c>
      <c r="L70" t="s">
        <v>1</v>
      </c>
    </row>
    <row r="71" spans="11:12" x14ac:dyDescent="0.25">
      <c r="K71" t="s">
        <v>0</v>
      </c>
      <c r="L71" t="s">
        <v>1</v>
      </c>
    </row>
    <row r="72" spans="11:12" x14ac:dyDescent="0.25">
      <c r="K72" t="s">
        <v>0</v>
      </c>
      <c r="L72" t="s">
        <v>1</v>
      </c>
    </row>
    <row r="73" spans="11:12" x14ac:dyDescent="0.25">
      <c r="K73" t="s">
        <v>0</v>
      </c>
      <c r="L73" t="s">
        <v>1</v>
      </c>
    </row>
    <row r="74" spans="11:12" x14ac:dyDescent="0.25">
      <c r="K74" t="s">
        <v>0</v>
      </c>
      <c r="L74" t="s">
        <v>1</v>
      </c>
    </row>
    <row r="75" spans="11:12" x14ac:dyDescent="0.25">
      <c r="K75" t="s">
        <v>0</v>
      </c>
      <c r="L75" t="s">
        <v>1</v>
      </c>
    </row>
    <row r="76" spans="11:12" x14ac:dyDescent="0.25">
      <c r="K76" t="s">
        <v>0</v>
      </c>
      <c r="L76" t="s">
        <v>1</v>
      </c>
    </row>
    <row r="77" spans="11:12" x14ac:dyDescent="0.25">
      <c r="K77" t="s">
        <v>0</v>
      </c>
      <c r="L77" t="s">
        <v>1</v>
      </c>
    </row>
    <row r="78" spans="11:12" x14ac:dyDescent="0.25">
      <c r="K78" t="s">
        <v>0</v>
      </c>
      <c r="L78" t="s">
        <v>1</v>
      </c>
    </row>
    <row r="79" spans="11:12" x14ac:dyDescent="0.25">
      <c r="K79" t="s">
        <v>0</v>
      </c>
      <c r="L79" t="s">
        <v>1</v>
      </c>
    </row>
    <row r="80" spans="11:12" x14ac:dyDescent="0.25">
      <c r="K80" t="s">
        <v>0</v>
      </c>
      <c r="L80" t="s">
        <v>1</v>
      </c>
    </row>
    <row r="81" spans="11:12" x14ac:dyDescent="0.25">
      <c r="K81" t="s">
        <v>0</v>
      </c>
      <c r="L81" t="s">
        <v>1</v>
      </c>
    </row>
    <row r="82" spans="11:12" x14ac:dyDescent="0.25">
      <c r="K82" t="s">
        <v>0</v>
      </c>
      <c r="L82" t="s">
        <v>1</v>
      </c>
    </row>
    <row r="83" spans="11:12" x14ac:dyDescent="0.25">
      <c r="K83" t="s">
        <v>0</v>
      </c>
      <c r="L83" t="s">
        <v>1</v>
      </c>
    </row>
    <row r="84" spans="11:12" x14ac:dyDescent="0.25">
      <c r="K84" t="s">
        <v>0</v>
      </c>
      <c r="L84" t="s">
        <v>1</v>
      </c>
    </row>
    <row r="85" spans="11:12" x14ac:dyDescent="0.25">
      <c r="K85" t="s">
        <v>0</v>
      </c>
      <c r="L85" t="s">
        <v>1</v>
      </c>
    </row>
    <row r="86" spans="11:12" x14ac:dyDescent="0.25">
      <c r="K86" t="s">
        <v>0</v>
      </c>
      <c r="L86" t="s">
        <v>1</v>
      </c>
    </row>
    <row r="87" spans="11:12" x14ac:dyDescent="0.25">
      <c r="K87" t="s">
        <v>0</v>
      </c>
      <c r="L87" t="s">
        <v>1</v>
      </c>
    </row>
    <row r="88" spans="11:12" x14ac:dyDescent="0.25">
      <c r="K88" t="s">
        <v>0</v>
      </c>
      <c r="L88" t="s">
        <v>1</v>
      </c>
    </row>
    <row r="89" spans="11:12" x14ac:dyDescent="0.25">
      <c r="K89" t="s">
        <v>0</v>
      </c>
      <c r="L89" t="s">
        <v>1</v>
      </c>
    </row>
    <row r="90" spans="11:12" x14ac:dyDescent="0.25">
      <c r="K90" t="s">
        <v>0</v>
      </c>
      <c r="L90" t="s">
        <v>1</v>
      </c>
    </row>
    <row r="91" spans="11:12" x14ac:dyDescent="0.25">
      <c r="K91" t="s">
        <v>0</v>
      </c>
      <c r="L91" t="s">
        <v>1</v>
      </c>
    </row>
    <row r="92" spans="11:12" x14ac:dyDescent="0.25">
      <c r="K92" t="s">
        <v>0</v>
      </c>
      <c r="L92" t="s">
        <v>1</v>
      </c>
    </row>
    <row r="94" spans="11:12" x14ac:dyDescent="0.25">
      <c r="K94" t="s">
        <v>0</v>
      </c>
      <c r="L94" t="s">
        <v>1</v>
      </c>
    </row>
    <row r="95" spans="11:12" x14ac:dyDescent="0.25">
      <c r="K95" t="s">
        <v>0</v>
      </c>
      <c r="L95" t="s">
        <v>1</v>
      </c>
    </row>
    <row r="96" spans="11:12" x14ac:dyDescent="0.25">
      <c r="K96" t="s">
        <v>0</v>
      </c>
      <c r="L96" t="s">
        <v>1</v>
      </c>
    </row>
    <row r="97" spans="11:12" x14ac:dyDescent="0.25">
      <c r="K97" t="s">
        <v>0</v>
      </c>
      <c r="L97" t="s">
        <v>1</v>
      </c>
    </row>
    <row r="98" spans="11:12" x14ac:dyDescent="0.25">
      <c r="K98" t="s">
        <v>0</v>
      </c>
      <c r="L98" t="s">
        <v>1</v>
      </c>
    </row>
    <row r="99" spans="11:12" x14ac:dyDescent="0.25">
      <c r="K99" t="s">
        <v>0</v>
      </c>
      <c r="L99" t="s">
        <v>1</v>
      </c>
    </row>
    <row r="100" spans="11:12" x14ac:dyDescent="0.25">
      <c r="K100" t="s">
        <v>0</v>
      </c>
      <c r="L100" t="s">
        <v>1</v>
      </c>
    </row>
    <row r="101" spans="11:12" x14ac:dyDescent="0.25">
      <c r="K101" t="s">
        <v>0</v>
      </c>
      <c r="L101" t="s">
        <v>1</v>
      </c>
    </row>
    <row r="102" spans="11:12" x14ac:dyDescent="0.25">
      <c r="K102" t="s">
        <v>0</v>
      </c>
      <c r="L102" t="s">
        <v>1</v>
      </c>
    </row>
    <row r="103" spans="11:12" x14ac:dyDescent="0.25">
      <c r="K103" t="s">
        <v>0</v>
      </c>
      <c r="L103" t="s">
        <v>1</v>
      </c>
    </row>
    <row r="104" spans="11:12" x14ac:dyDescent="0.25">
      <c r="K104" t="s">
        <v>0</v>
      </c>
      <c r="L104" t="s">
        <v>1</v>
      </c>
    </row>
    <row r="105" spans="11:12" x14ac:dyDescent="0.25">
      <c r="K105" t="s">
        <v>0</v>
      </c>
      <c r="L105" t="s">
        <v>1</v>
      </c>
    </row>
    <row r="106" spans="11:12" x14ac:dyDescent="0.25">
      <c r="K106" t="s">
        <v>0</v>
      </c>
      <c r="L106" t="s">
        <v>1</v>
      </c>
    </row>
    <row r="107" spans="11:12" x14ac:dyDescent="0.25">
      <c r="K107" t="s">
        <v>0</v>
      </c>
      <c r="L107" t="s">
        <v>1</v>
      </c>
    </row>
    <row r="108" spans="11:12" x14ac:dyDescent="0.25">
      <c r="K108" t="s">
        <v>0</v>
      </c>
      <c r="L108" t="s">
        <v>1</v>
      </c>
    </row>
    <row r="109" spans="11:12" x14ac:dyDescent="0.25">
      <c r="K109" t="s">
        <v>0</v>
      </c>
      <c r="L109" t="s">
        <v>1</v>
      </c>
    </row>
    <row r="110" spans="11:12" x14ac:dyDescent="0.25">
      <c r="K110" t="s">
        <v>0</v>
      </c>
      <c r="L110" t="s">
        <v>1</v>
      </c>
    </row>
    <row r="111" spans="11:12" x14ac:dyDescent="0.25">
      <c r="K111" t="s">
        <v>0</v>
      </c>
      <c r="L111" t="s">
        <v>1</v>
      </c>
    </row>
    <row r="112" spans="11:12" x14ac:dyDescent="0.25">
      <c r="K112" t="s">
        <v>0</v>
      </c>
      <c r="L112" t="s">
        <v>1</v>
      </c>
    </row>
    <row r="113" spans="11:12" x14ac:dyDescent="0.25">
      <c r="K113" t="s">
        <v>0</v>
      </c>
      <c r="L113" t="s">
        <v>1</v>
      </c>
    </row>
    <row r="114" spans="11:12" x14ac:dyDescent="0.25">
      <c r="K114" t="s">
        <v>0</v>
      </c>
      <c r="L114" t="s">
        <v>1</v>
      </c>
    </row>
    <row r="115" spans="11:12" x14ac:dyDescent="0.25">
      <c r="K115" t="s">
        <v>0</v>
      </c>
      <c r="L115" t="s">
        <v>1</v>
      </c>
    </row>
    <row r="116" spans="11:12" x14ac:dyDescent="0.25">
      <c r="K116" t="s">
        <v>0</v>
      </c>
      <c r="L116" t="s">
        <v>1</v>
      </c>
    </row>
    <row r="117" spans="11:12" x14ac:dyDescent="0.25">
      <c r="K117" t="s">
        <v>0</v>
      </c>
      <c r="L117" t="s">
        <v>1</v>
      </c>
    </row>
    <row r="118" spans="11:12" x14ac:dyDescent="0.25">
      <c r="K118" t="s">
        <v>0</v>
      </c>
      <c r="L118" t="s">
        <v>1</v>
      </c>
    </row>
    <row r="119" spans="11:12" x14ac:dyDescent="0.25">
      <c r="K119" t="s">
        <v>0</v>
      </c>
      <c r="L119" t="s">
        <v>1</v>
      </c>
    </row>
    <row r="120" spans="11:12" x14ac:dyDescent="0.25">
      <c r="K120" t="s">
        <v>0</v>
      </c>
      <c r="L120" t="s">
        <v>1</v>
      </c>
    </row>
    <row r="121" spans="11:12" x14ac:dyDescent="0.25">
      <c r="K121" t="s">
        <v>0</v>
      </c>
      <c r="L121" t="s">
        <v>1</v>
      </c>
    </row>
    <row r="122" spans="11:12" x14ac:dyDescent="0.25">
      <c r="K122" t="s">
        <v>0</v>
      </c>
      <c r="L122" t="s">
        <v>1</v>
      </c>
    </row>
    <row r="123" spans="11:12" x14ac:dyDescent="0.25">
      <c r="K123" t="s">
        <v>0</v>
      </c>
      <c r="L123" t="s">
        <v>1</v>
      </c>
    </row>
    <row r="124" spans="11:12" x14ac:dyDescent="0.25">
      <c r="K124" t="s">
        <v>0</v>
      </c>
      <c r="L124" t="s">
        <v>1</v>
      </c>
    </row>
    <row r="125" spans="11:12" x14ac:dyDescent="0.25">
      <c r="K125" t="s">
        <v>0</v>
      </c>
      <c r="L125" t="s">
        <v>1</v>
      </c>
    </row>
    <row r="126" spans="11:12" x14ac:dyDescent="0.25">
      <c r="K126" t="s">
        <v>0</v>
      </c>
      <c r="L126" t="s">
        <v>1</v>
      </c>
    </row>
    <row r="127" spans="11:12" x14ac:dyDescent="0.25">
      <c r="K127" t="s">
        <v>0</v>
      </c>
      <c r="L127" t="s">
        <v>1</v>
      </c>
    </row>
    <row r="128" spans="11:12" x14ac:dyDescent="0.25">
      <c r="K128" t="s">
        <v>0</v>
      </c>
      <c r="L128" t="s">
        <v>1</v>
      </c>
    </row>
    <row r="129" spans="11:12" x14ac:dyDescent="0.25">
      <c r="K129" t="s">
        <v>0</v>
      </c>
      <c r="L129" t="s">
        <v>1</v>
      </c>
    </row>
    <row r="130" spans="11:12" x14ac:dyDescent="0.25">
      <c r="K130" t="s">
        <v>0</v>
      </c>
      <c r="L130" t="s">
        <v>1</v>
      </c>
    </row>
    <row r="131" spans="11:12" x14ac:dyDescent="0.25">
      <c r="K131" t="s">
        <v>0</v>
      </c>
      <c r="L131" t="s">
        <v>1</v>
      </c>
    </row>
    <row r="132" spans="11:12" x14ac:dyDescent="0.25">
      <c r="K132" t="s">
        <v>0</v>
      </c>
      <c r="L132" t="s">
        <v>1</v>
      </c>
    </row>
    <row r="133" spans="11:12" x14ac:dyDescent="0.25">
      <c r="K133" t="s">
        <v>0</v>
      </c>
      <c r="L133" t="s">
        <v>1</v>
      </c>
    </row>
    <row r="134" spans="11:12" x14ac:dyDescent="0.25">
      <c r="K134" t="s">
        <v>0</v>
      </c>
      <c r="L134" t="s">
        <v>1</v>
      </c>
    </row>
    <row r="135" spans="11:12" x14ac:dyDescent="0.25">
      <c r="K135" t="s">
        <v>0</v>
      </c>
      <c r="L135" t="s">
        <v>1</v>
      </c>
    </row>
    <row r="136" spans="11:12" x14ac:dyDescent="0.25">
      <c r="K136" t="s">
        <v>0</v>
      </c>
      <c r="L136" t="s">
        <v>1</v>
      </c>
    </row>
    <row r="137" spans="11:12" x14ac:dyDescent="0.25">
      <c r="K137" t="s">
        <v>0</v>
      </c>
      <c r="L137" t="s">
        <v>1</v>
      </c>
    </row>
    <row r="138" spans="11:12" x14ac:dyDescent="0.25">
      <c r="K138" t="s">
        <v>0</v>
      </c>
      <c r="L138" t="s">
        <v>1</v>
      </c>
    </row>
    <row r="139" spans="11:12" x14ac:dyDescent="0.25">
      <c r="K139" t="s">
        <v>0</v>
      </c>
      <c r="L139" t="s">
        <v>1</v>
      </c>
    </row>
    <row r="140" spans="11:12" x14ac:dyDescent="0.25">
      <c r="K140" t="s">
        <v>0</v>
      </c>
      <c r="L140" t="s">
        <v>1</v>
      </c>
    </row>
    <row r="141" spans="11:12" x14ac:dyDescent="0.25">
      <c r="K141" t="s">
        <v>0</v>
      </c>
      <c r="L141" t="s">
        <v>1</v>
      </c>
    </row>
    <row r="142" spans="11:12" x14ac:dyDescent="0.25">
      <c r="K142" t="s">
        <v>0</v>
      </c>
      <c r="L142" t="s">
        <v>1</v>
      </c>
    </row>
    <row r="143" spans="11:12" x14ac:dyDescent="0.25">
      <c r="K143" t="s">
        <v>0</v>
      </c>
      <c r="L143" t="s">
        <v>1</v>
      </c>
    </row>
    <row r="144" spans="11:12" x14ac:dyDescent="0.25">
      <c r="K144" t="s">
        <v>0</v>
      </c>
      <c r="L144" t="s">
        <v>1</v>
      </c>
    </row>
    <row r="145" spans="11:12" x14ac:dyDescent="0.25">
      <c r="K145" t="s">
        <v>0</v>
      </c>
      <c r="L145" t="s">
        <v>1</v>
      </c>
    </row>
    <row r="146" spans="11:12" x14ac:dyDescent="0.25">
      <c r="K146" t="s">
        <v>0</v>
      </c>
      <c r="L146" t="s">
        <v>1</v>
      </c>
    </row>
    <row r="147" spans="11:12" x14ac:dyDescent="0.25">
      <c r="K147" t="s">
        <v>0</v>
      </c>
      <c r="L147" t="s">
        <v>1</v>
      </c>
    </row>
    <row r="148" spans="11:12" x14ac:dyDescent="0.25">
      <c r="K148" t="s">
        <v>0</v>
      </c>
      <c r="L148" t="s">
        <v>1</v>
      </c>
    </row>
    <row r="149" spans="11:12" x14ac:dyDescent="0.25">
      <c r="K149" t="s">
        <v>0</v>
      </c>
      <c r="L149" t="s">
        <v>1</v>
      </c>
    </row>
    <row r="150" spans="11:12" x14ac:dyDescent="0.25">
      <c r="K150" t="s">
        <v>0</v>
      </c>
      <c r="L150" t="s">
        <v>1</v>
      </c>
    </row>
    <row r="151" spans="11:12" x14ac:dyDescent="0.25">
      <c r="K151" t="s">
        <v>0</v>
      </c>
      <c r="L151" t="s">
        <v>1</v>
      </c>
    </row>
    <row r="152" spans="11:12" x14ac:dyDescent="0.25">
      <c r="K152" t="s">
        <v>0</v>
      </c>
      <c r="L152" t="s">
        <v>1</v>
      </c>
    </row>
    <row r="153" spans="11:12" x14ac:dyDescent="0.25">
      <c r="K153" t="s">
        <v>0</v>
      </c>
      <c r="L153" t="s">
        <v>1</v>
      </c>
    </row>
    <row r="154" spans="11:12" x14ac:dyDescent="0.25">
      <c r="K154" t="s">
        <v>0</v>
      </c>
      <c r="L154" t="s">
        <v>1</v>
      </c>
    </row>
    <row r="155" spans="11:12" x14ac:dyDescent="0.25">
      <c r="K155" t="s">
        <v>0</v>
      </c>
      <c r="L155" t="s">
        <v>1</v>
      </c>
    </row>
    <row r="156" spans="11:12" x14ac:dyDescent="0.25">
      <c r="K156" t="s">
        <v>0</v>
      </c>
      <c r="L156" t="s">
        <v>1</v>
      </c>
    </row>
    <row r="157" spans="11:12" x14ac:dyDescent="0.25">
      <c r="K157" t="s">
        <v>0</v>
      </c>
      <c r="L157" t="s">
        <v>1</v>
      </c>
    </row>
    <row r="158" spans="11:12" x14ac:dyDescent="0.25">
      <c r="K158" t="s">
        <v>0</v>
      </c>
      <c r="L158" t="s">
        <v>1</v>
      </c>
    </row>
    <row r="159" spans="11:12" x14ac:dyDescent="0.25">
      <c r="K159" t="s">
        <v>0</v>
      </c>
      <c r="L159" t="s">
        <v>1</v>
      </c>
    </row>
    <row r="160" spans="11:12" x14ac:dyDescent="0.25">
      <c r="K160" t="s">
        <v>0</v>
      </c>
      <c r="L160" t="s">
        <v>1</v>
      </c>
    </row>
    <row r="161" spans="11:12" x14ac:dyDescent="0.25">
      <c r="K161" t="s">
        <v>0</v>
      </c>
      <c r="L161" t="s">
        <v>1</v>
      </c>
    </row>
    <row r="162" spans="11:12" x14ac:dyDescent="0.25">
      <c r="K162" t="s">
        <v>0</v>
      </c>
      <c r="L162" t="s">
        <v>1</v>
      </c>
    </row>
    <row r="163" spans="11:12" x14ac:dyDescent="0.25">
      <c r="K163" t="s">
        <v>0</v>
      </c>
      <c r="L163" t="s">
        <v>1</v>
      </c>
    </row>
    <row r="164" spans="11:12" x14ac:dyDescent="0.25">
      <c r="K164" t="s">
        <v>0</v>
      </c>
      <c r="L164" t="s">
        <v>1</v>
      </c>
    </row>
    <row r="165" spans="11:12" x14ac:dyDescent="0.25">
      <c r="K165" t="s">
        <v>0</v>
      </c>
      <c r="L165" t="s">
        <v>1</v>
      </c>
    </row>
    <row r="166" spans="11:12" x14ac:dyDescent="0.25">
      <c r="K166" t="s">
        <v>0</v>
      </c>
      <c r="L166" t="s">
        <v>1</v>
      </c>
    </row>
    <row r="167" spans="11:12" x14ac:dyDescent="0.25">
      <c r="K167" t="s">
        <v>0</v>
      </c>
      <c r="L167" t="s">
        <v>1</v>
      </c>
    </row>
    <row r="168" spans="11:12" x14ac:dyDescent="0.25">
      <c r="K168" t="s">
        <v>0</v>
      </c>
      <c r="L168" t="s">
        <v>1</v>
      </c>
    </row>
    <row r="169" spans="11:12" x14ac:dyDescent="0.25">
      <c r="K169" t="s">
        <v>0</v>
      </c>
      <c r="L169" t="s">
        <v>1</v>
      </c>
    </row>
    <row r="170" spans="11:12" x14ac:dyDescent="0.25">
      <c r="K170" t="s">
        <v>0</v>
      </c>
      <c r="L170" t="s">
        <v>1</v>
      </c>
    </row>
    <row r="171" spans="11:12" x14ac:dyDescent="0.25">
      <c r="K171" t="s">
        <v>0</v>
      </c>
      <c r="L171" t="s">
        <v>1</v>
      </c>
    </row>
    <row r="172" spans="11:12" x14ac:dyDescent="0.25">
      <c r="K172" t="s">
        <v>0</v>
      </c>
      <c r="L172" t="s">
        <v>1</v>
      </c>
    </row>
    <row r="173" spans="11:12" x14ac:dyDescent="0.25">
      <c r="K173" t="s">
        <v>0</v>
      </c>
      <c r="L173" t="s">
        <v>1</v>
      </c>
    </row>
    <row r="174" spans="11:12" x14ac:dyDescent="0.25">
      <c r="K174" t="s">
        <v>0</v>
      </c>
      <c r="L174" t="s">
        <v>1</v>
      </c>
    </row>
    <row r="175" spans="11:12" x14ac:dyDescent="0.25">
      <c r="K175" t="s">
        <v>0</v>
      </c>
      <c r="L175" t="s">
        <v>1</v>
      </c>
    </row>
    <row r="176" spans="11:12" x14ac:dyDescent="0.25">
      <c r="K176" t="s">
        <v>0</v>
      </c>
      <c r="L176" t="s">
        <v>1</v>
      </c>
    </row>
    <row r="177" spans="11:12" x14ac:dyDescent="0.25">
      <c r="K177" t="s">
        <v>0</v>
      </c>
      <c r="L177" t="s">
        <v>1</v>
      </c>
    </row>
    <row r="178" spans="11:12" x14ac:dyDescent="0.25">
      <c r="K178" t="s">
        <v>0</v>
      </c>
      <c r="L178" t="s">
        <v>1</v>
      </c>
    </row>
    <row r="179" spans="11:12" x14ac:dyDescent="0.25">
      <c r="K179" t="s">
        <v>0</v>
      </c>
      <c r="L179" t="s">
        <v>1</v>
      </c>
    </row>
    <row r="180" spans="11:12" x14ac:dyDescent="0.25">
      <c r="K180" t="s">
        <v>0</v>
      </c>
      <c r="L180" t="s">
        <v>1</v>
      </c>
    </row>
    <row r="181" spans="11:12" x14ac:dyDescent="0.25">
      <c r="K181" t="s">
        <v>0</v>
      </c>
      <c r="L181" t="s">
        <v>1</v>
      </c>
    </row>
    <row r="182" spans="11:12" x14ac:dyDescent="0.25">
      <c r="K182" t="s">
        <v>0</v>
      </c>
      <c r="L182" t="s">
        <v>1</v>
      </c>
    </row>
    <row r="183" spans="11:12" x14ac:dyDescent="0.25">
      <c r="K183" t="s">
        <v>0</v>
      </c>
      <c r="L183" t="s">
        <v>1</v>
      </c>
    </row>
    <row r="184" spans="11:12" x14ac:dyDescent="0.25">
      <c r="K184" t="s">
        <v>0</v>
      </c>
      <c r="L184" t="s">
        <v>1</v>
      </c>
    </row>
    <row r="185" spans="11:12" x14ac:dyDescent="0.25">
      <c r="K185" t="s">
        <v>0</v>
      </c>
      <c r="L185" t="s">
        <v>1</v>
      </c>
    </row>
    <row r="186" spans="11:12" x14ac:dyDescent="0.25">
      <c r="K186" t="s">
        <v>0</v>
      </c>
      <c r="L186" t="s">
        <v>1</v>
      </c>
    </row>
    <row r="187" spans="11:12" x14ac:dyDescent="0.25">
      <c r="K187" t="s">
        <v>0</v>
      </c>
      <c r="L187" t="s">
        <v>1</v>
      </c>
    </row>
    <row r="188" spans="11:12" x14ac:dyDescent="0.25">
      <c r="K188" t="s">
        <v>0</v>
      </c>
      <c r="L188" t="s">
        <v>1</v>
      </c>
    </row>
    <row r="189" spans="11:12" x14ac:dyDescent="0.25">
      <c r="K189" t="s">
        <v>0</v>
      </c>
      <c r="L189" t="s">
        <v>1</v>
      </c>
    </row>
    <row r="190" spans="11:12" x14ac:dyDescent="0.25">
      <c r="K190" t="s">
        <v>0</v>
      </c>
      <c r="L190" t="s">
        <v>1</v>
      </c>
    </row>
    <row r="191" spans="11:12" x14ac:dyDescent="0.25">
      <c r="K191" t="s">
        <v>0</v>
      </c>
      <c r="L191" t="s">
        <v>1</v>
      </c>
    </row>
    <row r="192" spans="11:12" x14ac:dyDescent="0.25">
      <c r="K192" t="s">
        <v>0</v>
      </c>
      <c r="L192" t="s">
        <v>1</v>
      </c>
    </row>
    <row r="193" spans="11:12" x14ac:dyDescent="0.25">
      <c r="K193" t="s">
        <v>0</v>
      </c>
      <c r="L193" t="s">
        <v>1</v>
      </c>
    </row>
    <row r="194" spans="11:12" x14ac:dyDescent="0.25">
      <c r="K194" t="s">
        <v>0</v>
      </c>
      <c r="L194" t="s">
        <v>1</v>
      </c>
    </row>
    <row r="195" spans="11:12" x14ac:dyDescent="0.25">
      <c r="K195" t="s">
        <v>0</v>
      </c>
      <c r="L195" t="s">
        <v>1</v>
      </c>
    </row>
    <row r="196" spans="11:12" x14ac:dyDescent="0.25">
      <c r="K196" t="s">
        <v>0</v>
      </c>
      <c r="L196" t="s">
        <v>1</v>
      </c>
    </row>
    <row r="197" spans="11:12" x14ac:dyDescent="0.25">
      <c r="K197" t="s">
        <v>0</v>
      </c>
      <c r="L197" t="s">
        <v>1</v>
      </c>
    </row>
    <row r="198" spans="11:12" x14ac:dyDescent="0.25">
      <c r="K198" t="s">
        <v>0</v>
      </c>
      <c r="L198" t="s">
        <v>1</v>
      </c>
    </row>
    <row r="199" spans="11:12" x14ac:dyDescent="0.25">
      <c r="K199" t="s">
        <v>0</v>
      </c>
      <c r="L199" t="s">
        <v>1</v>
      </c>
    </row>
    <row r="200" spans="11:12" x14ac:dyDescent="0.25">
      <c r="K200" t="s">
        <v>0</v>
      </c>
      <c r="L200" t="s">
        <v>1</v>
      </c>
    </row>
    <row r="201" spans="11:12" x14ac:dyDescent="0.25">
      <c r="K201" t="s">
        <v>0</v>
      </c>
      <c r="L201" t="s">
        <v>1</v>
      </c>
    </row>
    <row r="202" spans="11:12" x14ac:dyDescent="0.25">
      <c r="K202" t="s">
        <v>0</v>
      </c>
      <c r="L202" t="s">
        <v>1</v>
      </c>
    </row>
    <row r="203" spans="11:12" x14ac:dyDescent="0.25">
      <c r="K203" t="s">
        <v>0</v>
      </c>
      <c r="L203" t="s">
        <v>1</v>
      </c>
    </row>
    <row r="204" spans="11:12" x14ac:dyDescent="0.25">
      <c r="K204" t="s">
        <v>0</v>
      </c>
      <c r="L204" t="s">
        <v>1</v>
      </c>
    </row>
    <row r="205" spans="11:12" x14ac:dyDescent="0.25">
      <c r="K205" t="s">
        <v>0</v>
      </c>
      <c r="L205" t="s">
        <v>1</v>
      </c>
    </row>
    <row r="206" spans="11:12" x14ac:dyDescent="0.25">
      <c r="K206" t="s">
        <v>0</v>
      </c>
      <c r="L206" t="s">
        <v>1</v>
      </c>
    </row>
    <row r="207" spans="11:12" x14ac:dyDescent="0.25">
      <c r="K207" t="s">
        <v>0</v>
      </c>
      <c r="L207" t="s">
        <v>1</v>
      </c>
    </row>
    <row r="208" spans="11:12" x14ac:dyDescent="0.25">
      <c r="K208" t="s">
        <v>0</v>
      </c>
      <c r="L208" t="s">
        <v>1</v>
      </c>
    </row>
    <row r="209" spans="11:12" x14ac:dyDescent="0.25">
      <c r="K209" t="s">
        <v>0</v>
      </c>
      <c r="L209" t="s">
        <v>1</v>
      </c>
    </row>
    <row r="210" spans="11:12" x14ac:dyDescent="0.25">
      <c r="K210" t="s">
        <v>0</v>
      </c>
      <c r="L210" t="s">
        <v>1</v>
      </c>
    </row>
    <row r="211" spans="11:12" x14ac:dyDescent="0.25">
      <c r="K211" t="s">
        <v>0</v>
      </c>
      <c r="L211" t="s">
        <v>1</v>
      </c>
    </row>
    <row r="212" spans="11:12" x14ac:dyDescent="0.25">
      <c r="K212" t="s">
        <v>0</v>
      </c>
      <c r="L212" t="s">
        <v>1</v>
      </c>
    </row>
    <row r="213" spans="11:12" x14ac:dyDescent="0.25">
      <c r="K213" t="s">
        <v>0</v>
      </c>
      <c r="L213" t="s">
        <v>1</v>
      </c>
    </row>
    <row r="214" spans="11:12" x14ac:dyDescent="0.25">
      <c r="K214" t="s">
        <v>0</v>
      </c>
      <c r="L214" t="s">
        <v>1</v>
      </c>
    </row>
    <row r="215" spans="11:12" x14ac:dyDescent="0.25">
      <c r="K215" t="s">
        <v>0</v>
      </c>
      <c r="L215" t="s">
        <v>1</v>
      </c>
    </row>
    <row r="216" spans="11:12" x14ac:dyDescent="0.25">
      <c r="K216" t="s">
        <v>0</v>
      </c>
      <c r="L216" t="s">
        <v>1</v>
      </c>
    </row>
    <row r="217" spans="11:12" x14ac:dyDescent="0.25">
      <c r="K217" t="s">
        <v>0</v>
      </c>
      <c r="L217" t="s">
        <v>1</v>
      </c>
    </row>
    <row r="218" spans="11:12" x14ac:dyDescent="0.25">
      <c r="K218" t="s">
        <v>0</v>
      </c>
      <c r="L218" t="s">
        <v>1</v>
      </c>
    </row>
    <row r="219" spans="11:12" x14ac:dyDescent="0.25">
      <c r="K219" t="s">
        <v>0</v>
      </c>
      <c r="L219" t="s">
        <v>1</v>
      </c>
    </row>
    <row r="220" spans="11:12" x14ac:dyDescent="0.25">
      <c r="K220" t="s">
        <v>0</v>
      </c>
      <c r="L220" t="s">
        <v>1</v>
      </c>
    </row>
    <row r="221" spans="11:12" x14ac:dyDescent="0.25">
      <c r="K221" t="s">
        <v>0</v>
      </c>
      <c r="L221" t="s">
        <v>1</v>
      </c>
    </row>
    <row r="222" spans="11:12" x14ac:dyDescent="0.25">
      <c r="K222" t="s">
        <v>0</v>
      </c>
      <c r="L222" t="s">
        <v>1</v>
      </c>
    </row>
    <row r="223" spans="11:12" x14ac:dyDescent="0.25">
      <c r="K223" t="s">
        <v>0</v>
      </c>
      <c r="L223" t="s">
        <v>1</v>
      </c>
    </row>
    <row r="224" spans="11:12" x14ac:dyDescent="0.25">
      <c r="K224" t="s">
        <v>0</v>
      </c>
      <c r="L224" t="s">
        <v>1</v>
      </c>
    </row>
    <row r="225" spans="11:12" x14ac:dyDescent="0.25">
      <c r="K225" t="s">
        <v>0</v>
      </c>
      <c r="L225" t="s">
        <v>1</v>
      </c>
    </row>
    <row r="226" spans="11:12" x14ac:dyDescent="0.25">
      <c r="K226" t="s">
        <v>0</v>
      </c>
      <c r="L226" t="s">
        <v>1</v>
      </c>
    </row>
    <row r="227" spans="11:12" x14ac:dyDescent="0.25">
      <c r="K227" t="s">
        <v>0</v>
      </c>
      <c r="L227" t="s">
        <v>1</v>
      </c>
    </row>
    <row r="228" spans="11:12" x14ac:dyDescent="0.25">
      <c r="K228" t="s">
        <v>0</v>
      </c>
      <c r="L228" t="s">
        <v>1</v>
      </c>
    </row>
    <row r="229" spans="11:12" x14ac:dyDescent="0.25">
      <c r="K229" t="s">
        <v>0</v>
      </c>
      <c r="L229" t="s">
        <v>1</v>
      </c>
    </row>
    <row r="230" spans="11:12" x14ac:dyDescent="0.25">
      <c r="K230" t="s">
        <v>0</v>
      </c>
      <c r="L230" t="s">
        <v>1</v>
      </c>
    </row>
    <row r="231" spans="11:12" x14ac:dyDescent="0.25">
      <c r="K231" t="s">
        <v>0</v>
      </c>
      <c r="L231" t="s">
        <v>1</v>
      </c>
    </row>
    <row r="232" spans="11:12" x14ac:dyDescent="0.25">
      <c r="K232" t="s">
        <v>0</v>
      </c>
      <c r="L232" t="s">
        <v>1</v>
      </c>
    </row>
    <row r="233" spans="11:12" x14ac:dyDescent="0.25">
      <c r="K233" t="s">
        <v>0</v>
      </c>
      <c r="L233" t="s">
        <v>1</v>
      </c>
    </row>
    <row r="234" spans="11:12" x14ac:dyDescent="0.25">
      <c r="K234" t="s">
        <v>0</v>
      </c>
      <c r="L234" t="s">
        <v>1</v>
      </c>
    </row>
    <row r="235" spans="11:12" x14ac:dyDescent="0.25">
      <c r="K235" t="s">
        <v>0</v>
      </c>
      <c r="L235" t="s">
        <v>1</v>
      </c>
    </row>
    <row r="236" spans="11:12" x14ac:dyDescent="0.25">
      <c r="K236" t="s">
        <v>0</v>
      </c>
      <c r="L236" t="s">
        <v>1</v>
      </c>
    </row>
    <row r="237" spans="11:12" x14ac:dyDescent="0.25">
      <c r="K237" t="s">
        <v>0</v>
      </c>
      <c r="L237" t="s">
        <v>1</v>
      </c>
    </row>
    <row r="238" spans="11:12" x14ac:dyDescent="0.25">
      <c r="K238" t="s">
        <v>0</v>
      </c>
      <c r="L238" t="s">
        <v>1</v>
      </c>
    </row>
    <row r="239" spans="11:12" x14ac:dyDescent="0.25">
      <c r="K239" t="s">
        <v>0</v>
      </c>
      <c r="L239" t="s">
        <v>1</v>
      </c>
    </row>
    <row r="240" spans="11:12" x14ac:dyDescent="0.25">
      <c r="K240" t="s">
        <v>0</v>
      </c>
      <c r="L240" t="s">
        <v>1</v>
      </c>
    </row>
    <row r="241" spans="11:12" x14ac:dyDescent="0.25">
      <c r="K241" t="s">
        <v>0</v>
      </c>
      <c r="L241" t="s">
        <v>1</v>
      </c>
    </row>
    <row r="242" spans="11:12" x14ac:dyDescent="0.25">
      <c r="K242" t="s">
        <v>0</v>
      </c>
      <c r="L242" t="s">
        <v>1</v>
      </c>
    </row>
    <row r="243" spans="11:12" x14ac:dyDescent="0.25">
      <c r="K243" t="s">
        <v>0</v>
      </c>
      <c r="L243" t="s">
        <v>1</v>
      </c>
    </row>
    <row r="244" spans="11:12" x14ac:dyDescent="0.25">
      <c r="K244" t="s">
        <v>0</v>
      </c>
      <c r="L244" t="s">
        <v>1</v>
      </c>
    </row>
    <row r="245" spans="11:12" x14ac:dyDescent="0.25">
      <c r="K245" t="s">
        <v>0</v>
      </c>
      <c r="L245" t="s">
        <v>1</v>
      </c>
    </row>
    <row r="246" spans="11:12" x14ac:dyDescent="0.25">
      <c r="K246" t="s">
        <v>0</v>
      </c>
      <c r="L246" t="s">
        <v>1</v>
      </c>
    </row>
    <row r="247" spans="11:12" x14ac:dyDescent="0.25">
      <c r="K247" t="s">
        <v>0</v>
      </c>
      <c r="L247" t="s">
        <v>1</v>
      </c>
    </row>
    <row r="248" spans="11:12" x14ac:dyDescent="0.25">
      <c r="K248" t="s">
        <v>0</v>
      </c>
      <c r="L248" t="s">
        <v>1</v>
      </c>
    </row>
    <row r="249" spans="11:12" x14ac:dyDescent="0.25">
      <c r="K249" t="s">
        <v>0</v>
      </c>
      <c r="L249" t="s">
        <v>1</v>
      </c>
    </row>
    <row r="250" spans="11:12" x14ac:dyDescent="0.25">
      <c r="K250" t="s">
        <v>0</v>
      </c>
      <c r="L250" t="s">
        <v>1</v>
      </c>
    </row>
    <row r="251" spans="11:12" x14ac:dyDescent="0.25">
      <c r="K251" t="s">
        <v>0</v>
      </c>
      <c r="L251" t="s">
        <v>1</v>
      </c>
    </row>
    <row r="252" spans="11:12" x14ac:dyDescent="0.25">
      <c r="K252" t="s">
        <v>0</v>
      </c>
      <c r="L252" t="s">
        <v>1</v>
      </c>
    </row>
    <row r="253" spans="11:12" x14ac:dyDescent="0.25">
      <c r="K253" t="s">
        <v>0</v>
      </c>
      <c r="L253" t="s">
        <v>1</v>
      </c>
    </row>
    <row r="254" spans="11:12" x14ac:dyDescent="0.25">
      <c r="K254" t="s">
        <v>0</v>
      </c>
      <c r="L254" t="s">
        <v>1</v>
      </c>
    </row>
    <row r="255" spans="11:12" x14ac:dyDescent="0.25">
      <c r="K255" t="s">
        <v>0</v>
      </c>
      <c r="L255" t="s">
        <v>1</v>
      </c>
    </row>
    <row r="256" spans="11:12" x14ac:dyDescent="0.25">
      <c r="K256" t="s">
        <v>0</v>
      </c>
      <c r="L256" t="s">
        <v>1</v>
      </c>
    </row>
    <row r="257" spans="11:12" x14ac:dyDescent="0.25">
      <c r="K257" t="s">
        <v>0</v>
      </c>
      <c r="L257" t="s">
        <v>1</v>
      </c>
    </row>
    <row r="258" spans="11:12" x14ac:dyDescent="0.25">
      <c r="K258" t="s">
        <v>0</v>
      </c>
      <c r="L258" t="s">
        <v>1</v>
      </c>
    </row>
    <row r="259" spans="11:12" x14ac:dyDescent="0.25">
      <c r="K259" t="s">
        <v>0</v>
      </c>
      <c r="L259" t="s">
        <v>1</v>
      </c>
    </row>
    <row r="260" spans="11:12" x14ac:dyDescent="0.25">
      <c r="K260" t="s">
        <v>0</v>
      </c>
      <c r="L260" t="s">
        <v>1</v>
      </c>
    </row>
    <row r="261" spans="11:12" x14ac:dyDescent="0.25">
      <c r="K261" t="s">
        <v>0</v>
      </c>
      <c r="L261" t="s">
        <v>1</v>
      </c>
    </row>
    <row r="262" spans="11:12" x14ac:dyDescent="0.25">
      <c r="K262" t="s">
        <v>0</v>
      </c>
      <c r="L262" t="s">
        <v>1</v>
      </c>
    </row>
    <row r="263" spans="11:12" x14ac:dyDescent="0.25">
      <c r="K263" t="s">
        <v>0</v>
      </c>
      <c r="L263" t="s">
        <v>1</v>
      </c>
    </row>
    <row r="264" spans="11:12" x14ac:dyDescent="0.25">
      <c r="K264" t="s">
        <v>0</v>
      </c>
      <c r="L264" t="s">
        <v>1</v>
      </c>
    </row>
    <row r="265" spans="11:12" x14ac:dyDescent="0.25">
      <c r="K265" t="s">
        <v>0</v>
      </c>
      <c r="L265" t="s">
        <v>1</v>
      </c>
    </row>
    <row r="266" spans="11:12" x14ac:dyDescent="0.25">
      <c r="K266" t="s">
        <v>0</v>
      </c>
      <c r="L266" t="s">
        <v>1</v>
      </c>
    </row>
    <row r="267" spans="11:12" x14ac:dyDescent="0.25">
      <c r="K267" t="s">
        <v>0</v>
      </c>
      <c r="L267" t="s">
        <v>1</v>
      </c>
    </row>
    <row r="268" spans="11:12" x14ac:dyDescent="0.25">
      <c r="K268" t="s">
        <v>0</v>
      </c>
      <c r="L268" t="s">
        <v>1</v>
      </c>
    </row>
    <row r="269" spans="11:12" x14ac:dyDescent="0.25">
      <c r="K269" t="s">
        <v>0</v>
      </c>
      <c r="L269" t="s">
        <v>1</v>
      </c>
    </row>
    <row r="270" spans="11:12" x14ac:dyDescent="0.25">
      <c r="K270" t="s">
        <v>0</v>
      </c>
      <c r="L270" t="s">
        <v>1</v>
      </c>
    </row>
    <row r="271" spans="11:12" x14ac:dyDescent="0.25">
      <c r="K271" t="s">
        <v>0</v>
      </c>
      <c r="L271" t="s">
        <v>1</v>
      </c>
    </row>
    <row r="272" spans="11:12" x14ac:dyDescent="0.25">
      <c r="K272" t="s">
        <v>0</v>
      </c>
      <c r="L272" t="s">
        <v>1</v>
      </c>
    </row>
    <row r="273" spans="11:12" x14ac:dyDescent="0.25">
      <c r="K273" t="s">
        <v>0</v>
      </c>
      <c r="L273" t="s">
        <v>1</v>
      </c>
    </row>
    <row r="274" spans="11:12" x14ac:dyDescent="0.25">
      <c r="K274" t="s">
        <v>0</v>
      </c>
      <c r="L274" t="s">
        <v>1</v>
      </c>
    </row>
    <row r="275" spans="11:12" x14ac:dyDescent="0.25">
      <c r="K275" t="s">
        <v>0</v>
      </c>
      <c r="L275" t="s">
        <v>1</v>
      </c>
    </row>
    <row r="276" spans="11:12" x14ac:dyDescent="0.25">
      <c r="K276" t="s">
        <v>0</v>
      </c>
      <c r="L276" t="s">
        <v>1</v>
      </c>
    </row>
    <row r="277" spans="11:12" x14ac:dyDescent="0.25">
      <c r="K277" t="s">
        <v>0</v>
      </c>
      <c r="L277" t="s">
        <v>1</v>
      </c>
    </row>
    <row r="278" spans="11:12" x14ac:dyDescent="0.25">
      <c r="K278" t="s">
        <v>0</v>
      </c>
      <c r="L278" t="s">
        <v>1</v>
      </c>
    </row>
    <row r="279" spans="11:12" x14ac:dyDescent="0.25">
      <c r="K279" t="s">
        <v>0</v>
      </c>
      <c r="L279" t="s">
        <v>1</v>
      </c>
    </row>
    <row r="280" spans="11:12" x14ac:dyDescent="0.25">
      <c r="K280" t="s">
        <v>0</v>
      </c>
      <c r="L280" t="s">
        <v>1</v>
      </c>
    </row>
    <row r="281" spans="11:12" x14ac:dyDescent="0.25">
      <c r="K281" t="s">
        <v>0</v>
      </c>
      <c r="L281" t="s">
        <v>1</v>
      </c>
    </row>
    <row r="282" spans="11:12" x14ac:dyDescent="0.25">
      <c r="K282" t="s">
        <v>0</v>
      </c>
      <c r="L282" t="s">
        <v>1</v>
      </c>
    </row>
    <row r="283" spans="11:12" x14ac:dyDescent="0.25">
      <c r="K283" t="s">
        <v>0</v>
      </c>
      <c r="L283" t="s">
        <v>1</v>
      </c>
    </row>
    <row r="284" spans="11:12" x14ac:dyDescent="0.25">
      <c r="K284" t="s">
        <v>0</v>
      </c>
      <c r="L284" t="s">
        <v>1</v>
      </c>
    </row>
    <row r="285" spans="11:12" x14ac:dyDescent="0.25">
      <c r="K285" t="s">
        <v>0</v>
      </c>
      <c r="L285" t="s">
        <v>1</v>
      </c>
    </row>
    <row r="286" spans="11:12" x14ac:dyDescent="0.25">
      <c r="K286" t="s">
        <v>0</v>
      </c>
      <c r="L286" t="s">
        <v>1</v>
      </c>
    </row>
    <row r="287" spans="11:12" x14ac:dyDescent="0.25">
      <c r="K287" t="s">
        <v>0</v>
      </c>
      <c r="L287" t="s">
        <v>1</v>
      </c>
    </row>
    <row r="288" spans="11:12" x14ac:dyDescent="0.25">
      <c r="K288" t="s">
        <v>0</v>
      </c>
      <c r="L288" t="s">
        <v>1</v>
      </c>
    </row>
    <row r="289" spans="11:12" x14ac:dyDescent="0.25">
      <c r="K289" t="s">
        <v>0</v>
      </c>
      <c r="L289" t="s">
        <v>1</v>
      </c>
    </row>
    <row r="290" spans="11:12" x14ac:dyDescent="0.25">
      <c r="K290" t="s">
        <v>0</v>
      </c>
      <c r="L290" t="s">
        <v>1</v>
      </c>
    </row>
    <row r="291" spans="11:12" x14ac:dyDescent="0.25">
      <c r="K291" t="s">
        <v>0</v>
      </c>
      <c r="L291" t="s">
        <v>1</v>
      </c>
    </row>
    <row r="292" spans="11:12" x14ac:dyDescent="0.25">
      <c r="K292" t="s">
        <v>0</v>
      </c>
      <c r="L292" t="s">
        <v>1</v>
      </c>
    </row>
    <row r="293" spans="11:12" x14ac:dyDescent="0.25">
      <c r="K293" t="s">
        <v>0</v>
      </c>
      <c r="L293" t="s">
        <v>1</v>
      </c>
    </row>
    <row r="294" spans="11:12" x14ac:dyDescent="0.25">
      <c r="K294" t="s">
        <v>0</v>
      </c>
      <c r="L294" t="s">
        <v>1</v>
      </c>
    </row>
    <row r="295" spans="11:12" x14ac:dyDescent="0.25">
      <c r="K295" t="s">
        <v>0</v>
      </c>
      <c r="L295" t="s">
        <v>1</v>
      </c>
    </row>
    <row r="296" spans="11:12" x14ac:dyDescent="0.25">
      <c r="K296" t="s">
        <v>0</v>
      </c>
      <c r="L296" t="s">
        <v>1</v>
      </c>
    </row>
    <row r="297" spans="11:12" x14ac:dyDescent="0.25">
      <c r="K297" t="s">
        <v>0</v>
      </c>
      <c r="L297" t="s">
        <v>1</v>
      </c>
    </row>
    <row r="298" spans="11:12" x14ac:dyDescent="0.25">
      <c r="K298" t="s">
        <v>0</v>
      </c>
      <c r="L298" t="s">
        <v>1</v>
      </c>
    </row>
    <row r="299" spans="11:12" x14ac:dyDescent="0.25">
      <c r="K299" t="s">
        <v>0</v>
      </c>
      <c r="L299" t="s">
        <v>1</v>
      </c>
    </row>
    <row r="300" spans="11:12" x14ac:dyDescent="0.25">
      <c r="K300" t="s">
        <v>0</v>
      </c>
      <c r="L300" t="s">
        <v>1</v>
      </c>
    </row>
    <row r="301" spans="11:12" x14ac:dyDescent="0.25">
      <c r="K301" t="s">
        <v>0</v>
      </c>
      <c r="L301" t="s">
        <v>1</v>
      </c>
    </row>
    <row r="302" spans="11:12" x14ac:dyDescent="0.25">
      <c r="K302" t="s">
        <v>0</v>
      </c>
      <c r="L302" t="s">
        <v>1</v>
      </c>
    </row>
    <row r="303" spans="11:12" x14ac:dyDescent="0.25">
      <c r="K303" t="s">
        <v>0</v>
      </c>
      <c r="L303" t="s">
        <v>1</v>
      </c>
    </row>
    <row r="304" spans="11:12" x14ac:dyDescent="0.25">
      <c r="K304" t="s">
        <v>0</v>
      </c>
      <c r="L304" t="s">
        <v>1</v>
      </c>
    </row>
    <row r="305" spans="11:12" x14ac:dyDescent="0.25">
      <c r="K305" t="s">
        <v>0</v>
      </c>
      <c r="L305" t="s">
        <v>1</v>
      </c>
    </row>
    <row r="306" spans="11:12" x14ac:dyDescent="0.25">
      <c r="K306" t="s">
        <v>0</v>
      </c>
      <c r="L306" t="s">
        <v>1</v>
      </c>
    </row>
    <row r="307" spans="11:12" x14ac:dyDescent="0.25">
      <c r="K307" t="s">
        <v>0</v>
      </c>
      <c r="L307" t="s">
        <v>1</v>
      </c>
    </row>
    <row r="308" spans="11:12" x14ac:dyDescent="0.25">
      <c r="K308" t="s">
        <v>0</v>
      </c>
      <c r="L308" t="s">
        <v>1</v>
      </c>
    </row>
    <row r="309" spans="11:12" x14ac:dyDescent="0.25">
      <c r="K309" t="s">
        <v>0</v>
      </c>
      <c r="L309" t="s">
        <v>1</v>
      </c>
    </row>
    <row r="310" spans="11:12" x14ac:dyDescent="0.25">
      <c r="K310" t="s">
        <v>0</v>
      </c>
      <c r="L310" t="s">
        <v>1</v>
      </c>
    </row>
    <row r="311" spans="11:12" x14ac:dyDescent="0.25">
      <c r="K311" t="s">
        <v>0</v>
      </c>
      <c r="L311" t="s">
        <v>1</v>
      </c>
    </row>
    <row r="312" spans="11:12" x14ac:dyDescent="0.25">
      <c r="K312" t="s">
        <v>0</v>
      </c>
      <c r="L312" t="s">
        <v>1</v>
      </c>
    </row>
    <row r="313" spans="11:12" x14ac:dyDescent="0.25">
      <c r="K313" t="s">
        <v>0</v>
      </c>
      <c r="L313" t="s">
        <v>1</v>
      </c>
    </row>
    <row r="314" spans="11:12" x14ac:dyDescent="0.25">
      <c r="K314" t="s">
        <v>0</v>
      </c>
      <c r="L314" t="s">
        <v>1</v>
      </c>
    </row>
    <row r="315" spans="11:12" x14ac:dyDescent="0.25">
      <c r="K315" t="s">
        <v>0</v>
      </c>
      <c r="L315" t="s">
        <v>1</v>
      </c>
    </row>
    <row r="316" spans="11:12" x14ac:dyDescent="0.25">
      <c r="K316" t="s">
        <v>0</v>
      </c>
      <c r="L316" t="s">
        <v>1</v>
      </c>
    </row>
    <row r="317" spans="11:12" x14ac:dyDescent="0.25">
      <c r="K317" t="s">
        <v>0</v>
      </c>
      <c r="L317" t="s">
        <v>1</v>
      </c>
    </row>
    <row r="318" spans="11:12" x14ac:dyDescent="0.25">
      <c r="K318" t="s">
        <v>0</v>
      </c>
      <c r="L318" t="s">
        <v>1</v>
      </c>
    </row>
    <row r="319" spans="11:12" x14ac:dyDescent="0.25">
      <c r="K319" t="s">
        <v>0</v>
      </c>
      <c r="L319" t="s">
        <v>1</v>
      </c>
    </row>
    <row r="320" spans="11:12" x14ac:dyDescent="0.25">
      <c r="K320" t="s">
        <v>0</v>
      </c>
      <c r="L320" t="s">
        <v>1</v>
      </c>
    </row>
    <row r="321" spans="11:12" x14ac:dyDescent="0.25">
      <c r="K321" t="s">
        <v>0</v>
      </c>
      <c r="L321" t="s">
        <v>1</v>
      </c>
    </row>
    <row r="322" spans="11:12" x14ac:dyDescent="0.25">
      <c r="K322" t="s">
        <v>0</v>
      </c>
      <c r="L322" t="s">
        <v>1</v>
      </c>
    </row>
    <row r="323" spans="11:12" x14ac:dyDescent="0.25">
      <c r="K323" t="s">
        <v>0</v>
      </c>
      <c r="L323" t="s">
        <v>1</v>
      </c>
    </row>
    <row r="324" spans="11:12" x14ac:dyDescent="0.25">
      <c r="K324" t="s">
        <v>0</v>
      </c>
      <c r="L324" t="s">
        <v>1</v>
      </c>
    </row>
    <row r="325" spans="11:12" x14ac:dyDescent="0.25">
      <c r="K325" t="s">
        <v>0</v>
      </c>
      <c r="L325" t="s">
        <v>1</v>
      </c>
    </row>
    <row r="326" spans="11:12" x14ac:dyDescent="0.25">
      <c r="K326" t="s">
        <v>0</v>
      </c>
      <c r="L326" t="s">
        <v>1</v>
      </c>
    </row>
    <row r="327" spans="11:12" x14ac:dyDescent="0.25">
      <c r="K327" t="s">
        <v>0</v>
      </c>
      <c r="L327" t="s">
        <v>1</v>
      </c>
    </row>
    <row r="328" spans="11:12" x14ac:dyDescent="0.25">
      <c r="K328" t="s">
        <v>0</v>
      </c>
      <c r="L328" t="s">
        <v>1</v>
      </c>
    </row>
    <row r="329" spans="11:12" x14ac:dyDescent="0.25">
      <c r="K329" t="s">
        <v>0</v>
      </c>
      <c r="L329" t="s">
        <v>1</v>
      </c>
    </row>
    <row r="330" spans="11:12" x14ac:dyDescent="0.25">
      <c r="K330" t="s">
        <v>0</v>
      </c>
      <c r="L330" t="s">
        <v>1</v>
      </c>
    </row>
    <row r="331" spans="11:12" x14ac:dyDescent="0.25">
      <c r="K331" t="s">
        <v>0</v>
      </c>
      <c r="L331" t="s">
        <v>1</v>
      </c>
    </row>
    <row r="332" spans="11:12" x14ac:dyDescent="0.25">
      <c r="K332" t="s">
        <v>0</v>
      </c>
      <c r="L332" t="s">
        <v>1</v>
      </c>
    </row>
    <row r="333" spans="11:12" x14ac:dyDescent="0.25">
      <c r="K333" t="s">
        <v>0</v>
      </c>
      <c r="L333" t="s">
        <v>1</v>
      </c>
    </row>
    <row r="334" spans="11:12" x14ac:dyDescent="0.25">
      <c r="K334" t="s">
        <v>0</v>
      </c>
      <c r="L334" t="s">
        <v>1</v>
      </c>
    </row>
    <row r="335" spans="11:12" x14ac:dyDescent="0.25">
      <c r="K335" t="s">
        <v>0</v>
      </c>
      <c r="L335" t="s">
        <v>1</v>
      </c>
    </row>
    <row r="336" spans="11:12" x14ac:dyDescent="0.25">
      <c r="K336" t="s">
        <v>0</v>
      </c>
      <c r="L336" t="s">
        <v>1</v>
      </c>
    </row>
    <row r="337" spans="11:12" x14ac:dyDescent="0.25">
      <c r="K337" t="s">
        <v>0</v>
      </c>
      <c r="L337" t="s">
        <v>1</v>
      </c>
    </row>
    <row r="338" spans="11:12" x14ac:dyDescent="0.25">
      <c r="K338" t="s">
        <v>0</v>
      </c>
      <c r="L338" t="s">
        <v>1</v>
      </c>
    </row>
    <row r="339" spans="11:12" x14ac:dyDescent="0.25">
      <c r="K339" t="s">
        <v>0</v>
      </c>
      <c r="L339" t="s">
        <v>1</v>
      </c>
    </row>
    <row r="340" spans="11:12" x14ac:dyDescent="0.25">
      <c r="K340" t="s">
        <v>0</v>
      </c>
      <c r="L340" t="s">
        <v>1</v>
      </c>
    </row>
    <row r="341" spans="11:12" x14ac:dyDescent="0.25">
      <c r="K341" t="s">
        <v>0</v>
      </c>
      <c r="L341" t="s">
        <v>1</v>
      </c>
    </row>
    <row r="342" spans="11:12" x14ac:dyDescent="0.25">
      <c r="K342" t="s">
        <v>0</v>
      </c>
      <c r="L342" t="s">
        <v>1</v>
      </c>
    </row>
    <row r="343" spans="11:12" x14ac:dyDescent="0.25">
      <c r="K343" t="s">
        <v>0</v>
      </c>
      <c r="L343" t="s">
        <v>1</v>
      </c>
    </row>
    <row r="344" spans="11:12" x14ac:dyDescent="0.25">
      <c r="K344" t="s">
        <v>0</v>
      </c>
      <c r="L344" t="s">
        <v>1</v>
      </c>
    </row>
    <row r="345" spans="11:12" x14ac:dyDescent="0.25">
      <c r="K345" t="s">
        <v>0</v>
      </c>
      <c r="L345" t="s">
        <v>1</v>
      </c>
    </row>
    <row r="346" spans="11:12" x14ac:dyDescent="0.25">
      <c r="K346" t="s">
        <v>0</v>
      </c>
      <c r="L346" t="s">
        <v>1</v>
      </c>
    </row>
    <row r="347" spans="11:12" x14ac:dyDescent="0.25">
      <c r="K347" t="s">
        <v>0</v>
      </c>
      <c r="L347" t="s">
        <v>1</v>
      </c>
    </row>
    <row r="348" spans="11:12" x14ac:dyDescent="0.25">
      <c r="K348" t="s">
        <v>0</v>
      </c>
      <c r="L348" t="s">
        <v>1</v>
      </c>
    </row>
    <row r="349" spans="11:12" x14ac:dyDescent="0.25">
      <c r="K349" t="s">
        <v>0</v>
      </c>
      <c r="L349" t="s">
        <v>1</v>
      </c>
    </row>
    <row r="350" spans="11:12" x14ac:dyDescent="0.25">
      <c r="K350" t="s">
        <v>0</v>
      </c>
      <c r="L350" t="s">
        <v>1</v>
      </c>
    </row>
    <row r="351" spans="11:12" x14ac:dyDescent="0.25">
      <c r="K351" t="s">
        <v>0</v>
      </c>
      <c r="L351" t="s">
        <v>1</v>
      </c>
    </row>
    <row r="352" spans="11:12" x14ac:dyDescent="0.25">
      <c r="K352" t="s">
        <v>0</v>
      </c>
      <c r="L352" t="s">
        <v>1</v>
      </c>
    </row>
    <row r="353" spans="11:12" x14ac:dyDescent="0.25">
      <c r="K353" t="s">
        <v>0</v>
      </c>
      <c r="L353" t="s">
        <v>1</v>
      </c>
    </row>
    <row r="354" spans="11:12" x14ac:dyDescent="0.25">
      <c r="K354" t="s">
        <v>0</v>
      </c>
      <c r="L354" t="s">
        <v>1</v>
      </c>
    </row>
    <row r="355" spans="11:12" x14ac:dyDescent="0.25">
      <c r="K355" t="s">
        <v>0</v>
      </c>
      <c r="L355" t="s">
        <v>1</v>
      </c>
    </row>
    <row r="356" spans="11:12" x14ac:dyDescent="0.25">
      <c r="K356" t="s">
        <v>0</v>
      </c>
      <c r="L356" t="s">
        <v>1</v>
      </c>
    </row>
    <row r="357" spans="11:12" x14ac:dyDescent="0.25">
      <c r="K357" t="s">
        <v>0</v>
      </c>
      <c r="L357" t="s">
        <v>1</v>
      </c>
    </row>
    <row r="358" spans="11:12" x14ac:dyDescent="0.25">
      <c r="K358" t="s">
        <v>0</v>
      </c>
      <c r="L358" t="s">
        <v>1</v>
      </c>
    </row>
    <row r="359" spans="11:12" x14ac:dyDescent="0.25">
      <c r="K359" t="s">
        <v>0</v>
      </c>
      <c r="L359" t="s">
        <v>1</v>
      </c>
    </row>
    <row r="360" spans="11:12" x14ac:dyDescent="0.25">
      <c r="K360" t="s">
        <v>0</v>
      </c>
      <c r="L360" t="s">
        <v>1</v>
      </c>
    </row>
    <row r="361" spans="11:12" x14ac:dyDescent="0.25">
      <c r="K361" t="s">
        <v>0</v>
      </c>
      <c r="L361" t="s">
        <v>1</v>
      </c>
    </row>
    <row r="362" spans="11:12" x14ac:dyDescent="0.25">
      <c r="K362" t="s">
        <v>0</v>
      </c>
      <c r="L362" t="s">
        <v>1</v>
      </c>
    </row>
    <row r="363" spans="11:12" x14ac:dyDescent="0.25">
      <c r="K363" t="s">
        <v>0</v>
      </c>
      <c r="L363" t="s">
        <v>1</v>
      </c>
    </row>
    <row r="364" spans="11:12" x14ac:dyDescent="0.25">
      <c r="K364" t="s">
        <v>0</v>
      </c>
      <c r="L364" t="s">
        <v>1</v>
      </c>
    </row>
    <row r="365" spans="11:12" x14ac:dyDescent="0.25">
      <c r="K365" t="s">
        <v>0</v>
      </c>
      <c r="L365" t="s">
        <v>1</v>
      </c>
    </row>
    <row r="366" spans="11:12" x14ac:dyDescent="0.25">
      <c r="K366" t="s">
        <v>0</v>
      </c>
      <c r="L366" t="s">
        <v>1</v>
      </c>
    </row>
    <row r="367" spans="11:12" x14ac:dyDescent="0.25">
      <c r="K367" t="s">
        <v>0</v>
      </c>
      <c r="L367" t="s">
        <v>1</v>
      </c>
    </row>
    <row r="368" spans="11:12" x14ac:dyDescent="0.25">
      <c r="K368" t="s">
        <v>0</v>
      </c>
      <c r="L368" t="s">
        <v>1</v>
      </c>
    </row>
    <row r="369" spans="11:12" x14ac:dyDescent="0.25">
      <c r="K369" t="s">
        <v>0</v>
      </c>
      <c r="L369" t="s">
        <v>1</v>
      </c>
    </row>
    <row r="370" spans="11:12" x14ac:dyDescent="0.25">
      <c r="K370" t="s">
        <v>0</v>
      </c>
      <c r="L370" t="s">
        <v>1</v>
      </c>
    </row>
    <row r="371" spans="11:12" x14ac:dyDescent="0.25">
      <c r="K371" t="s">
        <v>0</v>
      </c>
      <c r="L371" t="s">
        <v>1</v>
      </c>
    </row>
    <row r="372" spans="11:12" x14ac:dyDescent="0.25">
      <c r="K372" t="s">
        <v>0</v>
      </c>
      <c r="L372" t="s">
        <v>1</v>
      </c>
    </row>
    <row r="373" spans="11:12" x14ac:dyDescent="0.25">
      <c r="K373" t="s">
        <v>0</v>
      </c>
      <c r="L373" t="s">
        <v>1</v>
      </c>
    </row>
    <row r="374" spans="11:12" x14ac:dyDescent="0.25">
      <c r="K374" t="s">
        <v>0</v>
      </c>
      <c r="L374" t="s">
        <v>1</v>
      </c>
    </row>
    <row r="375" spans="11:12" x14ac:dyDescent="0.25">
      <c r="K375" t="s">
        <v>0</v>
      </c>
      <c r="L375" t="s">
        <v>1</v>
      </c>
    </row>
    <row r="376" spans="11:12" x14ac:dyDescent="0.25">
      <c r="K376" t="s">
        <v>0</v>
      </c>
      <c r="L376" t="s">
        <v>1</v>
      </c>
    </row>
    <row r="377" spans="11:12" x14ac:dyDescent="0.25">
      <c r="K377" t="s">
        <v>0</v>
      </c>
      <c r="L377" t="s">
        <v>1</v>
      </c>
    </row>
    <row r="378" spans="11:12" x14ac:dyDescent="0.25">
      <c r="K378" t="s">
        <v>0</v>
      </c>
      <c r="L378" t="s">
        <v>1</v>
      </c>
    </row>
    <row r="379" spans="11:12" x14ac:dyDescent="0.25">
      <c r="K379" t="s">
        <v>0</v>
      </c>
      <c r="L379" t="s">
        <v>1</v>
      </c>
    </row>
    <row r="380" spans="11:12" x14ac:dyDescent="0.25">
      <c r="K380" t="s">
        <v>0</v>
      </c>
      <c r="L380" t="s">
        <v>1</v>
      </c>
    </row>
    <row r="381" spans="11:12" x14ac:dyDescent="0.25">
      <c r="K381" t="s">
        <v>0</v>
      </c>
      <c r="L381" t="s">
        <v>1</v>
      </c>
    </row>
    <row r="382" spans="11:12" x14ac:dyDescent="0.25">
      <c r="K382" t="s">
        <v>0</v>
      </c>
      <c r="L382" t="s">
        <v>1</v>
      </c>
    </row>
    <row r="383" spans="11:12" x14ac:dyDescent="0.25">
      <c r="K383" t="s">
        <v>0</v>
      </c>
      <c r="L383" t="s">
        <v>1</v>
      </c>
    </row>
    <row r="384" spans="11:12" x14ac:dyDescent="0.25">
      <c r="K384" t="s">
        <v>0</v>
      </c>
      <c r="L384" t="s">
        <v>1</v>
      </c>
    </row>
    <row r="385" spans="11:12" x14ac:dyDescent="0.25">
      <c r="K385" t="s">
        <v>0</v>
      </c>
      <c r="L385" t="s">
        <v>1</v>
      </c>
    </row>
    <row r="386" spans="11:12" x14ac:dyDescent="0.25">
      <c r="K386" t="s">
        <v>0</v>
      </c>
      <c r="L386" t="s">
        <v>1</v>
      </c>
    </row>
    <row r="387" spans="11:12" x14ac:dyDescent="0.25">
      <c r="K387" t="s">
        <v>0</v>
      </c>
      <c r="L387" t="s">
        <v>1</v>
      </c>
    </row>
    <row r="388" spans="11:12" x14ac:dyDescent="0.25">
      <c r="K388" t="s">
        <v>0</v>
      </c>
      <c r="L388" t="s">
        <v>1</v>
      </c>
    </row>
    <row r="389" spans="11:12" x14ac:dyDescent="0.25">
      <c r="K389" t="s">
        <v>0</v>
      </c>
      <c r="L389" t="s">
        <v>1</v>
      </c>
    </row>
    <row r="390" spans="11:12" x14ac:dyDescent="0.25">
      <c r="K390" t="s">
        <v>0</v>
      </c>
      <c r="L390" t="s">
        <v>1</v>
      </c>
    </row>
    <row r="391" spans="11:12" x14ac:dyDescent="0.25">
      <c r="K391" t="s">
        <v>0</v>
      </c>
      <c r="L391" t="s">
        <v>1</v>
      </c>
    </row>
    <row r="392" spans="11:12" x14ac:dyDescent="0.25">
      <c r="K392" t="s">
        <v>0</v>
      </c>
      <c r="L392" t="s">
        <v>1</v>
      </c>
    </row>
    <row r="393" spans="11:12" x14ac:dyDescent="0.25">
      <c r="K393" t="s">
        <v>0</v>
      </c>
      <c r="L393" t="s">
        <v>1</v>
      </c>
    </row>
    <row r="394" spans="11:12" x14ac:dyDescent="0.25">
      <c r="K394" t="s">
        <v>0</v>
      </c>
      <c r="L394" t="s">
        <v>1</v>
      </c>
    </row>
    <row r="395" spans="11:12" x14ac:dyDescent="0.25">
      <c r="K395" t="s">
        <v>0</v>
      </c>
      <c r="L395" t="s">
        <v>1</v>
      </c>
    </row>
    <row r="396" spans="11:12" x14ac:dyDescent="0.25">
      <c r="K396" t="s">
        <v>0</v>
      </c>
      <c r="L396" t="s">
        <v>1</v>
      </c>
    </row>
    <row r="397" spans="11:12" x14ac:dyDescent="0.25">
      <c r="K397" t="s">
        <v>0</v>
      </c>
      <c r="L397" t="s">
        <v>1</v>
      </c>
    </row>
    <row r="398" spans="11:12" x14ac:dyDescent="0.25">
      <c r="K398" t="s">
        <v>0</v>
      </c>
      <c r="L398" t="s">
        <v>1</v>
      </c>
    </row>
    <row r="399" spans="11:12" x14ac:dyDescent="0.25">
      <c r="K399" t="s">
        <v>0</v>
      </c>
      <c r="L399" t="s">
        <v>1</v>
      </c>
    </row>
    <row r="400" spans="11:12" x14ac:dyDescent="0.25">
      <c r="K400" t="s">
        <v>0</v>
      </c>
      <c r="L400" t="s">
        <v>1</v>
      </c>
    </row>
    <row r="401" spans="11:12" x14ac:dyDescent="0.25">
      <c r="K401" t="s">
        <v>0</v>
      </c>
      <c r="L401" t="s">
        <v>1</v>
      </c>
    </row>
    <row r="402" spans="11:12" x14ac:dyDescent="0.25">
      <c r="K402" t="s">
        <v>0</v>
      </c>
      <c r="L402" t="s">
        <v>1</v>
      </c>
    </row>
    <row r="403" spans="11:12" x14ac:dyDescent="0.25">
      <c r="K403" t="s">
        <v>0</v>
      </c>
      <c r="L403" t="s">
        <v>1</v>
      </c>
    </row>
    <row r="404" spans="11:12" x14ac:dyDescent="0.25">
      <c r="K404" t="s">
        <v>0</v>
      </c>
      <c r="L404" t="s">
        <v>1</v>
      </c>
    </row>
    <row r="405" spans="11:12" x14ac:dyDescent="0.25">
      <c r="K405" t="s">
        <v>0</v>
      </c>
      <c r="L405" t="s">
        <v>1</v>
      </c>
    </row>
    <row r="406" spans="11:12" x14ac:dyDescent="0.25">
      <c r="K406" t="s">
        <v>0</v>
      </c>
      <c r="L406" t="s">
        <v>1</v>
      </c>
    </row>
    <row r="407" spans="11:12" x14ac:dyDescent="0.25">
      <c r="K407" t="s">
        <v>0</v>
      </c>
      <c r="L407" t="s">
        <v>1</v>
      </c>
    </row>
    <row r="408" spans="11:12" x14ac:dyDescent="0.25">
      <c r="K408" t="s">
        <v>0</v>
      </c>
      <c r="L408" t="s">
        <v>1</v>
      </c>
    </row>
    <row r="409" spans="11:12" x14ac:dyDescent="0.25">
      <c r="K409" t="s">
        <v>0</v>
      </c>
      <c r="L409" t="s">
        <v>1</v>
      </c>
    </row>
    <row r="410" spans="11:12" x14ac:dyDescent="0.25">
      <c r="K410" t="s">
        <v>0</v>
      </c>
      <c r="L410" t="s">
        <v>1</v>
      </c>
    </row>
    <row r="411" spans="11:12" x14ac:dyDescent="0.25">
      <c r="K411" t="s">
        <v>0</v>
      </c>
      <c r="L411" t="s">
        <v>1</v>
      </c>
    </row>
    <row r="412" spans="11:12" x14ac:dyDescent="0.25">
      <c r="K412" t="s">
        <v>0</v>
      </c>
      <c r="L412" t="s">
        <v>1</v>
      </c>
    </row>
    <row r="413" spans="11:12" x14ac:dyDescent="0.25">
      <c r="K413" t="s">
        <v>0</v>
      </c>
      <c r="L413" t="s">
        <v>1</v>
      </c>
    </row>
    <row r="414" spans="11:12" x14ac:dyDescent="0.25">
      <c r="K414" t="s">
        <v>0</v>
      </c>
      <c r="L414" t="s">
        <v>1</v>
      </c>
    </row>
    <row r="415" spans="11:12" x14ac:dyDescent="0.25">
      <c r="K415" t="s">
        <v>0</v>
      </c>
      <c r="L415" t="s">
        <v>1</v>
      </c>
    </row>
    <row r="416" spans="11:12" x14ac:dyDescent="0.25">
      <c r="K416" t="s">
        <v>0</v>
      </c>
      <c r="L416" t="s">
        <v>1</v>
      </c>
    </row>
    <row r="417" spans="11:12" x14ac:dyDescent="0.25">
      <c r="K417" t="s">
        <v>0</v>
      </c>
      <c r="L417" t="s">
        <v>1</v>
      </c>
    </row>
    <row r="418" spans="11:12" x14ac:dyDescent="0.25">
      <c r="K418" t="s">
        <v>0</v>
      </c>
      <c r="L418" t="s">
        <v>1</v>
      </c>
    </row>
    <row r="419" spans="11:12" x14ac:dyDescent="0.25">
      <c r="K419" t="s">
        <v>0</v>
      </c>
      <c r="L419" t="s">
        <v>1</v>
      </c>
    </row>
    <row r="420" spans="11:12" x14ac:dyDescent="0.25">
      <c r="K420" t="s">
        <v>0</v>
      </c>
      <c r="L420" t="s">
        <v>1</v>
      </c>
    </row>
    <row r="421" spans="11:12" x14ac:dyDescent="0.25">
      <c r="K421" t="s">
        <v>0</v>
      </c>
      <c r="L421" t="s">
        <v>1</v>
      </c>
    </row>
    <row r="422" spans="11:12" x14ac:dyDescent="0.25">
      <c r="K422" t="s">
        <v>0</v>
      </c>
      <c r="L422" t="s">
        <v>1</v>
      </c>
    </row>
    <row r="423" spans="11:12" x14ac:dyDescent="0.25">
      <c r="K423" t="s">
        <v>0</v>
      </c>
      <c r="L423" t="s">
        <v>1</v>
      </c>
    </row>
    <row r="424" spans="11:12" x14ac:dyDescent="0.25">
      <c r="K424" t="s">
        <v>0</v>
      </c>
      <c r="L424" t="s">
        <v>1</v>
      </c>
    </row>
    <row r="425" spans="11:12" x14ac:dyDescent="0.25">
      <c r="K425" t="s">
        <v>0</v>
      </c>
      <c r="L425" t="s">
        <v>1</v>
      </c>
    </row>
    <row r="426" spans="11:12" x14ac:dyDescent="0.25">
      <c r="K426" t="s">
        <v>0</v>
      </c>
      <c r="L426" t="s">
        <v>1</v>
      </c>
    </row>
    <row r="427" spans="11:12" x14ac:dyDescent="0.25">
      <c r="K427" t="s">
        <v>0</v>
      </c>
      <c r="L427" t="s">
        <v>1</v>
      </c>
    </row>
    <row r="428" spans="11:12" x14ac:dyDescent="0.25">
      <c r="K428" t="s">
        <v>0</v>
      </c>
      <c r="L428" t="s">
        <v>1</v>
      </c>
    </row>
    <row r="429" spans="11:12" x14ac:dyDescent="0.25">
      <c r="K429" t="s">
        <v>0</v>
      </c>
      <c r="L429" t="s">
        <v>1</v>
      </c>
    </row>
    <row r="430" spans="11:12" x14ac:dyDescent="0.25">
      <c r="K430" t="s">
        <v>0</v>
      </c>
      <c r="L430" t="s">
        <v>1</v>
      </c>
    </row>
    <row r="431" spans="11:12" x14ac:dyDescent="0.25">
      <c r="K431" t="s">
        <v>0</v>
      </c>
      <c r="L431" t="s">
        <v>1</v>
      </c>
    </row>
    <row r="432" spans="11:12" x14ac:dyDescent="0.25">
      <c r="K432" t="s">
        <v>0</v>
      </c>
      <c r="L432" t="s">
        <v>1</v>
      </c>
    </row>
    <row r="433" spans="11:12" x14ac:dyDescent="0.25">
      <c r="K433" t="s">
        <v>0</v>
      </c>
      <c r="L433" t="s">
        <v>1</v>
      </c>
    </row>
    <row r="434" spans="11:12" x14ac:dyDescent="0.25">
      <c r="K434" t="s">
        <v>0</v>
      </c>
      <c r="L434" t="s">
        <v>1</v>
      </c>
    </row>
    <row r="435" spans="11:12" x14ac:dyDescent="0.25">
      <c r="K435" t="s">
        <v>0</v>
      </c>
      <c r="L435" t="s">
        <v>1</v>
      </c>
    </row>
    <row r="436" spans="11:12" x14ac:dyDescent="0.25">
      <c r="K436" t="s">
        <v>0</v>
      </c>
      <c r="L436" t="s">
        <v>1</v>
      </c>
    </row>
    <row r="437" spans="11:12" x14ac:dyDescent="0.25">
      <c r="K437" t="s">
        <v>0</v>
      </c>
      <c r="L437" t="s">
        <v>1</v>
      </c>
    </row>
    <row r="438" spans="11:12" x14ac:dyDescent="0.25">
      <c r="K438" t="s">
        <v>0</v>
      </c>
      <c r="L438" t="s">
        <v>1</v>
      </c>
    </row>
    <row r="439" spans="11:12" x14ac:dyDescent="0.25">
      <c r="K439" t="s">
        <v>0</v>
      </c>
      <c r="L439" t="s">
        <v>1</v>
      </c>
    </row>
    <row r="440" spans="11:12" x14ac:dyDescent="0.25">
      <c r="K440" t="s">
        <v>0</v>
      </c>
      <c r="L440" t="s">
        <v>1</v>
      </c>
    </row>
    <row r="441" spans="11:12" x14ac:dyDescent="0.25">
      <c r="K441" t="s">
        <v>0</v>
      </c>
      <c r="L441" t="s">
        <v>1</v>
      </c>
    </row>
    <row r="442" spans="11:12" x14ac:dyDescent="0.25">
      <c r="K442" t="s">
        <v>0</v>
      </c>
      <c r="L442" t="s">
        <v>1</v>
      </c>
    </row>
    <row r="443" spans="11:12" x14ac:dyDescent="0.25">
      <c r="K443" t="s">
        <v>0</v>
      </c>
      <c r="L443" t="s">
        <v>1</v>
      </c>
    </row>
    <row r="444" spans="11:12" x14ac:dyDescent="0.25">
      <c r="K444" t="s">
        <v>0</v>
      </c>
      <c r="L444" t="s">
        <v>1</v>
      </c>
    </row>
    <row r="445" spans="11:12" x14ac:dyDescent="0.25">
      <c r="K445" t="s">
        <v>0</v>
      </c>
      <c r="L445" t="s">
        <v>1</v>
      </c>
    </row>
    <row r="446" spans="11:12" x14ac:dyDescent="0.25">
      <c r="K446" t="s">
        <v>0</v>
      </c>
      <c r="L446" t="s">
        <v>1</v>
      </c>
    </row>
    <row r="447" spans="11:12" x14ac:dyDescent="0.25">
      <c r="K447" t="s">
        <v>0</v>
      </c>
      <c r="L447" t="s">
        <v>1</v>
      </c>
    </row>
    <row r="448" spans="11:12" x14ac:dyDescent="0.25">
      <c r="K448" t="s">
        <v>0</v>
      </c>
      <c r="L448" t="s">
        <v>1</v>
      </c>
    </row>
    <row r="449" spans="11:12" x14ac:dyDescent="0.25">
      <c r="K449" t="s">
        <v>0</v>
      </c>
      <c r="L449" t="s">
        <v>1</v>
      </c>
    </row>
    <row r="450" spans="11:12" x14ac:dyDescent="0.25">
      <c r="K450" t="s">
        <v>0</v>
      </c>
      <c r="L450" t="s">
        <v>1</v>
      </c>
    </row>
    <row r="451" spans="11:12" x14ac:dyDescent="0.25">
      <c r="K451" t="s">
        <v>0</v>
      </c>
      <c r="L451" t="s">
        <v>1</v>
      </c>
    </row>
    <row r="452" spans="11:12" x14ac:dyDescent="0.25">
      <c r="K452" t="s">
        <v>0</v>
      </c>
      <c r="L452" t="s">
        <v>1</v>
      </c>
    </row>
    <row r="453" spans="11:12" x14ac:dyDescent="0.25">
      <c r="K453" t="s">
        <v>0</v>
      </c>
      <c r="L453" t="s">
        <v>1</v>
      </c>
    </row>
    <row r="454" spans="11:12" x14ac:dyDescent="0.25">
      <c r="K454" t="s">
        <v>0</v>
      </c>
      <c r="L454" t="s">
        <v>1</v>
      </c>
    </row>
    <row r="455" spans="11:12" x14ac:dyDescent="0.25">
      <c r="K455" t="s">
        <v>0</v>
      </c>
      <c r="L455" t="s">
        <v>1</v>
      </c>
    </row>
    <row r="456" spans="11:12" x14ac:dyDescent="0.25">
      <c r="K456" t="s">
        <v>0</v>
      </c>
      <c r="L456" t="s">
        <v>1</v>
      </c>
    </row>
    <row r="457" spans="11:12" x14ac:dyDescent="0.25">
      <c r="K457" t="s">
        <v>0</v>
      </c>
      <c r="L457" t="s">
        <v>1</v>
      </c>
    </row>
    <row r="458" spans="11:12" x14ac:dyDescent="0.25">
      <c r="K458" t="s">
        <v>0</v>
      </c>
      <c r="L458" t="s">
        <v>1</v>
      </c>
    </row>
    <row r="459" spans="11:12" x14ac:dyDescent="0.25">
      <c r="K459" t="s">
        <v>0</v>
      </c>
      <c r="L459" t="s">
        <v>1</v>
      </c>
    </row>
    <row r="460" spans="11:12" x14ac:dyDescent="0.25">
      <c r="K460" t="s">
        <v>0</v>
      </c>
      <c r="L460" t="s">
        <v>1</v>
      </c>
    </row>
    <row r="461" spans="11:12" x14ac:dyDescent="0.25">
      <c r="K461" t="s">
        <v>0</v>
      </c>
      <c r="L461" t="s">
        <v>1</v>
      </c>
    </row>
    <row r="462" spans="11:12" x14ac:dyDescent="0.25">
      <c r="K462" t="s">
        <v>0</v>
      </c>
      <c r="L462" t="s">
        <v>1</v>
      </c>
    </row>
    <row r="463" spans="11:12" x14ac:dyDescent="0.25">
      <c r="K463" t="s">
        <v>0</v>
      </c>
      <c r="L463" t="s">
        <v>1</v>
      </c>
    </row>
    <row r="464" spans="11:12" x14ac:dyDescent="0.25">
      <c r="K464" t="s">
        <v>0</v>
      </c>
      <c r="L464" t="s">
        <v>1</v>
      </c>
    </row>
    <row r="465" spans="11:12" x14ac:dyDescent="0.25">
      <c r="K465" t="s">
        <v>0</v>
      </c>
      <c r="L465" t="s">
        <v>1</v>
      </c>
    </row>
    <row r="466" spans="11:12" x14ac:dyDescent="0.25">
      <c r="K466" t="s">
        <v>0</v>
      </c>
      <c r="L466" t="s">
        <v>1</v>
      </c>
    </row>
    <row r="467" spans="11:12" x14ac:dyDescent="0.25">
      <c r="K467" t="s">
        <v>0</v>
      </c>
      <c r="L467" t="s">
        <v>1</v>
      </c>
    </row>
    <row r="468" spans="11:12" x14ac:dyDescent="0.25">
      <c r="K468" t="s">
        <v>0</v>
      </c>
      <c r="L468" t="s">
        <v>1</v>
      </c>
    </row>
    <row r="469" spans="11:12" x14ac:dyDescent="0.25">
      <c r="K469" t="s">
        <v>0</v>
      </c>
      <c r="L469" t="s">
        <v>1</v>
      </c>
    </row>
    <row r="470" spans="11:12" x14ac:dyDescent="0.25">
      <c r="K470" t="s">
        <v>0</v>
      </c>
      <c r="L470" t="s">
        <v>1</v>
      </c>
    </row>
    <row r="471" spans="11:12" x14ac:dyDescent="0.25">
      <c r="K471" t="s">
        <v>0</v>
      </c>
      <c r="L471" t="s">
        <v>1</v>
      </c>
    </row>
    <row r="472" spans="11:12" x14ac:dyDescent="0.25">
      <c r="K472" t="s">
        <v>0</v>
      </c>
      <c r="L472" t="s">
        <v>1</v>
      </c>
    </row>
    <row r="473" spans="11:12" x14ac:dyDescent="0.25">
      <c r="K473" t="s">
        <v>0</v>
      </c>
      <c r="L473" t="s">
        <v>1</v>
      </c>
    </row>
    <row r="474" spans="11:12" x14ac:dyDescent="0.25">
      <c r="K474" t="s">
        <v>0</v>
      </c>
      <c r="L474" t="s">
        <v>1</v>
      </c>
    </row>
    <row r="475" spans="11:12" x14ac:dyDescent="0.25">
      <c r="K475" t="s">
        <v>0</v>
      </c>
      <c r="L475" t="s">
        <v>1</v>
      </c>
    </row>
    <row r="476" spans="11:12" x14ac:dyDescent="0.25">
      <c r="K476" t="s">
        <v>0</v>
      </c>
      <c r="L476" t="s">
        <v>1</v>
      </c>
    </row>
    <row r="477" spans="11:12" x14ac:dyDescent="0.25">
      <c r="K477" t="s">
        <v>0</v>
      </c>
      <c r="L477" t="s">
        <v>1</v>
      </c>
    </row>
    <row r="478" spans="11:12" x14ac:dyDescent="0.25">
      <c r="K478" t="s">
        <v>0</v>
      </c>
      <c r="L478" t="s">
        <v>1</v>
      </c>
    </row>
    <row r="479" spans="11:12" x14ac:dyDescent="0.25">
      <c r="K479" t="s">
        <v>0</v>
      </c>
      <c r="L479" t="s">
        <v>1</v>
      </c>
    </row>
    <row r="480" spans="11:12" x14ac:dyDescent="0.25">
      <c r="K480" t="s">
        <v>0</v>
      </c>
      <c r="L480" t="s">
        <v>1</v>
      </c>
    </row>
    <row r="481" spans="11:12" x14ac:dyDescent="0.25">
      <c r="K481" t="s">
        <v>0</v>
      </c>
      <c r="L481" t="s">
        <v>1</v>
      </c>
    </row>
    <row r="482" spans="11:12" x14ac:dyDescent="0.25">
      <c r="K482" t="s">
        <v>0</v>
      </c>
      <c r="L482" t="s">
        <v>1</v>
      </c>
    </row>
    <row r="483" spans="11:12" x14ac:dyDescent="0.25">
      <c r="K483" t="s">
        <v>0</v>
      </c>
      <c r="L483" t="s">
        <v>1</v>
      </c>
    </row>
    <row r="484" spans="11:12" x14ac:dyDescent="0.25">
      <c r="K484" t="s">
        <v>0</v>
      </c>
      <c r="L484" t="s">
        <v>1</v>
      </c>
    </row>
    <row r="485" spans="11:12" x14ac:dyDescent="0.25">
      <c r="K485" t="s">
        <v>0</v>
      </c>
      <c r="L485" t="s">
        <v>1</v>
      </c>
    </row>
    <row r="486" spans="11:12" x14ac:dyDescent="0.25">
      <c r="K486" t="s">
        <v>0</v>
      </c>
      <c r="L486" t="s">
        <v>1</v>
      </c>
    </row>
    <row r="487" spans="11:12" x14ac:dyDescent="0.25">
      <c r="K487" t="s">
        <v>0</v>
      </c>
      <c r="L487" t="s">
        <v>1</v>
      </c>
    </row>
    <row r="488" spans="11:12" x14ac:dyDescent="0.25">
      <c r="K488" t="s">
        <v>0</v>
      </c>
      <c r="L488" t="s">
        <v>1</v>
      </c>
    </row>
    <row r="489" spans="11:12" x14ac:dyDescent="0.25">
      <c r="K489" t="s">
        <v>0</v>
      </c>
      <c r="L489" t="s">
        <v>1</v>
      </c>
    </row>
    <row r="490" spans="11:12" x14ac:dyDescent="0.25">
      <c r="K490" t="s">
        <v>0</v>
      </c>
      <c r="L490" t="s">
        <v>1</v>
      </c>
    </row>
    <row r="491" spans="11:12" x14ac:dyDescent="0.25">
      <c r="K491" t="s">
        <v>0</v>
      </c>
      <c r="L491" t="s">
        <v>1</v>
      </c>
    </row>
    <row r="492" spans="11:12" x14ac:dyDescent="0.25">
      <c r="K492" t="s">
        <v>0</v>
      </c>
      <c r="L492" t="s">
        <v>1</v>
      </c>
    </row>
    <row r="493" spans="11:12" x14ac:dyDescent="0.25">
      <c r="K493" t="s">
        <v>0</v>
      </c>
      <c r="L493" t="s">
        <v>1</v>
      </c>
    </row>
    <row r="494" spans="11:12" x14ac:dyDescent="0.25">
      <c r="K494" t="s">
        <v>0</v>
      </c>
      <c r="L494" t="s">
        <v>1</v>
      </c>
    </row>
    <row r="495" spans="11:12" x14ac:dyDescent="0.25">
      <c r="K495" t="s">
        <v>0</v>
      </c>
      <c r="L495" t="s">
        <v>1</v>
      </c>
    </row>
    <row r="496" spans="11:12" x14ac:dyDescent="0.25">
      <c r="K496" t="s">
        <v>0</v>
      </c>
      <c r="L496" t="s">
        <v>1</v>
      </c>
    </row>
    <row r="497" spans="11:12" x14ac:dyDescent="0.25">
      <c r="K497" t="s">
        <v>0</v>
      </c>
      <c r="L497" t="s">
        <v>1</v>
      </c>
    </row>
    <row r="498" spans="11:12" x14ac:dyDescent="0.25">
      <c r="K498" t="s">
        <v>0</v>
      </c>
      <c r="L498" t="s">
        <v>1</v>
      </c>
    </row>
    <row r="499" spans="11:12" x14ac:dyDescent="0.25">
      <c r="K499" t="s">
        <v>0</v>
      </c>
      <c r="L499" t="s">
        <v>1</v>
      </c>
    </row>
    <row r="500" spans="11:12" x14ac:dyDescent="0.25">
      <c r="K500" t="s">
        <v>0</v>
      </c>
      <c r="L500" t="s">
        <v>1</v>
      </c>
    </row>
    <row r="501" spans="11:12" x14ac:dyDescent="0.25">
      <c r="K501" t="s">
        <v>0</v>
      </c>
      <c r="L501" t="s">
        <v>1</v>
      </c>
    </row>
    <row r="502" spans="11:12" x14ac:dyDescent="0.25">
      <c r="K502" t="s">
        <v>0</v>
      </c>
      <c r="L502" t="s">
        <v>1</v>
      </c>
    </row>
    <row r="503" spans="11:12" x14ac:dyDescent="0.25">
      <c r="K503" t="s">
        <v>0</v>
      </c>
      <c r="L503" t="s">
        <v>1</v>
      </c>
    </row>
    <row r="504" spans="11:12" x14ac:dyDescent="0.25">
      <c r="K504" t="s">
        <v>0</v>
      </c>
      <c r="L504" t="s">
        <v>1</v>
      </c>
    </row>
    <row r="505" spans="11:12" x14ac:dyDescent="0.25">
      <c r="K505" t="s">
        <v>0</v>
      </c>
      <c r="L505" t="s">
        <v>1</v>
      </c>
    </row>
    <row r="506" spans="11:12" x14ac:dyDescent="0.25">
      <c r="K506" t="s">
        <v>0</v>
      </c>
      <c r="L506" t="s">
        <v>1</v>
      </c>
    </row>
    <row r="507" spans="11:12" x14ac:dyDescent="0.25">
      <c r="K507" t="s">
        <v>0</v>
      </c>
      <c r="L507" t="s">
        <v>1</v>
      </c>
    </row>
    <row r="508" spans="11:12" x14ac:dyDescent="0.25">
      <c r="K508" t="s">
        <v>0</v>
      </c>
      <c r="L508" t="s">
        <v>1</v>
      </c>
    </row>
    <row r="509" spans="11:12" x14ac:dyDescent="0.25">
      <c r="K509" t="s">
        <v>0</v>
      </c>
      <c r="L509" t="s">
        <v>1</v>
      </c>
    </row>
    <row r="510" spans="11:12" x14ac:dyDescent="0.25">
      <c r="K510" t="s">
        <v>0</v>
      </c>
      <c r="L510" t="s">
        <v>1</v>
      </c>
    </row>
    <row r="511" spans="11:12" x14ac:dyDescent="0.25">
      <c r="K511" t="s">
        <v>0</v>
      </c>
      <c r="L511" t="s">
        <v>1</v>
      </c>
    </row>
    <row r="512" spans="11:12" x14ac:dyDescent="0.25">
      <c r="K512" t="s">
        <v>0</v>
      </c>
      <c r="L512" t="s">
        <v>1</v>
      </c>
    </row>
    <row r="513" spans="11:12" x14ac:dyDescent="0.25">
      <c r="K513" t="s">
        <v>0</v>
      </c>
      <c r="L513" t="s">
        <v>1</v>
      </c>
    </row>
    <row r="514" spans="11:12" x14ac:dyDescent="0.25">
      <c r="K514" t="s">
        <v>0</v>
      </c>
      <c r="L514" t="s">
        <v>1</v>
      </c>
    </row>
    <row r="515" spans="11:12" x14ac:dyDescent="0.25">
      <c r="K515" t="s">
        <v>0</v>
      </c>
      <c r="L515" t="s">
        <v>1</v>
      </c>
    </row>
    <row r="516" spans="11:12" x14ac:dyDescent="0.25">
      <c r="K516" t="s">
        <v>0</v>
      </c>
      <c r="L516" t="s">
        <v>1</v>
      </c>
    </row>
    <row r="517" spans="11:12" x14ac:dyDescent="0.25">
      <c r="K517" t="s">
        <v>0</v>
      </c>
      <c r="L517" t="s">
        <v>1</v>
      </c>
    </row>
    <row r="518" spans="11:12" x14ac:dyDescent="0.25">
      <c r="K518" t="s">
        <v>0</v>
      </c>
      <c r="L518" t="s">
        <v>1</v>
      </c>
    </row>
    <row r="519" spans="11:12" x14ac:dyDescent="0.25">
      <c r="K519" t="s">
        <v>0</v>
      </c>
      <c r="L519" t="s">
        <v>1</v>
      </c>
    </row>
    <row r="520" spans="11:12" x14ac:dyDescent="0.25">
      <c r="K520" t="s">
        <v>0</v>
      </c>
      <c r="L520" t="s">
        <v>1</v>
      </c>
    </row>
    <row r="521" spans="11:12" x14ac:dyDescent="0.25">
      <c r="K521" t="s">
        <v>0</v>
      </c>
      <c r="L521" t="s">
        <v>1</v>
      </c>
    </row>
    <row r="522" spans="11:12" x14ac:dyDescent="0.25">
      <c r="K522" t="s">
        <v>0</v>
      </c>
      <c r="L522" t="s">
        <v>1</v>
      </c>
    </row>
    <row r="523" spans="11:12" x14ac:dyDescent="0.25">
      <c r="K523" t="s">
        <v>0</v>
      </c>
      <c r="L523" t="s">
        <v>1</v>
      </c>
    </row>
    <row r="524" spans="11:12" x14ac:dyDescent="0.25">
      <c r="K524" t="s">
        <v>0</v>
      </c>
      <c r="L524" t="s">
        <v>1</v>
      </c>
    </row>
    <row r="525" spans="11:12" x14ac:dyDescent="0.25">
      <c r="K525" t="s">
        <v>0</v>
      </c>
      <c r="L525" t="s">
        <v>1</v>
      </c>
    </row>
    <row r="526" spans="11:12" x14ac:dyDescent="0.25">
      <c r="K526" t="s">
        <v>0</v>
      </c>
      <c r="L526" t="s">
        <v>1</v>
      </c>
    </row>
    <row r="527" spans="11:12" x14ac:dyDescent="0.25">
      <c r="K527" t="s">
        <v>0</v>
      </c>
      <c r="L527" t="s">
        <v>1</v>
      </c>
    </row>
    <row r="528" spans="11:12" x14ac:dyDescent="0.25">
      <c r="K528" t="s">
        <v>0</v>
      </c>
      <c r="L528" t="s">
        <v>1</v>
      </c>
    </row>
    <row r="529" spans="11:12" x14ac:dyDescent="0.25">
      <c r="K529" t="s">
        <v>0</v>
      </c>
      <c r="L529" t="s">
        <v>1</v>
      </c>
    </row>
    <row r="530" spans="11:12" x14ac:dyDescent="0.25">
      <c r="K530" t="s">
        <v>0</v>
      </c>
      <c r="L530" t="s">
        <v>1</v>
      </c>
    </row>
    <row r="531" spans="11:12" x14ac:dyDescent="0.25">
      <c r="K531" t="s">
        <v>0</v>
      </c>
      <c r="L531" t="s">
        <v>1</v>
      </c>
    </row>
    <row r="532" spans="11:12" x14ac:dyDescent="0.25">
      <c r="K532" t="s">
        <v>0</v>
      </c>
      <c r="L532" t="s">
        <v>1</v>
      </c>
    </row>
    <row r="533" spans="11:12" x14ac:dyDescent="0.25">
      <c r="K533" t="s">
        <v>0</v>
      </c>
      <c r="L533" t="s">
        <v>1</v>
      </c>
    </row>
    <row r="534" spans="11:12" x14ac:dyDescent="0.25">
      <c r="K534" t="s">
        <v>0</v>
      </c>
      <c r="L534" t="s">
        <v>1</v>
      </c>
    </row>
    <row r="535" spans="11:12" x14ac:dyDescent="0.25">
      <c r="K535" t="s">
        <v>0</v>
      </c>
      <c r="L535" t="s">
        <v>1</v>
      </c>
    </row>
    <row r="536" spans="11:12" x14ac:dyDescent="0.25">
      <c r="K536" t="s">
        <v>0</v>
      </c>
      <c r="L536" t="s">
        <v>1</v>
      </c>
    </row>
    <row r="537" spans="11:12" x14ac:dyDescent="0.25">
      <c r="K537" t="s">
        <v>0</v>
      </c>
      <c r="L537" t="s">
        <v>1</v>
      </c>
    </row>
    <row r="538" spans="11:12" x14ac:dyDescent="0.25">
      <c r="K538" t="s">
        <v>0</v>
      </c>
      <c r="L538" t="s">
        <v>1</v>
      </c>
    </row>
    <row r="539" spans="11:12" x14ac:dyDescent="0.25">
      <c r="K539" t="s">
        <v>0</v>
      </c>
      <c r="L539" t="s">
        <v>1</v>
      </c>
    </row>
    <row r="540" spans="11:12" x14ac:dyDescent="0.25">
      <c r="K540" t="s">
        <v>0</v>
      </c>
      <c r="L540" t="s">
        <v>1</v>
      </c>
    </row>
    <row r="541" spans="11:12" x14ac:dyDescent="0.25">
      <c r="K541" t="s">
        <v>0</v>
      </c>
      <c r="L541" t="s">
        <v>1</v>
      </c>
    </row>
    <row r="542" spans="11:12" x14ac:dyDescent="0.25">
      <c r="K542" t="s">
        <v>0</v>
      </c>
      <c r="L542" t="s">
        <v>1</v>
      </c>
    </row>
    <row r="543" spans="11:12" x14ac:dyDescent="0.25">
      <c r="K543" t="s">
        <v>0</v>
      </c>
      <c r="L543" t="s">
        <v>1</v>
      </c>
    </row>
    <row r="544" spans="11:12" x14ac:dyDescent="0.25">
      <c r="K544" t="s">
        <v>0</v>
      </c>
      <c r="L544" t="s">
        <v>1</v>
      </c>
    </row>
    <row r="545" spans="11:12" x14ac:dyDescent="0.25">
      <c r="K545" t="s">
        <v>0</v>
      </c>
      <c r="L545" t="s">
        <v>1</v>
      </c>
    </row>
    <row r="546" spans="11:12" x14ac:dyDescent="0.25">
      <c r="K546" t="s">
        <v>0</v>
      </c>
      <c r="L546" t="s">
        <v>1</v>
      </c>
    </row>
    <row r="547" spans="11:12" x14ac:dyDescent="0.25">
      <c r="K547" t="s">
        <v>0</v>
      </c>
      <c r="L547" t="s">
        <v>1</v>
      </c>
    </row>
    <row r="548" spans="11:12" x14ac:dyDescent="0.25">
      <c r="K548" t="s">
        <v>0</v>
      </c>
      <c r="L548" t="s">
        <v>1</v>
      </c>
    </row>
    <row r="549" spans="11:12" x14ac:dyDescent="0.25">
      <c r="K549" t="s">
        <v>0</v>
      </c>
      <c r="L549" t="s">
        <v>1</v>
      </c>
    </row>
    <row r="550" spans="11:12" x14ac:dyDescent="0.25">
      <c r="K550" t="s">
        <v>0</v>
      </c>
      <c r="L550" t="s">
        <v>1</v>
      </c>
    </row>
    <row r="551" spans="11:12" x14ac:dyDescent="0.25">
      <c r="K551" t="s">
        <v>0</v>
      </c>
      <c r="L551" t="s">
        <v>1</v>
      </c>
    </row>
    <row r="552" spans="11:12" x14ac:dyDescent="0.25">
      <c r="K552" t="s">
        <v>0</v>
      </c>
      <c r="L552" t="s">
        <v>1</v>
      </c>
    </row>
    <row r="553" spans="11:12" x14ac:dyDescent="0.25">
      <c r="K553" t="s">
        <v>0</v>
      </c>
      <c r="L553" t="s">
        <v>1</v>
      </c>
    </row>
    <row r="554" spans="11:12" x14ac:dyDescent="0.25">
      <c r="K554" t="s">
        <v>0</v>
      </c>
      <c r="L554" t="s">
        <v>1</v>
      </c>
    </row>
    <row r="555" spans="11:12" x14ac:dyDescent="0.25">
      <c r="K555" t="s">
        <v>0</v>
      </c>
      <c r="L555" t="s">
        <v>1</v>
      </c>
    </row>
    <row r="556" spans="11:12" x14ac:dyDescent="0.25">
      <c r="K556" t="s">
        <v>0</v>
      </c>
      <c r="L556" t="s">
        <v>1</v>
      </c>
    </row>
    <row r="557" spans="11:12" x14ac:dyDescent="0.25">
      <c r="K557" t="s">
        <v>0</v>
      </c>
      <c r="L557" t="s">
        <v>1</v>
      </c>
    </row>
    <row r="558" spans="11:12" x14ac:dyDescent="0.25">
      <c r="K558" t="s">
        <v>0</v>
      </c>
      <c r="L558" t="s">
        <v>1</v>
      </c>
    </row>
    <row r="559" spans="11:12" x14ac:dyDescent="0.25">
      <c r="K559" t="s">
        <v>0</v>
      </c>
      <c r="L559" t="s">
        <v>1</v>
      </c>
    </row>
    <row r="560" spans="11:12" x14ac:dyDescent="0.25">
      <c r="K560" t="s">
        <v>0</v>
      </c>
      <c r="L560" t="s">
        <v>1</v>
      </c>
    </row>
    <row r="561" spans="11:12" x14ac:dyDescent="0.25">
      <c r="K561" t="s">
        <v>0</v>
      </c>
      <c r="L561" t="s">
        <v>1</v>
      </c>
    </row>
    <row r="562" spans="11:12" x14ac:dyDescent="0.25">
      <c r="K562" t="s">
        <v>0</v>
      </c>
      <c r="L562" t="s">
        <v>1</v>
      </c>
    </row>
    <row r="563" spans="11:12" x14ac:dyDescent="0.25">
      <c r="K563" t="s">
        <v>0</v>
      </c>
      <c r="L563" t="s">
        <v>1</v>
      </c>
    </row>
    <row r="564" spans="11:12" x14ac:dyDescent="0.25">
      <c r="K564" t="s">
        <v>0</v>
      </c>
      <c r="L564" t="s">
        <v>1</v>
      </c>
    </row>
    <row r="565" spans="11:12" x14ac:dyDescent="0.25">
      <c r="K565" t="s">
        <v>0</v>
      </c>
      <c r="L565" t="s">
        <v>1</v>
      </c>
    </row>
    <row r="566" spans="11:12" x14ac:dyDescent="0.25">
      <c r="K566" t="s">
        <v>0</v>
      </c>
      <c r="L566" t="s">
        <v>1</v>
      </c>
    </row>
    <row r="567" spans="11:12" x14ac:dyDescent="0.25">
      <c r="K567" t="s">
        <v>0</v>
      </c>
      <c r="L567" t="s">
        <v>1</v>
      </c>
    </row>
    <row r="568" spans="11:12" x14ac:dyDescent="0.25">
      <c r="K568" t="s">
        <v>0</v>
      </c>
      <c r="L568" t="s">
        <v>1</v>
      </c>
    </row>
    <row r="569" spans="11:12" x14ac:dyDescent="0.25">
      <c r="K569" t="s">
        <v>0</v>
      </c>
      <c r="L569" t="s">
        <v>1</v>
      </c>
    </row>
    <row r="570" spans="11:12" x14ac:dyDescent="0.25">
      <c r="K570" t="s">
        <v>0</v>
      </c>
      <c r="L570" t="s">
        <v>1</v>
      </c>
    </row>
    <row r="571" spans="11:12" x14ac:dyDescent="0.25">
      <c r="K571" t="s">
        <v>0</v>
      </c>
      <c r="L571" t="s">
        <v>1</v>
      </c>
    </row>
    <row r="572" spans="11:12" x14ac:dyDescent="0.25">
      <c r="K572" t="s">
        <v>0</v>
      </c>
      <c r="L572" t="s">
        <v>1</v>
      </c>
    </row>
    <row r="573" spans="11:12" x14ac:dyDescent="0.25">
      <c r="K573" t="s">
        <v>0</v>
      </c>
      <c r="L573" t="s">
        <v>1</v>
      </c>
    </row>
    <row r="574" spans="11:12" x14ac:dyDescent="0.25">
      <c r="K574" t="s">
        <v>0</v>
      </c>
      <c r="L574" t="s">
        <v>1</v>
      </c>
    </row>
    <row r="575" spans="11:12" x14ac:dyDescent="0.25">
      <c r="K575" t="s">
        <v>0</v>
      </c>
      <c r="L575" t="s">
        <v>1</v>
      </c>
    </row>
    <row r="576" spans="11:12" x14ac:dyDescent="0.25">
      <c r="K576" t="s">
        <v>0</v>
      </c>
      <c r="L576" t="s">
        <v>1</v>
      </c>
    </row>
    <row r="577" spans="11:12" x14ac:dyDescent="0.25">
      <c r="K577" t="s">
        <v>0</v>
      </c>
      <c r="L577" t="s">
        <v>1</v>
      </c>
    </row>
    <row r="578" spans="11:12" x14ac:dyDescent="0.25">
      <c r="K578" t="s">
        <v>0</v>
      </c>
      <c r="L578" t="s">
        <v>1</v>
      </c>
    </row>
    <row r="579" spans="11:12" x14ac:dyDescent="0.25">
      <c r="K579" t="s">
        <v>0</v>
      </c>
      <c r="L579" t="s">
        <v>1</v>
      </c>
    </row>
    <row r="580" spans="11:12" x14ac:dyDescent="0.25">
      <c r="K580" t="s">
        <v>0</v>
      </c>
      <c r="L580" t="s">
        <v>1</v>
      </c>
    </row>
    <row r="581" spans="11:12" x14ac:dyDescent="0.25">
      <c r="K581" t="s">
        <v>0</v>
      </c>
      <c r="L581" t="s">
        <v>1</v>
      </c>
    </row>
    <row r="582" spans="11:12" x14ac:dyDescent="0.25">
      <c r="K582" t="s">
        <v>0</v>
      </c>
      <c r="L582" t="s">
        <v>1</v>
      </c>
    </row>
    <row r="583" spans="11:12" x14ac:dyDescent="0.25">
      <c r="K583" t="s">
        <v>0</v>
      </c>
      <c r="L583" t="s">
        <v>1</v>
      </c>
    </row>
    <row r="584" spans="11:12" x14ac:dyDescent="0.25">
      <c r="K584" t="s">
        <v>0</v>
      </c>
      <c r="L584" t="s">
        <v>1</v>
      </c>
    </row>
    <row r="585" spans="11:12" x14ac:dyDescent="0.25">
      <c r="K585" t="s">
        <v>0</v>
      </c>
      <c r="L585" t="s">
        <v>1</v>
      </c>
    </row>
    <row r="586" spans="11:12" x14ac:dyDescent="0.25">
      <c r="K586" t="s">
        <v>0</v>
      </c>
      <c r="L586" t="s">
        <v>1</v>
      </c>
    </row>
    <row r="587" spans="11:12" x14ac:dyDescent="0.25">
      <c r="K587" t="s">
        <v>0</v>
      </c>
      <c r="L587" t="s">
        <v>1</v>
      </c>
    </row>
    <row r="588" spans="11:12" x14ac:dyDescent="0.25">
      <c r="K588" t="s">
        <v>0</v>
      </c>
      <c r="L588" t="s">
        <v>1</v>
      </c>
    </row>
    <row r="589" spans="11:12" x14ac:dyDescent="0.25">
      <c r="K589" t="s">
        <v>0</v>
      </c>
      <c r="L589" t="s">
        <v>1</v>
      </c>
    </row>
    <row r="590" spans="11:12" x14ac:dyDescent="0.25">
      <c r="K590" t="s">
        <v>0</v>
      </c>
      <c r="L590" t="s">
        <v>1</v>
      </c>
    </row>
    <row r="591" spans="11:12" x14ac:dyDescent="0.25">
      <c r="K591" t="s">
        <v>0</v>
      </c>
      <c r="L591" t="s">
        <v>1</v>
      </c>
    </row>
    <row r="592" spans="11:12" x14ac:dyDescent="0.25">
      <c r="K592" t="s">
        <v>0</v>
      </c>
      <c r="L592" t="s">
        <v>1</v>
      </c>
    </row>
    <row r="593" spans="11:12" x14ac:dyDescent="0.25">
      <c r="K593" t="s">
        <v>0</v>
      </c>
      <c r="L593" t="s">
        <v>1</v>
      </c>
    </row>
    <row r="594" spans="11:12" x14ac:dyDescent="0.25">
      <c r="K594" t="s">
        <v>0</v>
      </c>
      <c r="L594" t="s">
        <v>1</v>
      </c>
    </row>
    <row r="595" spans="11:12" x14ac:dyDescent="0.25">
      <c r="K595" t="s">
        <v>0</v>
      </c>
      <c r="L595" t="s">
        <v>1</v>
      </c>
    </row>
    <row r="596" spans="11:12" x14ac:dyDescent="0.25">
      <c r="K596" t="s">
        <v>0</v>
      </c>
      <c r="L596" t="s">
        <v>1</v>
      </c>
    </row>
    <row r="597" spans="11:12" x14ac:dyDescent="0.25">
      <c r="K597" t="s">
        <v>0</v>
      </c>
      <c r="L597" t="s">
        <v>1</v>
      </c>
    </row>
    <row r="598" spans="11:12" x14ac:dyDescent="0.25">
      <c r="K598" t="s">
        <v>0</v>
      </c>
      <c r="L598" t="s">
        <v>1</v>
      </c>
    </row>
    <row r="599" spans="11:12" x14ac:dyDescent="0.25">
      <c r="K599" t="s">
        <v>0</v>
      </c>
      <c r="L599" t="s">
        <v>1</v>
      </c>
    </row>
    <row r="600" spans="11:12" x14ac:dyDescent="0.25">
      <c r="K600" t="s">
        <v>0</v>
      </c>
      <c r="L600" t="s">
        <v>1</v>
      </c>
    </row>
    <row r="601" spans="11:12" x14ac:dyDescent="0.25">
      <c r="K601" t="s">
        <v>0</v>
      </c>
      <c r="L601" t="s">
        <v>1</v>
      </c>
    </row>
    <row r="602" spans="11:12" x14ac:dyDescent="0.25">
      <c r="K602" t="s">
        <v>0</v>
      </c>
      <c r="L602" t="s">
        <v>1</v>
      </c>
    </row>
    <row r="603" spans="11:12" x14ac:dyDescent="0.25">
      <c r="K603" t="s">
        <v>0</v>
      </c>
      <c r="L603" t="s">
        <v>1</v>
      </c>
    </row>
    <row r="604" spans="11:12" x14ac:dyDescent="0.25">
      <c r="K604" t="s">
        <v>0</v>
      </c>
      <c r="L604" t="s">
        <v>1</v>
      </c>
    </row>
  </sheetData>
  <pageMargins left="0.7" right="0.7" top="0.75" bottom="0.75" header="0.3" footer="0.3"/>
  <customProperties>
    <customPr name="REFI_OFFICE_FUNCTION_CLICK_THROUGH_DATA" r:id="rId1"/>
    <customPr name="REFI_OFFICE_FUNCTION_CLICK_THROUGH_WORKSHEET_CURRENT_NAM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B4A2-8E2C-4E4D-B6A8-C333F658829D}">
  <sheetPr codeName="Sheet1"/>
  <dimension ref="B2:S605"/>
  <sheetViews>
    <sheetView zoomScale="90" zoomScaleNormal="90" workbookViewId="0">
      <selection activeCell="H287" sqref="H287"/>
    </sheetView>
  </sheetViews>
  <sheetFormatPr defaultRowHeight="13.5" outlineLevelCol="1" x14ac:dyDescent="0.25"/>
  <cols>
    <col min="1" max="1" width="2.7109375" style="3" customWidth="1"/>
    <col min="2" max="2" width="9.140625" style="3"/>
    <col min="3" max="3" width="8.140625" style="19" customWidth="1"/>
    <col min="4" max="4" width="8.5703125" style="19" customWidth="1"/>
    <col min="5" max="5" width="7.85546875" style="19" customWidth="1"/>
    <col min="6" max="6" width="9.140625" style="19" customWidth="1"/>
    <col min="7" max="7" width="9.28515625" style="19" customWidth="1"/>
    <col min="8" max="8" width="13.42578125" style="4" customWidth="1"/>
    <col min="9" max="9" width="13.28515625" style="27" customWidth="1"/>
    <col min="10" max="10" width="14" style="29" customWidth="1"/>
    <col min="11" max="11" width="10" style="10" customWidth="1" outlineLevel="1"/>
    <col min="12" max="12" width="9.140625" style="4" customWidth="1" outlineLevel="1"/>
    <col min="13" max="13" width="9.85546875" style="4" customWidth="1"/>
    <col min="14" max="14" width="9.140625" style="4"/>
    <col min="15" max="15" width="6" style="25" customWidth="1"/>
    <col min="16" max="16" width="8.7109375" style="22" bestFit="1" customWidth="1"/>
    <col min="17" max="17" width="9.28515625" style="4" customWidth="1"/>
    <col min="18" max="18" width="10.42578125" style="4" customWidth="1"/>
    <col min="19" max="19" width="12.7109375" style="3" customWidth="1"/>
    <col min="20" max="16384" width="9.140625" style="3"/>
  </cols>
  <sheetData>
    <row r="2" spans="2:19" s="7" customFormat="1" ht="57" customHeight="1" x14ac:dyDescent="0.25">
      <c r="B2" s="5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6" t="s">
        <v>8</v>
      </c>
      <c r="I2" s="26" t="s">
        <v>9</v>
      </c>
      <c r="J2" s="28" t="s">
        <v>10</v>
      </c>
      <c r="K2" s="8" t="s">
        <v>11</v>
      </c>
      <c r="L2" s="6" t="s">
        <v>12</v>
      </c>
      <c r="M2" s="6" t="s">
        <v>13</v>
      </c>
      <c r="N2" s="6" t="s">
        <v>14</v>
      </c>
      <c r="O2" s="24" t="s">
        <v>15</v>
      </c>
      <c r="P2" s="23" t="s">
        <v>16</v>
      </c>
      <c r="Q2" s="6" t="s">
        <v>17</v>
      </c>
      <c r="R2" s="6" t="s">
        <v>18</v>
      </c>
      <c r="S2" s="6" t="s">
        <v>633</v>
      </c>
    </row>
    <row r="3" spans="2:19" hidden="1" x14ac:dyDescent="0.25">
      <c r="B3" s="1" t="s">
        <v>180</v>
      </c>
      <c r="C3" s="17">
        <v>62764000</v>
      </c>
      <c r="D3" s="17">
        <v>-274918000</v>
      </c>
      <c r="E3" s="17">
        <v>41175000</v>
      </c>
      <c r="F3" s="18">
        <v>0</v>
      </c>
      <c r="G3" s="18">
        <v>-212154000</v>
      </c>
      <c r="H3" s="2">
        <v>45290</v>
      </c>
      <c r="I3" s="20">
        <f>Table2[[#This Row],[Quarter End Date]]+((Table2[[#This Row],[Q End Cash]]+(2*Table2[[#This Row],[Quarterly Burn]]))/(-Table2[[#This Row],[Quarterly Burn]]/90))</f>
        <v>45110</v>
      </c>
      <c r="J3" s="21">
        <f>Table2[[#This Row],[Quarter End Date]]+((Table2[[#This Row],[Q End Cash]]+(1.2*Table2[[#This Row],[Quarterly Burn]]))/(-Table2[[#This Row],[Quarterly Burn]]/90))</f>
        <v>45182</v>
      </c>
      <c r="K3" s="9">
        <f>_xll.RDP.Data(Table2[[#This Row],[Ticker]],"TR.CompanyMarketCapitalization(Scale=6)")</f>
        <v>554.40802809000002</v>
      </c>
      <c r="L3" s="12">
        <f>_xll.RDP.Data(Table2[[#This Row],[Ticker]],"TR.AvgDailyValTraded20D(Scale=6)")</f>
        <v>1.3206126926923101</v>
      </c>
      <c r="M3" s="9">
        <v>567.6</v>
      </c>
      <c r="N3" s="12">
        <v>1.2609999999999999</v>
      </c>
      <c r="O3" s="45"/>
      <c r="P3" s="17"/>
      <c r="Q3" s="13">
        <f ca="1">(Table2[[#This Row],[Q End Cash]]+((TODAY()-Table2[[#This Row],[Quarter End Date]])*(Table2[[#This Row],[Quarterly Burn]]/90)))/1000000</f>
        <v>-275.80020000000002</v>
      </c>
      <c r="R3" s="14">
        <f ca="1">Table2[[#This Row],[Current Estimate, Cash]]/(Table2[[#This Row],[Quarterly Burn]]/1000000)</f>
        <v>1.3</v>
      </c>
      <c r="S3" s="2" t="e">
        <f>INDEX(Table1[Date],MATCH(Table2[[#This Row],[Ticker]],Table1[RIC],0))</f>
        <v>#N/A</v>
      </c>
    </row>
    <row r="4" spans="2:19" hidden="1" x14ac:dyDescent="0.25">
      <c r="B4" s="1" t="s">
        <v>585</v>
      </c>
      <c r="C4" s="17">
        <v>-113659000</v>
      </c>
      <c r="D4" s="17">
        <v>12186000</v>
      </c>
      <c r="E4" s="17">
        <v>86447000</v>
      </c>
      <c r="F4" s="18">
        <v>0</v>
      </c>
      <c r="G4" s="18">
        <v>-101473000</v>
      </c>
      <c r="H4" s="2">
        <v>45290</v>
      </c>
      <c r="I4" s="20">
        <f>Table2[[#This Row],[Quarter End Date]]+((Table2[[#This Row],[Q End Cash]]+(2*Table2[[#This Row],[Quarterly Burn]]))/(-Table2[[#This Row],[Quarterly Burn]]/90))</f>
        <v>45110</v>
      </c>
      <c r="J4" s="21">
        <f>Table2[[#This Row],[Quarter End Date]]+((Table2[[#This Row],[Q End Cash]]+(1.2*Table2[[#This Row],[Quarterly Burn]]))/(-Table2[[#This Row],[Quarterly Burn]]/90))</f>
        <v>45182</v>
      </c>
      <c r="K4" s="9">
        <f>_xll.RDP.Data(Table2[[#This Row],[Ticker]],"TR.CompanyMarketCapitalization(Scale=6)")</f>
        <v>213.61666647000001</v>
      </c>
      <c r="L4" s="12">
        <f>_xll.RDP.Data(Table2[[#This Row],[Ticker]],"TR.AvgDailyValTraded20D(Scale=6)")</f>
        <v>7.0310996923077004E-2</v>
      </c>
      <c r="M4" s="9">
        <v>216.3</v>
      </c>
      <c r="N4" s="12">
        <v>7.3999999999999996E-2</v>
      </c>
      <c r="O4" s="45"/>
      <c r="P4" s="17"/>
      <c r="Q4" s="14">
        <f ca="1">(Table2[[#This Row],[Q End Cash]]+((TODAY()-Table2[[#This Row],[Quarter End Date]])*(Table2[[#This Row],[Quarterly Burn]]/90)))/1000000</f>
        <v>-131.91489999999999</v>
      </c>
      <c r="R4" s="14">
        <f ca="1">Table2[[#This Row],[Current Estimate, Cash]]/(Table2[[#This Row],[Quarterly Burn]]/1000000)</f>
        <v>1.2999999999999998</v>
      </c>
      <c r="S4" s="2" t="e">
        <f>INDEX(Table1[Date],MATCH(Table2[[#This Row],[Ticker]],Table1[RIC],0))</f>
        <v>#N/A</v>
      </c>
    </row>
    <row r="5" spans="2:19" hidden="1" x14ac:dyDescent="0.25">
      <c r="B5" s="1" t="s">
        <v>185</v>
      </c>
      <c r="C5" s="17">
        <v>-24640000</v>
      </c>
      <c r="D5" s="17">
        <v>-40851000</v>
      </c>
      <c r="E5" s="17">
        <v>20427000</v>
      </c>
      <c r="F5" s="18">
        <v>0</v>
      </c>
      <c r="G5" s="18">
        <v>-65491000</v>
      </c>
      <c r="H5" s="2">
        <v>45290</v>
      </c>
      <c r="I5" s="20">
        <f>Table2[[#This Row],[Quarter End Date]]+((Table2[[#This Row],[Q End Cash]]+(2*Table2[[#This Row],[Quarterly Burn]]))/(-Table2[[#This Row],[Quarterly Burn]]/90))</f>
        <v>45110</v>
      </c>
      <c r="J5" s="21">
        <f>Table2[[#This Row],[Quarter End Date]]+((Table2[[#This Row],[Q End Cash]]+(1.2*Table2[[#This Row],[Quarterly Burn]]))/(-Table2[[#This Row],[Quarterly Burn]]/90))</f>
        <v>45182</v>
      </c>
      <c r="K5" s="9">
        <f>_xll.RDP.Data(Table2[[#This Row],[Ticker]],"TR.CompanyMarketCapitalization(Scale=6)")</f>
        <v>319.27315283500002</v>
      </c>
      <c r="L5" s="12">
        <f>_xll.RDP.Data(Table2[[#This Row],[Ticker]],"TR.AvgDailyValTraded20D(Scale=6)")</f>
        <v>1.96829916961539</v>
      </c>
      <c r="M5" s="9">
        <v>305.2</v>
      </c>
      <c r="N5" s="12">
        <v>1.903</v>
      </c>
      <c r="O5" s="45"/>
      <c r="P5" s="17"/>
      <c r="Q5" s="13">
        <f ca="1">(Table2[[#This Row],[Q End Cash]]+((TODAY()-Table2[[#This Row],[Quarter End Date]])*(Table2[[#This Row],[Quarterly Burn]]/90)))/1000000</f>
        <v>-85.138300000000001</v>
      </c>
      <c r="R5" s="14">
        <f ca="1">Table2[[#This Row],[Current Estimate, Cash]]/(Table2[[#This Row],[Quarterly Burn]]/1000000)</f>
        <v>1.3</v>
      </c>
      <c r="S5" s="2" t="e">
        <f>INDEX(Table1[Date],MATCH(Table2[[#This Row],[Ticker]],Table1[RIC],0))</f>
        <v>#N/A</v>
      </c>
    </row>
    <row r="6" spans="2:19" hidden="1" x14ac:dyDescent="0.25">
      <c r="B6" s="1" t="s">
        <v>263</v>
      </c>
      <c r="C6" s="17">
        <v>-120608379</v>
      </c>
      <c r="D6" s="17">
        <v>-21954</v>
      </c>
      <c r="E6" s="17">
        <v>167285110</v>
      </c>
      <c r="F6" s="18">
        <v>89188713</v>
      </c>
      <c r="G6" s="18">
        <v>-120630333</v>
      </c>
      <c r="H6" s="2">
        <v>45290</v>
      </c>
      <c r="I6" s="20">
        <f>Table2[[#This Row],[Quarter End Date]]+((Table2[[#This Row],[Q End Cash]]+(2*Table2[[#This Row],[Quarterly Burn]]))/(-Table2[[#This Row],[Quarterly Burn]]/90))</f>
        <v>45176.542004571937</v>
      </c>
      <c r="J6" s="21">
        <f>Table2[[#This Row],[Quarter End Date]]+((Table2[[#This Row],[Q End Cash]]+(1.2*Table2[[#This Row],[Quarterly Burn]]))/(-Table2[[#This Row],[Quarterly Burn]]/90))</f>
        <v>45248.542004571937</v>
      </c>
      <c r="K6" s="9">
        <f>_xll.RDP.Data(Table2[[#This Row],[Ticker]],"TR.CompanyMarketCapitalization(Scale=6)")</f>
        <v>417.56943941999998</v>
      </c>
      <c r="L6" s="12">
        <f>_xll.RDP.Data(Table2[[#This Row],[Ticker]],"TR.AvgDailyValTraded20D(Scale=6)")</f>
        <v>0.82511089999999998</v>
      </c>
      <c r="M6" s="9">
        <v>424.2</v>
      </c>
      <c r="N6" s="12">
        <v>0.79300000000000004</v>
      </c>
      <c r="O6" s="45"/>
      <c r="P6" s="17"/>
      <c r="Q6" s="13">
        <f ca="1">(Table2[[#This Row],[Q End Cash]]+((TODAY()-Table2[[#This Row],[Quarter End Date]])*(Table2[[#This Row],[Quarterly Burn]]/90)))/1000000</f>
        <v>-67.630719900000003</v>
      </c>
      <c r="R6" s="14">
        <f ca="1">Table2[[#This Row],[Current Estimate, Cash]]/(Table2[[#This Row],[Quarterly Burn]]/1000000)</f>
        <v>0.56064439364517049</v>
      </c>
      <c r="S6" s="2" t="e">
        <f>INDEX(Table1[Date],MATCH(Table2[[#This Row],[Ticker]],Table1[RIC],0))</f>
        <v>#N/A</v>
      </c>
    </row>
    <row r="7" spans="2:19" hidden="1" x14ac:dyDescent="0.25">
      <c r="B7" s="1" t="s">
        <v>588</v>
      </c>
      <c r="C7" s="17">
        <v>-11688000</v>
      </c>
      <c r="D7" s="17">
        <v>-21516000</v>
      </c>
      <c r="E7" s="17">
        <v>27445000</v>
      </c>
      <c r="F7" s="18">
        <v>0</v>
      </c>
      <c r="G7" s="18">
        <v>-33204000</v>
      </c>
      <c r="H7" s="2">
        <v>45290</v>
      </c>
      <c r="I7" s="20">
        <f>Table2[[#This Row],[Quarter End Date]]+((Table2[[#This Row],[Q End Cash]]+(2*Table2[[#This Row],[Quarterly Burn]]))/(-Table2[[#This Row],[Quarterly Burn]]/90))</f>
        <v>45110</v>
      </c>
      <c r="J7" s="21">
        <f>Table2[[#This Row],[Quarter End Date]]+((Table2[[#This Row],[Q End Cash]]+(1.2*Table2[[#This Row],[Quarterly Burn]]))/(-Table2[[#This Row],[Quarterly Burn]]/90))</f>
        <v>45182</v>
      </c>
      <c r="K7" s="9">
        <f>_xll.RDP.Data(Table2[[#This Row],[Ticker]],"TR.CompanyMarketCapitalization(Scale=6)")</f>
        <v>92.437963499999995</v>
      </c>
      <c r="L7" s="12">
        <f>_xll.RDP.Data(Table2[[#This Row],[Ticker]],"TR.AvgDailyValTraded20D(Scale=6)")</f>
        <v>0.232532895769231</v>
      </c>
      <c r="M7" s="9">
        <v>92.4</v>
      </c>
      <c r="N7" s="12">
        <v>0.222</v>
      </c>
      <c r="O7" s="45"/>
      <c r="P7" s="17"/>
      <c r="Q7" s="14">
        <f ca="1">(Table2[[#This Row],[Q End Cash]]+((TODAY()-Table2[[#This Row],[Quarter End Date]])*(Table2[[#This Row],[Quarterly Burn]]/90)))/1000000</f>
        <v>-43.165199999999999</v>
      </c>
      <c r="R7" s="14">
        <f ca="1">Table2[[#This Row],[Current Estimate, Cash]]/(Table2[[#This Row],[Quarterly Burn]]/1000000)</f>
        <v>1.3</v>
      </c>
      <c r="S7" s="2" t="e">
        <f>INDEX(Table1[Date],MATCH(Table2[[#This Row],[Ticker]],Table1[RIC],0))</f>
        <v>#N/A</v>
      </c>
    </row>
    <row r="8" spans="2:19" hidden="1" x14ac:dyDescent="0.25">
      <c r="B8" s="1" t="s">
        <v>241</v>
      </c>
      <c r="C8" s="17">
        <v>71418000</v>
      </c>
      <c r="D8" s="17">
        <v>-128958000</v>
      </c>
      <c r="E8" s="17">
        <v>-31849000</v>
      </c>
      <c r="F8" s="18">
        <v>33855000</v>
      </c>
      <c r="G8" s="18">
        <v>-57540000</v>
      </c>
      <c r="H8" s="2">
        <v>45290</v>
      </c>
      <c r="I8" s="20">
        <f>Table2[[#This Row],[Quarter End Date]]+((Table2[[#This Row],[Q End Cash]]+(2*Table2[[#This Row],[Quarterly Burn]]))/(-Table2[[#This Row],[Quarterly Burn]]/90))</f>
        <v>45162.953597497391</v>
      </c>
      <c r="J8" s="21">
        <f>Table2[[#This Row],[Quarter End Date]]+((Table2[[#This Row],[Q End Cash]]+(1.2*Table2[[#This Row],[Quarterly Burn]]))/(-Table2[[#This Row],[Quarterly Burn]]/90))</f>
        <v>45234.953597497391</v>
      </c>
      <c r="K8" s="9">
        <f>_xll.RDP.Data(Table2[[#This Row],[Ticker]],"TR.CompanyMarketCapitalization(Scale=6)")</f>
        <v>580.22575256000005</v>
      </c>
      <c r="L8" s="12">
        <f>_xll.RDP.Data(Table2[[#This Row],[Ticker]],"TR.AvgDailyValTraded20D(Scale=6)")</f>
        <v>1.2227258446153899</v>
      </c>
      <c r="M8" s="9">
        <v>577.9</v>
      </c>
      <c r="N8" s="12">
        <v>1.1910000000000001</v>
      </c>
      <c r="O8" s="45"/>
      <c r="P8" s="17"/>
      <c r="Q8" s="13">
        <f ca="1">(Table2[[#This Row],[Q End Cash]]+((TODAY()-Table2[[#This Row],[Quarter End Date]])*(Table2[[#This Row],[Quarterly Burn]]/90)))/1000000</f>
        <v>-40.947000000000003</v>
      </c>
      <c r="R8" s="14">
        <f ca="1">Table2[[#This Row],[Current Estimate, Cash]]/(Table2[[#This Row],[Quarterly Burn]]/1000000)</f>
        <v>0.71162669447340987</v>
      </c>
      <c r="S8" s="2" t="e">
        <f>INDEX(Table1[Date],MATCH(Table2[[#This Row],[Ticker]],Table1[RIC],0))</f>
        <v>#N/A</v>
      </c>
    </row>
    <row r="9" spans="2:19" hidden="1" x14ac:dyDescent="0.25">
      <c r="B9" s="1" t="s">
        <v>206</v>
      </c>
      <c r="C9" s="17">
        <v>-8246000</v>
      </c>
      <c r="D9" s="17">
        <v>-26151000</v>
      </c>
      <c r="E9" s="17">
        <v>30737000</v>
      </c>
      <c r="F9" s="18">
        <v>5188000</v>
      </c>
      <c r="G9" s="18">
        <v>-34397000</v>
      </c>
      <c r="H9" s="2">
        <v>45290</v>
      </c>
      <c r="I9" s="20">
        <f>Table2[[#This Row],[Quarter End Date]]+((Table2[[#This Row],[Q End Cash]]+(2*Table2[[#This Row],[Quarterly Burn]]))/(-Table2[[#This Row],[Quarterly Burn]]/90))</f>
        <v>45123.57443963136</v>
      </c>
      <c r="J9" s="21">
        <f>Table2[[#This Row],[Quarter End Date]]+((Table2[[#This Row],[Q End Cash]]+(1.2*Table2[[#This Row],[Quarterly Burn]]))/(-Table2[[#This Row],[Quarterly Burn]]/90))</f>
        <v>45195.57443963136</v>
      </c>
      <c r="K9" s="9">
        <f>_xll.RDP.Data(Table2[[#This Row],[Ticker]],"TR.CompanyMarketCapitalization(Scale=6)")</f>
        <v>484.23465599999997</v>
      </c>
      <c r="L9" s="12">
        <f>_xll.RDP.Data(Table2[[#This Row],[Ticker]],"TR.AvgDailyValTraded20D(Scale=6)")</f>
        <v>0.68858773076923097</v>
      </c>
      <c r="M9" s="9">
        <v>477</v>
      </c>
      <c r="N9" s="12">
        <v>0.67200000000000004</v>
      </c>
      <c r="O9" s="45"/>
      <c r="P9" s="17"/>
      <c r="Q9" s="13">
        <f ca="1">(Table2[[#This Row],[Q End Cash]]+((TODAY()-Table2[[#This Row],[Quarter End Date]])*(Table2[[#This Row],[Quarterly Burn]]/90)))/1000000</f>
        <v>-39.528100000000002</v>
      </c>
      <c r="R9" s="14">
        <f ca="1">Table2[[#This Row],[Current Estimate, Cash]]/(Table2[[#This Row],[Quarterly Burn]]/1000000)</f>
        <v>1.1491728929848535</v>
      </c>
      <c r="S9" s="2" t="e">
        <f>INDEX(Table1[Date],MATCH(Table2[[#This Row],[Ticker]],Table1[RIC],0))</f>
        <v>#N/A</v>
      </c>
    </row>
    <row r="10" spans="2:19" hidden="1" x14ac:dyDescent="0.25">
      <c r="B10" s="1" t="s">
        <v>224</v>
      </c>
      <c r="C10" s="17">
        <v>-1485000</v>
      </c>
      <c r="D10" s="17">
        <v>-39173000</v>
      </c>
      <c r="E10" s="17">
        <v>50915000</v>
      </c>
      <c r="F10" s="18">
        <v>17055000</v>
      </c>
      <c r="G10" s="18">
        <v>-40658000</v>
      </c>
      <c r="H10" s="2">
        <v>45290</v>
      </c>
      <c r="I10" s="20">
        <f>Table2[[#This Row],[Quarter End Date]]+((Table2[[#This Row],[Q End Cash]]+(2*Table2[[#This Row],[Quarterly Burn]]))/(-Table2[[#This Row],[Quarterly Burn]]/90))</f>
        <v>45147.752717792318</v>
      </c>
      <c r="J10" s="21">
        <f>Table2[[#This Row],[Quarter End Date]]+((Table2[[#This Row],[Q End Cash]]+(1.2*Table2[[#This Row],[Quarterly Burn]]))/(-Table2[[#This Row],[Quarterly Burn]]/90))</f>
        <v>45219.752717792318</v>
      </c>
      <c r="K10" s="9">
        <f>_xll.RDP.Data(Table2[[#This Row],[Ticker]],"TR.CompanyMarketCapitalization(Scale=6)")</f>
        <v>358.11800233000002</v>
      </c>
      <c r="L10" s="12">
        <f>_xll.RDP.Data(Table2[[#This Row],[Ticker]],"TR.AvgDailyValTraded20D(Scale=6)")</f>
        <v>1.43398297384615</v>
      </c>
      <c r="M10" s="9">
        <v>330.9</v>
      </c>
      <c r="N10" s="12">
        <v>1.393</v>
      </c>
      <c r="O10" s="45" t="s">
        <v>35</v>
      </c>
      <c r="P10" s="17"/>
      <c r="Q10" s="13">
        <f ca="1">(Table2[[#This Row],[Q End Cash]]+((TODAY()-Table2[[#This Row],[Quarter End Date]])*(Table2[[#This Row],[Quarterly Burn]]/90)))/1000000</f>
        <v>-35.800400000000003</v>
      </c>
      <c r="R10" s="14">
        <f ca="1">Table2[[#This Row],[Current Estimate, Cash]]/(Table2[[#This Row],[Quarterly Burn]]/1000000)</f>
        <v>0.88052535786315123</v>
      </c>
      <c r="S10" s="2" t="e">
        <f>INDEX(Table1[Date],MATCH(Table2[[#This Row],[Ticker]],Table1[RIC],0))</f>
        <v>#N/A</v>
      </c>
    </row>
    <row r="11" spans="2:19" hidden="1" x14ac:dyDescent="0.25">
      <c r="B11" s="1" t="s">
        <v>512</v>
      </c>
      <c r="C11" s="17">
        <v>22678000</v>
      </c>
      <c r="D11" s="17">
        <v>-85975000</v>
      </c>
      <c r="E11" s="17">
        <v>0</v>
      </c>
      <c r="F11" s="18">
        <v>49458000</v>
      </c>
      <c r="G11" s="18">
        <v>-63297000</v>
      </c>
      <c r="H11" s="2">
        <v>45290</v>
      </c>
      <c r="I11" s="20">
        <f>Table2[[#This Row],[Quarter End Date]]+((Table2[[#This Row],[Q End Cash]]+(2*Table2[[#This Row],[Quarterly Burn]]))/(-Table2[[#This Row],[Quarterly Burn]]/90))</f>
        <v>45180.322764112047</v>
      </c>
      <c r="J11" s="21">
        <f>Table2[[#This Row],[Quarter End Date]]+((Table2[[#This Row],[Q End Cash]]+(1.2*Table2[[#This Row],[Quarterly Burn]]))/(-Table2[[#This Row],[Quarterly Burn]]/90))</f>
        <v>45252.322764112047</v>
      </c>
      <c r="K11" s="9">
        <f>_xll.RDP.Data(Table2[[#This Row],[Ticker]],"TR.CompanyMarketCapitalization(Scale=6)")</f>
        <v>154.23646113999999</v>
      </c>
      <c r="L11" s="12">
        <f>_xll.RDP.Data(Table2[[#This Row],[Ticker]],"TR.AvgDailyValTraded20D(Scale=6)")</f>
        <v>0.170567353076923</v>
      </c>
      <c r="M11" s="9">
        <v>164.9</v>
      </c>
      <c r="N11" s="12">
        <v>0.19</v>
      </c>
      <c r="O11" s="45"/>
      <c r="P11" s="17"/>
      <c r="Q11" s="14">
        <f ca="1">(Table2[[#This Row],[Q End Cash]]+((TODAY()-Table2[[#This Row],[Quarter End Date]])*(Table2[[#This Row],[Quarterly Burn]]/90)))/1000000</f>
        <v>-32.828099999999999</v>
      </c>
      <c r="R11" s="14">
        <f ca="1">Table2[[#This Row],[Current Estimate, Cash]]/(Table2[[#This Row],[Quarterly Burn]]/1000000)</f>
        <v>0.51863595431063081</v>
      </c>
      <c r="S11" s="2" t="e">
        <f>INDEX(Table1[Date],MATCH(Table2[[#This Row],[Ticker]],Table1[RIC],0))</f>
        <v>#N/A</v>
      </c>
    </row>
    <row r="12" spans="2:19" hidden="1" x14ac:dyDescent="0.25">
      <c r="B12" s="1" t="s">
        <v>535</v>
      </c>
      <c r="C12" s="17">
        <v>17933000</v>
      </c>
      <c r="D12" s="17">
        <v>-61812000</v>
      </c>
      <c r="E12" s="17">
        <v>41374000</v>
      </c>
      <c r="F12" s="18">
        <v>25269000</v>
      </c>
      <c r="G12" s="18">
        <v>-43879000</v>
      </c>
      <c r="H12" s="2">
        <v>45290</v>
      </c>
      <c r="I12" s="20">
        <f>Table2[[#This Row],[Quarter End Date]]+((Table2[[#This Row],[Q End Cash]]+(2*Table2[[#This Row],[Quarterly Burn]]))/(-Table2[[#This Row],[Quarterly Burn]]/90))</f>
        <v>45161.829120991817</v>
      </c>
      <c r="J12" s="21">
        <f>Table2[[#This Row],[Quarter End Date]]+((Table2[[#This Row],[Q End Cash]]+(1.2*Table2[[#This Row],[Quarterly Burn]]))/(-Table2[[#This Row],[Quarterly Burn]]/90))</f>
        <v>45233.829120991817</v>
      </c>
      <c r="K12" s="9">
        <f>_xll.RDP.Data(Table2[[#This Row],[Ticker]],"TR.CompanyMarketCapitalization(Scale=6)")</f>
        <v>186.44740345</v>
      </c>
      <c r="L12" s="12">
        <f>_xll.RDP.Data(Table2[[#This Row],[Ticker]],"TR.AvgDailyValTraded20D(Scale=6)")</f>
        <v>0.10808037769230799</v>
      </c>
      <c r="M12" s="9">
        <v>184.2</v>
      </c>
      <c r="N12" s="12">
        <v>0.115</v>
      </c>
      <c r="O12" s="45"/>
      <c r="P12" s="17"/>
      <c r="Q12" s="14">
        <f ca="1">(Table2[[#This Row],[Q End Cash]]+((TODAY()-Table2[[#This Row],[Quarter End Date]])*(Table2[[#This Row],[Quarterly Burn]]/90)))/1000000</f>
        <v>-31.773700000000002</v>
      </c>
      <c r="R12" s="14">
        <f ca="1">Table2[[#This Row],[Current Estimate, Cash]]/(Table2[[#This Row],[Quarterly Burn]]/1000000)</f>
        <v>0.7241208778686844</v>
      </c>
      <c r="S12" s="2" t="e">
        <f>INDEX(Table1[Date],MATCH(Table2[[#This Row],[Ticker]],Table1[RIC],0))</f>
        <v>#N/A</v>
      </c>
    </row>
    <row r="13" spans="2:19" hidden="1" x14ac:dyDescent="0.25">
      <c r="B13" s="1" t="s">
        <v>509</v>
      </c>
      <c r="C13" s="17">
        <v>60983000</v>
      </c>
      <c r="D13" s="17">
        <v>-122806000</v>
      </c>
      <c r="E13" s="17">
        <v>68851000</v>
      </c>
      <c r="F13" s="18">
        <v>49252000</v>
      </c>
      <c r="G13" s="18">
        <v>-61823000</v>
      </c>
      <c r="H13" s="2">
        <v>45290</v>
      </c>
      <c r="I13" s="20">
        <f>Table2[[#This Row],[Quarter End Date]]+((Table2[[#This Row],[Q End Cash]]+(2*Table2[[#This Row],[Quarterly Burn]]))/(-Table2[[#This Row],[Quarterly Burn]]/90))</f>
        <v>45181.69952930139</v>
      </c>
      <c r="J13" s="21">
        <f>Table2[[#This Row],[Quarter End Date]]+((Table2[[#This Row],[Q End Cash]]+(1.2*Table2[[#This Row],[Quarterly Burn]]))/(-Table2[[#This Row],[Quarterly Burn]]/90))</f>
        <v>45253.69952930139</v>
      </c>
      <c r="K13" s="9">
        <f>_xll.RDP.Data(Table2[[#This Row],[Ticker]],"TR.CompanyMarketCapitalization(Scale=6)")</f>
        <v>88.151199629999994</v>
      </c>
      <c r="L13" s="12">
        <f>_xll.RDP.Data(Table2[[#This Row],[Ticker]],"TR.AvgDailyValTraded20D(Scale=6)")</f>
        <v>8.6887215384620006E-3</v>
      </c>
      <c r="M13" s="9">
        <v>85.9</v>
      </c>
      <c r="N13" s="12">
        <v>1.0999999999999999E-2</v>
      </c>
      <c r="O13" s="45"/>
      <c r="P13" s="17"/>
      <c r="Q13" s="14">
        <f ca="1">(Table2[[#This Row],[Q End Cash]]+((TODAY()-Table2[[#This Row],[Quarter End Date]])*(Table2[[#This Row],[Quarterly Burn]]/90)))/1000000</f>
        <v>-31.117899999999999</v>
      </c>
      <c r="R13" s="14">
        <f ca="1">Table2[[#This Row],[Current Estimate, Cash]]/(Table2[[#This Row],[Quarterly Burn]]/1000000)</f>
        <v>0.50333856331785898</v>
      </c>
      <c r="S13" s="2" t="e">
        <f>INDEX(Table1[Date],MATCH(Table2[[#This Row],[Ticker]],Table1[RIC],0))</f>
        <v>#N/A</v>
      </c>
    </row>
    <row r="14" spans="2:19" hidden="1" x14ac:dyDescent="0.25">
      <c r="B14" s="1" t="s">
        <v>178</v>
      </c>
      <c r="C14" s="17">
        <v>-19056000</v>
      </c>
      <c r="D14" s="17">
        <v>-4282000</v>
      </c>
      <c r="E14" s="17">
        <v>-17447000</v>
      </c>
      <c r="F14" s="18">
        <v>0</v>
      </c>
      <c r="G14" s="18">
        <v>-23338000</v>
      </c>
      <c r="H14" s="2">
        <v>45290</v>
      </c>
      <c r="I14" s="20">
        <f>Table2[[#This Row],[Quarter End Date]]+((Table2[[#This Row],[Q End Cash]]+(2*Table2[[#This Row],[Quarterly Burn]]))/(-Table2[[#This Row],[Quarterly Burn]]/90))</f>
        <v>45110</v>
      </c>
      <c r="J14" s="21">
        <f>Table2[[#This Row],[Quarter End Date]]+((Table2[[#This Row],[Q End Cash]]+(1.2*Table2[[#This Row],[Quarterly Burn]]))/(-Table2[[#This Row],[Quarterly Burn]]/90))</f>
        <v>45182</v>
      </c>
      <c r="K14" s="9">
        <f>_xll.RDP.Data(Table2[[#This Row],[Ticker]],"TR.CompanyMarketCapitalization(Scale=6)")</f>
        <v>439.47436806000002</v>
      </c>
      <c r="L14" s="12">
        <f>_xll.RDP.Data(Table2[[#This Row],[Ticker]],"TR.AvgDailyValTraded20D(Scale=6)")</f>
        <v>0.58408911461538504</v>
      </c>
      <c r="M14" s="9">
        <v>423.4</v>
      </c>
      <c r="N14" s="12">
        <v>0.60099999999999998</v>
      </c>
      <c r="O14" s="45"/>
      <c r="P14" s="17"/>
      <c r="Q14" s="13">
        <f ca="1">(Table2[[#This Row],[Q End Cash]]+((TODAY()-Table2[[#This Row],[Quarter End Date]])*(Table2[[#This Row],[Quarterly Burn]]/90)))/1000000</f>
        <v>-30.339400000000001</v>
      </c>
      <c r="R14" s="14">
        <f ca="1">Table2[[#This Row],[Current Estimate, Cash]]/(Table2[[#This Row],[Quarterly Burn]]/1000000)</f>
        <v>1.3</v>
      </c>
      <c r="S14" s="2" t="e">
        <f>INDEX(Table1[Date],MATCH(Table2[[#This Row],[Ticker]],Table1[RIC],0))</f>
        <v>#N/A</v>
      </c>
    </row>
    <row r="15" spans="2:19" hidden="1" x14ac:dyDescent="0.25">
      <c r="B15" s="1" t="s">
        <v>569</v>
      </c>
      <c r="C15" s="17">
        <v>-26313281</v>
      </c>
      <c r="D15" s="17">
        <v>-1651816</v>
      </c>
      <c r="E15" s="17">
        <v>-2005783</v>
      </c>
      <c r="F15" s="18">
        <v>6894578</v>
      </c>
      <c r="G15" s="18">
        <v>-27965097</v>
      </c>
      <c r="H15" s="2">
        <v>45290</v>
      </c>
      <c r="I15" s="20">
        <f>Table2[[#This Row],[Quarter End Date]]+((Table2[[#This Row],[Q End Cash]]+(2*Table2[[#This Row],[Quarterly Burn]]))/(-Table2[[#This Row],[Quarterly Burn]]/90))</f>
        <v>45132.188802706456</v>
      </c>
      <c r="J15" s="21">
        <f>Table2[[#This Row],[Quarter End Date]]+((Table2[[#This Row],[Q End Cash]]+(1.2*Table2[[#This Row],[Quarterly Burn]]))/(-Table2[[#This Row],[Quarterly Burn]]/90))</f>
        <v>45204.188802706456</v>
      </c>
      <c r="K15" s="9">
        <f>_xll.RDP.Data(Table2[[#This Row],[Ticker]],"TR.CompanyMarketCapitalization(Scale=6)")</f>
        <v>14.755446935</v>
      </c>
      <c r="L15" s="12">
        <f>_xll.RDP.Data(Table2[[#This Row],[Ticker]],"TR.AvgDailyValTraded20D(Scale=6)")</f>
        <v>3.1635130384614997E-2</v>
      </c>
      <c r="M15" s="9">
        <v>15.3</v>
      </c>
      <c r="N15" s="12">
        <v>3.1E-2</v>
      </c>
      <c r="O15" s="45"/>
      <c r="P15" s="17"/>
      <c r="Q15" s="14">
        <f ca="1">(Table2[[#This Row],[Q End Cash]]+((TODAY()-Table2[[#This Row],[Quarter End Date]])*(Table2[[#This Row],[Quarterly Burn]]/90)))/1000000</f>
        <v>-29.460048100000002</v>
      </c>
      <c r="R15" s="14">
        <f ca="1">Table2[[#This Row],[Current Estimate, Cash]]/(Table2[[#This Row],[Quarterly Burn]]/1000000)</f>
        <v>1.0534577477060065</v>
      </c>
      <c r="S15" s="2" t="e">
        <f>INDEX(Table1[Date],MATCH(Table2[[#This Row],[Ticker]],Table1[RIC],0))</f>
        <v>#N/A</v>
      </c>
    </row>
    <row r="16" spans="2:19" hidden="1" x14ac:dyDescent="0.25">
      <c r="B16" s="1" t="s">
        <v>273</v>
      </c>
      <c r="C16" s="17">
        <v>43126000</v>
      </c>
      <c r="D16" s="17">
        <v>-102483000</v>
      </c>
      <c r="E16" s="17">
        <v>47857000</v>
      </c>
      <c r="F16" s="18">
        <v>47713000</v>
      </c>
      <c r="G16" s="18">
        <v>-59357000</v>
      </c>
      <c r="H16" s="2">
        <v>45290</v>
      </c>
      <c r="I16" s="20">
        <f>Table2[[#This Row],[Quarter End Date]]+((Table2[[#This Row],[Q End Cash]]+(2*Table2[[#This Row],[Quarterly Burn]]))/(-Table2[[#This Row],[Quarterly Burn]]/90))</f>
        <v>45182.344795053657</v>
      </c>
      <c r="J16" s="21">
        <f>Table2[[#This Row],[Quarter End Date]]+((Table2[[#This Row],[Q End Cash]]+(1.2*Table2[[#This Row],[Quarterly Burn]]))/(-Table2[[#This Row],[Quarterly Burn]]/90))</f>
        <v>45254.344795053657</v>
      </c>
      <c r="K16" s="9">
        <f>_xll.RDP.Data(Table2[[#This Row],[Ticker]],"TR.CompanyMarketCapitalization(Scale=6)")</f>
        <v>417.06454159999998</v>
      </c>
      <c r="L16" s="12">
        <f>_xll.RDP.Data(Table2[[#This Row],[Ticker]],"TR.AvgDailyValTraded20D(Scale=6)")</f>
        <v>0.55269561307692305</v>
      </c>
      <c r="M16" s="9">
        <v>419.7</v>
      </c>
      <c r="N16" s="12">
        <v>0.54600000000000004</v>
      </c>
      <c r="O16" s="45">
        <v>0</v>
      </c>
      <c r="P16" s="17"/>
      <c r="Q16" s="13">
        <f ca="1">(Table2[[#This Row],[Q End Cash]]+((TODAY()-Table2[[#This Row],[Quarter End Date]])*(Table2[[#This Row],[Quarterly Burn]]/90)))/1000000</f>
        <v>-29.4511</v>
      </c>
      <c r="R16" s="14">
        <f ca="1">Table2[[#This Row],[Current Estimate, Cash]]/(Table2[[#This Row],[Quarterly Burn]]/1000000)</f>
        <v>0.49616894384824034</v>
      </c>
      <c r="S16" s="2" t="e">
        <f>INDEX(Table1[Date],MATCH(Table2[[#This Row],[Ticker]],Table1[RIC],0))</f>
        <v>#N/A</v>
      </c>
    </row>
    <row r="17" spans="2:19" hidden="1" x14ac:dyDescent="0.25">
      <c r="B17" s="1" t="s">
        <v>520</v>
      </c>
      <c r="C17" s="17">
        <v>-37093000</v>
      </c>
      <c r="D17" s="17">
        <v>-12625000</v>
      </c>
      <c r="E17" s="17">
        <v>-3677000</v>
      </c>
      <c r="F17" s="18">
        <v>35721000</v>
      </c>
      <c r="G17" s="18">
        <v>-49718000</v>
      </c>
      <c r="H17" s="2">
        <v>45290</v>
      </c>
      <c r="I17" s="20">
        <f>Table2[[#This Row],[Quarter End Date]]+((Table2[[#This Row],[Q End Cash]]+(2*Table2[[#This Row],[Quarterly Burn]]))/(-Table2[[#This Row],[Quarterly Burn]]/90))</f>
        <v>45174.662496480145</v>
      </c>
      <c r="J17" s="21">
        <f>Table2[[#This Row],[Quarter End Date]]+((Table2[[#This Row],[Q End Cash]]+(1.2*Table2[[#This Row],[Quarterly Burn]]))/(-Table2[[#This Row],[Quarterly Burn]]/90))</f>
        <v>45246.662496480145</v>
      </c>
      <c r="K17" s="9">
        <f>_xll.RDP.Data(Table2[[#This Row],[Ticker]],"TR.CompanyMarketCapitalization(Scale=6)")</f>
        <v>151.28905907999999</v>
      </c>
      <c r="L17" s="12">
        <f>_xll.RDP.Data(Table2[[#This Row],[Ticker]],"TR.AvgDailyValTraded20D(Scale=6)")</f>
        <v>5.7793283461538003E-2</v>
      </c>
      <c r="M17" s="9">
        <v>151.30000000000001</v>
      </c>
      <c r="N17" s="12">
        <v>5.3999999999999999E-2</v>
      </c>
      <c r="O17" s="45"/>
      <c r="P17" s="17"/>
      <c r="Q17" s="14">
        <f ca="1">(Table2[[#This Row],[Q End Cash]]+((TODAY()-Table2[[#This Row],[Quarter End Date]])*(Table2[[#This Row],[Quarterly Burn]]/90)))/1000000</f>
        <v>-28.912400000000002</v>
      </c>
      <c r="R17" s="14">
        <f ca="1">Table2[[#This Row],[Current Estimate, Cash]]/(Table2[[#This Row],[Quarterly Burn]]/1000000)</f>
        <v>0.58152781688724409</v>
      </c>
      <c r="S17" s="2" t="e">
        <f>INDEX(Table1[Date],MATCH(Table2[[#This Row],[Ticker]],Table1[RIC],0))</f>
        <v>#N/A</v>
      </c>
    </row>
    <row r="18" spans="2:19" hidden="1" x14ac:dyDescent="0.25">
      <c r="B18" s="1" t="s">
        <v>576</v>
      </c>
      <c r="C18" s="17">
        <v>17405000</v>
      </c>
      <c r="D18" s="17">
        <v>-40570000</v>
      </c>
      <c r="E18" s="17">
        <v>23492000</v>
      </c>
      <c r="F18" s="18">
        <v>3172000</v>
      </c>
      <c r="G18" s="18">
        <v>-23165000</v>
      </c>
      <c r="H18" s="2">
        <v>45290</v>
      </c>
      <c r="I18" s="20">
        <f>Table2[[#This Row],[Quarter End Date]]+((Table2[[#This Row],[Q End Cash]]+(2*Table2[[#This Row],[Quarterly Burn]]))/(-Table2[[#This Row],[Quarterly Burn]]/90))</f>
        <v>45122.323764299588</v>
      </c>
      <c r="J18" s="21">
        <f>Table2[[#This Row],[Quarter End Date]]+((Table2[[#This Row],[Q End Cash]]+(1.2*Table2[[#This Row],[Quarterly Burn]]))/(-Table2[[#This Row],[Quarterly Burn]]/90))</f>
        <v>45194.323764299588</v>
      </c>
      <c r="K18" s="9">
        <f>_xll.RDP.Data(Table2[[#This Row],[Ticker]],"TR.CompanyMarketCapitalization(Scale=6)")</f>
        <v>68.039667374999993</v>
      </c>
      <c r="L18" s="12">
        <f>_xll.RDP.Data(Table2[[#This Row],[Ticker]],"TR.AvgDailyValTraded20D(Scale=6)")</f>
        <v>2.7519228076922999E-2</v>
      </c>
      <c r="M18" s="9">
        <v>65.3</v>
      </c>
      <c r="N18" s="12">
        <v>2.5999999999999999E-2</v>
      </c>
      <c r="O18" s="45"/>
      <c r="P18" s="17"/>
      <c r="Q18" s="14">
        <f ca="1">(Table2[[#This Row],[Q End Cash]]+((TODAY()-Table2[[#This Row],[Quarter End Date]])*(Table2[[#This Row],[Quarterly Burn]]/90)))/1000000</f>
        <v>-26.942499999999999</v>
      </c>
      <c r="R18" s="14">
        <f ca="1">Table2[[#This Row],[Current Estimate, Cash]]/(Table2[[#This Row],[Quarterly Burn]]/1000000)</f>
        <v>1.1630692855601121</v>
      </c>
      <c r="S18" s="2" t="e">
        <f>INDEX(Table1[Date],MATCH(Table2[[#This Row],[Ticker]],Table1[RIC],0))</f>
        <v>#N/A</v>
      </c>
    </row>
    <row r="19" spans="2:19" hidden="1" x14ac:dyDescent="0.25">
      <c r="B19" s="1" t="s">
        <v>579</v>
      </c>
      <c r="C19" s="17">
        <v>-22879000</v>
      </c>
      <c r="D19" s="17">
        <v>1347000</v>
      </c>
      <c r="E19" s="17">
        <v>-14045000</v>
      </c>
      <c r="F19" s="18">
        <v>3686000</v>
      </c>
      <c r="G19" s="18">
        <v>-21532000</v>
      </c>
      <c r="H19" s="2">
        <v>45290</v>
      </c>
      <c r="I19" s="20">
        <f>Table2[[#This Row],[Quarter End Date]]+((Table2[[#This Row],[Q End Cash]]+(2*Table2[[#This Row],[Quarterly Burn]]))/(-Table2[[#This Row],[Quarterly Burn]]/90))</f>
        <v>45125.406836336617</v>
      </c>
      <c r="J19" s="21">
        <f>Table2[[#This Row],[Quarter End Date]]+((Table2[[#This Row],[Q End Cash]]+(1.2*Table2[[#This Row],[Quarterly Burn]]))/(-Table2[[#This Row],[Quarterly Burn]]/90))</f>
        <v>45197.406836336617</v>
      </c>
      <c r="K19" s="9">
        <f>_xll.RDP.Data(Table2[[#This Row],[Ticker]],"TR.CompanyMarketCapitalization(Scale=6)")</f>
        <v>84.805738090000006</v>
      </c>
      <c r="L19" s="12">
        <f>_xll.RDP.Data(Table2[[#This Row],[Ticker]],"TR.AvgDailyValTraded20D(Scale=6)")</f>
        <v>0.37009536884615402</v>
      </c>
      <c r="M19" s="9">
        <v>84.9</v>
      </c>
      <c r="N19" s="12">
        <v>0.35499999999999998</v>
      </c>
      <c r="O19" s="45" t="s">
        <v>203</v>
      </c>
      <c r="P19" s="17"/>
      <c r="Q19" s="13">
        <f ca="1">(Table2[[#This Row],[Q End Cash]]+((TODAY()-Table2[[#This Row],[Quarter End Date]])*(Table2[[#This Row],[Quarterly Burn]]/90)))/1000000</f>
        <v>-24.305599999999998</v>
      </c>
      <c r="R19" s="14">
        <f ca="1">Table2[[#This Row],[Current Estimate, Cash]]/(Table2[[#This Row],[Quarterly Burn]]/1000000)</f>
        <v>1.1288129295931635</v>
      </c>
      <c r="S19" s="2" t="e">
        <f>INDEX(Table1[Date],MATCH(Table2[[#This Row],[Ticker]],Table1[RIC],0))</f>
        <v>#N/A</v>
      </c>
    </row>
    <row r="20" spans="2:19" hidden="1" x14ac:dyDescent="0.25">
      <c r="B20" s="1" t="s">
        <v>551</v>
      </c>
      <c r="C20" s="17">
        <v>-9520000</v>
      </c>
      <c r="D20" s="17">
        <v>-20064000</v>
      </c>
      <c r="E20" s="17">
        <v>-4000</v>
      </c>
      <c r="F20" s="18">
        <v>14579000</v>
      </c>
      <c r="G20" s="18">
        <v>-29584000</v>
      </c>
      <c r="H20" s="2">
        <v>45290</v>
      </c>
      <c r="I20" s="20">
        <f>Table2[[#This Row],[Quarter End Date]]+((Table2[[#This Row],[Q End Cash]]+(2*Table2[[#This Row],[Quarterly Burn]]))/(-Table2[[#This Row],[Quarterly Burn]]/90))</f>
        <v>45154.352014602489</v>
      </c>
      <c r="J20" s="21">
        <f>Table2[[#This Row],[Quarter End Date]]+((Table2[[#This Row],[Q End Cash]]+(1.2*Table2[[#This Row],[Quarterly Burn]]))/(-Table2[[#This Row],[Quarterly Burn]]/90))</f>
        <v>45226.352014602489</v>
      </c>
      <c r="K20" s="9">
        <f>_xll.RDP.Data(Table2[[#This Row],[Ticker]],"TR.CompanyMarketCapitalization(Scale=6)")</f>
        <v>261.87671929999999</v>
      </c>
      <c r="L20" s="12">
        <f>_xll.RDP.Data(Table2[[#This Row],[Ticker]],"TR.AvgDailyValTraded20D(Scale=6)")</f>
        <v>7.7763661153846003E-2</v>
      </c>
      <c r="M20" s="9">
        <v>280.39999999999998</v>
      </c>
      <c r="N20" s="12">
        <v>7.8E-2</v>
      </c>
      <c r="O20" s="45"/>
      <c r="P20" s="17"/>
      <c r="Q20" s="14">
        <f ca="1">(Table2[[#This Row],[Q End Cash]]+((TODAY()-Table2[[#This Row],[Quarter End Date]])*(Table2[[#This Row],[Quarterly Burn]]/90)))/1000000</f>
        <v>-23.880199999999999</v>
      </c>
      <c r="R20" s="14">
        <f ca="1">Table2[[#This Row],[Current Estimate, Cash]]/(Table2[[#This Row],[Quarterly Burn]]/1000000)</f>
        <v>0.80719983775013515</v>
      </c>
      <c r="S20" s="2" t="e">
        <f>INDEX(Table1[Date],MATCH(Table2[[#This Row],[Ticker]],Table1[RIC],0))</f>
        <v>#N/A</v>
      </c>
    </row>
    <row r="21" spans="2:19" hidden="1" x14ac:dyDescent="0.25">
      <c r="B21" s="1" t="s">
        <v>578</v>
      </c>
      <c r="C21" s="17">
        <v>-2391000</v>
      </c>
      <c r="D21" s="17">
        <v>-15202000</v>
      </c>
      <c r="E21" s="17">
        <v>10629000</v>
      </c>
      <c r="F21" s="18">
        <v>1160000</v>
      </c>
      <c r="G21" s="18">
        <v>-17593000</v>
      </c>
      <c r="H21" s="2">
        <v>45290</v>
      </c>
      <c r="I21" s="20">
        <f>Table2[[#This Row],[Quarter End Date]]+((Table2[[#This Row],[Q End Cash]]+(2*Table2[[#This Row],[Quarterly Burn]]))/(-Table2[[#This Row],[Quarterly Burn]]/90))</f>
        <v>45115.934178366399</v>
      </c>
      <c r="J21" s="21">
        <f>Table2[[#This Row],[Quarter End Date]]+((Table2[[#This Row],[Q End Cash]]+(1.2*Table2[[#This Row],[Quarterly Burn]]))/(-Table2[[#This Row],[Quarterly Burn]]/90))</f>
        <v>45187.934178366399</v>
      </c>
      <c r="K21" s="9">
        <f>_xll.RDP.Data(Table2[[#This Row],[Ticker]],"TR.CompanyMarketCapitalization(Scale=6)")</f>
        <v>39.65412911</v>
      </c>
      <c r="L21" s="12">
        <f>_xll.RDP.Data(Table2[[#This Row],[Ticker]],"TR.AvgDailyValTraded20D(Scale=6)")</f>
        <v>7.1793203692308002E-2</v>
      </c>
      <c r="M21" s="9">
        <v>39.700000000000003</v>
      </c>
      <c r="N21" s="12">
        <v>6.8000000000000005E-2</v>
      </c>
      <c r="O21" s="45"/>
      <c r="P21" s="17"/>
      <c r="Q21" s="14">
        <f ca="1">(Table2[[#This Row],[Q End Cash]]+((TODAY()-Table2[[#This Row],[Quarter End Date]])*(Table2[[#This Row],[Quarterly Burn]]/90)))/1000000</f>
        <v>-21.710899999999999</v>
      </c>
      <c r="R21" s="14">
        <f ca="1">Table2[[#This Row],[Current Estimate, Cash]]/(Table2[[#This Row],[Quarterly Burn]]/1000000)</f>
        <v>1.2340646848178252</v>
      </c>
      <c r="S21" s="2" t="e">
        <f>INDEX(Table1[Date],MATCH(Table2[[#This Row],[Ticker]],Table1[RIC],0))</f>
        <v>#N/A</v>
      </c>
    </row>
    <row r="22" spans="2:19" hidden="1" x14ac:dyDescent="0.25">
      <c r="B22" s="1" t="s">
        <v>565</v>
      </c>
      <c r="C22" s="17">
        <v>13063000</v>
      </c>
      <c r="D22" s="17">
        <v>-33406000</v>
      </c>
      <c r="E22" s="17">
        <v>19197000</v>
      </c>
      <c r="F22" s="18">
        <v>6022000</v>
      </c>
      <c r="G22" s="18">
        <v>-20343000</v>
      </c>
      <c r="H22" s="2">
        <v>45290</v>
      </c>
      <c r="I22" s="20">
        <f>Table2[[#This Row],[Quarter End Date]]+((Table2[[#This Row],[Q End Cash]]+(2*Table2[[#This Row],[Quarterly Burn]]))/(-Table2[[#This Row],[Quarterly Burn]]/90))</f>
        <v>45136.642088187582</v>
      </c>
      <c r="J22" s="21">
        <f>Table2[[#This Row],[Quarter End Date]]+((Table2[[#This Row],[Q End Cash]]+(1.2*Table2[[#This Row],[Quarterly Burn]]))/(-Table2[[#This Row],[Quarterly Burn]]/90))</f>
        <v>45208.642088187582</v>
      </c>
      <c r="K22" s="9">
        <f>_xll.RDP.Data(Table2[[#This Row],[Ticker]],"TR.CompanyMarketCapitalization(Scale=6)")</f>
        <v>101.0357005</v>
      </c>
      <c r="L22" s="12">
        <f>_xll.RDP.Data(Table2[[#This Row],[Ticker]],"TR.AvgDailyValTraded20D(Scale=6)")</f>
        <v>2.8216485769231001E-2</v>
      </c>
      <c r="M22" s="9">
        <v>101</v>
      </c>
      <c r="N22" s="12">
        <v>2.5999999999999999E-2</v>
      </c>
      <c r="O22" s="45"/>
      <c r="P22" s="17"/>
      <c r="Q22" s="14">
        <f ca="1">(Table2[[#This Row],[Q End Cash]]+((TODAY()-Table2[[#This Row],[Quarter End Date]])*(Table2[[#This Row],[Quarterly Burn]]/90)))/1000000</f>
        <v>-20.4239</v>
      </c>
      <c r="R22" s="14">
        <f ca="1">Table2[[#This Row],[Current Estimate, Cash]]/(Table2[[#This Row],[Quarterly Burn]]/1000000)</f>
        <v>1.003976797915745</v>
      </c>
      <c r="S22" s="2" t="e">
        <f>INDEX(Table1[Date],MATCH(Table2[[#This Row],[Ticker]],Table1[RIC],0))</f>
        <v>#N/A</v>
      </c>
    </row>
    <row r="23" spans="2:19" hidden="1" x14ac:dyDescent="0.25">
      <c r="B23" s="1" t="s">
        <v>581</v>
      </c>
      <c r="C23" s="17">
        <v>-2533000</v>
      </c>
      <c r="D23" s="17">
        <v>-13423000</v>
      </c>
      <c r="E23" s="17">
        <v>16067000</v>
      </c>
      <c r="F23" s="18">
        <v>583000</v>
      </c>
      <c r="G23" s="18">
        <v>-15956000</v>
      </c>
      <c r="H23" s="2">
        <v>45290</v>
      </c>
      <c r="I23" s="20">
        <f>Table2[[#This Row],[Quarter End Date]]+((Table2[[#This Row],[Q End Cash]]+(2*Table2[[#This Row],[Quarterly Burn]]))/(-Table2[[#This Row],[Quarterly Burn]]/90))</f>
        <v>45113.28841814991</v>
      </c>
      <c r="J23" s="21">
        <f>Table2[[#This Row],[Quarter End Date]]+((Table2[[#This Row],[Q End Cash]]+(1.2*Table2[[#This Row],[Quarterly Burn]]))/(-Table2[[#This Row],[Quarterly Burn]]/90))</f>
        <v>45185.28841814991</v>
      </c>
      <c r="K23" s="9">
        <f>_xll.RDP.Data(Table2[[#This Row],[Ticker]],"TR.CompanyMarketCapitalization(Scale=6)")</f>
        <v>26.255487636000002</v>
      </c>
      <c r="L23" s="12">
        <f>_xll.RDP.Data(Table2[[#This Row],[Ticker]],"TR.AvgDailyValTraded20D(Scale=6)")</f>
        <v>3.1602717923076999E-2</v>
      </c>
      <c r="M23" s="9">
        <v>25</v>
      </c>
      <c r="N23" s="12">
        <v>3.2000000000000001E-2</v>
      </c>
      <c r="O23" s="45"/>
      <c r="P23" s="17"/>
      <c r="Q23" s="14">
        <f ca="1">(Table2[[#This Row],[Q End Cash]]+((TODAY()-Table2[[#This Row],[Quarter End Date]])*(Table2[[#This Row],[Quarterly Burn]]/90)))/1000000</f>
        <v>-20.159800000000001</v>
      </c>
      <c r="R23" s="14">
        <f ca="1">Table2[[#This Row],[Current Estimate, Cash]]/(Table2[[#This Row],[Quarterly Burn]]/1000000)</f>
        <v>1.2634620205565306</v>
      </c>
      <c r="S23" s="2" t="e">
        <f>INDEX(Table1[Date],MATCH(Table2[[#This Row],[Ticker]],Table1[RIC],0))</f>
        <v>#N/A</v>
      </c>
    </row>
    <row r="24" spans="2:19" hidden="1" x14ac:dyDescent="0.25">
      <c r="B24" s="1" t="s">
        <v>573</v>
      </c>
      <c r="C24" s="17">
        <v>9196112</v>
      </c>
      <c r="D24" s="17">
        <v>-27379474</v>
      </c>
      <c r="E24" s="17">
        <v>6737139</v>
      </c>
      <c r="F24" s="18">
        <v>3923482</v>
      </c>
      <c r="G24" s="18">
        <v>-18183362</v>
      </c>
      <c r="H24" s="2">
        <v>45290</v>
      </c>
      <c r="I24" s="20">
        <f>Table2[[#This Row],[Quarter End Date]]+((Table2[[#This Row],[Q End Cash]]+(2*Table2[[#This Row],[Quarterly Burn]]))/(-Table2[[#This Row],[Quarterly Burn]]/90))</f>
        <v>45129.419586982869</v>
      </c>
      <c r="J24" s="21">
        <f>Table2[[#This Row],[Quarter End Date]]+((Table2[[#This Row],[Q End Cash]]+(1.2*Table2[[#This Row],[Quarterly Burn]]))/(-Table2[[#This Row],[Quarterly Burn]]/90))</f>
        <v>45201.419586982869</v>
      </c>
      <c r="K24" s="9">
        <f>_xll.RDP.Data(Table2[[#This Row],[Ticker]],"TR.CompanyMarketCapitalization(Scale=6)")</f>
        <v>103.28003434</v>
      </c>
      <c r="L24" s="12">
        <f>_xll.RDP.Data(Table2[[#This Row],[Ticker]],"TR.AvgDailyValTraded20D(Scale=6)")</f>
        <v>5.3050606153850002E-3</v>
      </c>
      <c r="M24" s="9">
        <v>109.2</v>
      </c>
      <c r="N24" s="12">
        <v>5.0000000000000001E-3</v>
      </c>
      <c r="O24" s="45"/>
      <c r="P24" s="17"/>
      <c r="Q24" s="14">
        <f ca="1">(Table2[[#This Row],[Q End Cash]]+((TODAY()-Table2[[#This Row],[Quarter End Date]])*(Table2[[#This Row],[Quarterly Burn]]/90)))/1000000</f>
        <v>-19.714888599999998</v>
      </c>
      <c r="R24" s="14">
        <f ca="1">Table2[[#This Row],[Current Estimate, Cash]]/(Table2[[#This Row],[Quarterly Burn]]/1000000)</f>
        <v>1.0842268113014524</v>
      </c>
      <c r="S24" s="2" t="e">
        <f>INDEX(Table1[Date],MATCH(Table2[[#This Row],[Ticker]],Table1[RIC],0))</f>
        <v>#N/A</v>
      </c>
    </row>
    <row r="25" spans="2:19" hidden="1" x14ac:dyDescent="0.25">
      <c r="B25" s="1" t="s">
        <v>568</v>
      </c>
      <c r="C25" s="17">
        <v>-995000</v>
      </c>
      <c r="D25" s="17">
        <v>-16662000</v>
      </c>
      <c r="E25" s="17">
        <v>7252000</v>
      </c>
      <c r="F25" s="18">
        <v>4692000</v>
      </c>
      <c r="G25" s="18">
        <v>-17657000</v>
      </c>
      <c r="H25" s="2">
        <v>45290</v>
      </c>
      <c r="I25" s="20">
        <f>Table2[[#This Row],[Quarter End Date]]+((Table2[[#This Row],[Q End Cash]]+(2*Table2[[#This Row],[Quarterly Burn]]))/(-Table2[[#This Row],[Quarterly Burn]]/90))</f>
        <v>45133.915727473526</v>
      </c>
      <c r="J25" s="21">
        <f>Table2[[#This Row],[Quarter End Date]]+((Table2[[#This Row],[Q End Cash]]+(1.2*Table2[[#This Row],[Quarterly Burn]]))/(-Table2[[#This Row],[Quarterly Burn]]/90))</f>
        <v>45205.915727473526</v>
      </c>
      <c r="K25" s="9">
        <f>_xll.RDP.Data(Table2[[#This Row],[Ticker]],"TR.CompanyMarketCapitalization(Scale=6)")</f>
        <v>100.670583908</v>
      </c>
      <c r="L25" s="12">
        <f>_xll.RDP.Data(Table2[[#This Row],[Ticker]],"TR.AvgDailyValTraded20D(Scale=6)")</f>
        <v>0.30917498661538501</v>
      </c>
      <c r="M25" s="9">
        <v>102.1</v>
      </c>
      <c r="N25" s="12">
        <v>0.29599999999999999</v>
      </c>
      <c r="O25" s="45"/>
      <c r="P25" s="17"/>
      <c r="Q25" s="13">
        <f ca="1">(Table2[[#This Row],[Q End Cash]]+((TODAY()-Table2[[#This Row],[Quarter End Date]])*(Table2[[#This Row],[Quarterly Burn]]/90)))/1000000</f>
        <v>-18.2621</v>
      </c>
      <c r="R25" s="14">
        <f ca="1">Table2[[#This Row],[Current Estimate, Cash]]/(Table2[[#This Row],[Quarterly Burn]]/1000000)</f>
        <v>1.0342696947386305</v>
      </c>
      <c r="S25" s="2" t="e">
        <f>INDEX(Table1[Date],MATCH(Table2[[#This Row],[Ticker]],Table1[RIC],0))</f>
        <v>#N/A</v>
      </c>
    </row>
    <row r="26" spans="2:19" hidden="1" x14ac:dyDescent="0.25">
      <c r="B26" s="1" t="s">
        <v>582</v>
      </c>
      <c r="C26" s="17">
        <v>-11721000</v>
      </c>
      <c r="D26" s="17">
        <v>-1413000</v>
      </c>
      <c r="E26" s="17">
        <v>13124000</v>
      </c>
      <c r="F26" s="18">
        <v>313000</v>
      </c>
      <c r="G26" s="18">
        <v>-13134000</v>
      </c>
      <c r="H26" s="2">
        <v>45290</v>
      </c>
      <c r="I26" s="20">
        <f>Table2[[#This Row],[Quarter End Date]]+((Table2[[#This Row],[Q End Cash]]+(2*Table2[[#This Row],[Quarterly Burn]]))/(-Table2[[#This Row],[Quarterly Burn]]/90))</f>
        <v>45112.144814984014</v>
      </c>
      <c r="J26" s="21">
        <f>Table2[[#This Row],[Quarter End Date]]+((Table2[[#This Row],[Q End Cash]]+(1.2*Table2[[#This Row],[Quarterly Burn]]))/(-Table2[[#This Row],[Quarterly Burn]]/90))</f>
        <v>45184.144814984014</v>
      </c>
      <c r="K26" s="9">
        <f>_xll.RDP.Data(Table2[[#This Row],[Ticker]],"TR.CompanyMarketCapitalization(Scale=6)")</f>
        <v>13.979328244</v>
      </c>
      <c r="L26" s="12">
        <f>_xll.RDP.Data(Table2[[#This Row],[Ticker]],"TR.AvgDailyValTraded20D(Scale=6)")</f>
        <v>6.6889912692310004E-3</v>
      </c>
      <c r="M26" s="9">
        <v>13</v>
      </c>
      <c r="N26" s="12">
        <v>6.0000000000000001E-3</v>
      </c>
      <c r="O26" s="45"/>
      <c r="P26" s="17"/>
      <c r="Q26" s="14">
        <f ca="1">(Table2[[#This Row],[Q End Cash]]+((TODAY()-Table2[[#This Row],[Quarter End Date]])*(Table2[[#This Row],[Quarterly Burn]]/90)))/1000000</f>
        <v>-16.761199999999999</v>
      </c>
      <c r="R26" s="14">
        <f ca="1">Table2[[#This Row],[Current Estimate, Cash]]/(Table2[[#This Row],[Quarterly Burn]]/1000000)</f>
        <v>1.2761687223998781</v>
      </c>
      <c r="S26" s="2" t="e">
        <f>INDEX(Table1[Date],MATCH(Table2[[#This Row],[Ticker]],Table1[RIC],0))</f>
        <v>#N/A</v>
      </c>
    </row>
    <row r="27" spans="2:19" hidden="1" x14ac:dyDescent="0.25">
      <c r="B27" s="1" t="s">
        <v>527</v>
      </c>
      <c r="C27" s="17">
        <v>13753021</v>
      </c>
      <c r="D27" s="17">
        <v>-41257225</v>
      </c>
      <c r="E27" s="17">
        <v>14515664</v>
      </c>
      <c r="F27" s="18">
        <v>19043911</v>
      </c>
      <c r="G27" s="18">
        <v>-27504204</v>
      </c>
      <c r="H27" s="2">
        <v>45290</v>
      </c>
      <c r="I27" s="20">
        <f>Table2[[#This Row],[Quarter End Date]]+((Table2[[#This Row],[Q End Cash]]+(2*Table2[[#This Row],[Quarterly Burn]]))/(-Table2[[#This Row],[Quarterly Burn]]/90))</f>
        <v>45172.316000492145</v>
      </c>
      <c r="J27" s="21">
        <f>Table2[[#This Row],[Quarter End Date]]+((Table2[[#This Row],[Q End Cash]]+(1.2*Table2[[#This Row],[Quarterly Burn]]))/(-Table2[[#This Row],[Quarterly Burn]]/90))</f>
        <v>45244.316000492145</v>
      </c>
      <c r="K27" s="9">
        <f>_xll.RDP.Data(Table2[[#This Row],[Ticker]],"TR.CompanyMarketCapitalization(Scale=6)")</f>
        <v>46.847010824999998</v>
      </c>
      <c r="L27" s="12">
        <f>_xll.RDP.Data(Table2[[#This Row],[Ticker]],"TR.AvgDailyValTraded20D(Scale=6)")</f>
        <v>9.7850750000000007E-3</v>
      </c>
      <c r="M27" s="9">
        <v>42.7</v>
      </c>
      <c r="N27" s="12">
        <v>0.01</v>
      </c>
      <c r="O27" s="45"/>
      <c r="P27" s="17"/>
      <c r="Q27" s="14">
        <f ca="1">(Table2[[#This Row],[Q End Cash]]+((TODAY()-Table2[[#This Row],[Quarter End Date]])*(Table2[[#This Row],[Quarterly Burn]]/90)))/1000000</f>
        <v>-16.711554200000002</v>
      </c>
      <c r="R27" s="14">
        <f ca="1">Table2[[#This Row],[Current Estimate, Cash]]/(Table2[[#This Row],[Quarterly Burn]]/1000000)</f>
        <v>0.60759999453174507</v>
      </c>
      <c r="S27" s="2" t="e">
        <f>INDEX(Table1[Date],MATCH(Table2[[#This Row],[Ticker]],Table1[RIC],0))</f>
        <v>#N/A</v>
      </c>
    </row>
    <row r="28" spans="2:19" hidden="1" x14ac:dyDescent="0.25">
      <c r="B28" s="1" t="s">
        <v>176</v>
      </c>
      <c r="C28" s="17">
        <v>59422000</v>
      </c>
      <c r="D28" s="17">
        <v>-70880000</v>
      </c>
      <c r="E28" s="17">
        <v>-32586000</v>
      </c>
      <c r="F28" s="18">
        <v>0</v>
      </c>
      <c r="G28" s="18">
        <v>-11458000</v>
      </c>
      <c r="H28" s="2">
        <v>45290</v>
      </c>
      <c r="I28" s="20">
        <f>Table2[[#This Row],[Quarter End Date]]+((Table2[[#This Row],[Q End Cash]]+(2*Table2[[#This Row],[Quarterly Burn]]))/(-Table2[[#This Row],[Quarterly Burn]]/90))</f>
        <v>45110</v>
      </c>
      <c r="J28" s="21">
        <f>Table2[[#This Row],[Quarter End Date]]+((Table2[[#This Row],[Q End Cash]]+(1.2*Table2[[#This Row],[Quarterly Burn]]))/(-Table2[[#This Row],[Quarterly Burn]]/90))</f>
        <v>45182</v>
      </c>
      <c r="K28" s="9">
        <f>_xll.RDP.Data(Table2[[#This Row],[Ticker]],"TR.CompanyMarketCapitalization(Scale=6)")</f>
        <v>532.65</v>
      </c>
      <c r="L28" s="12">
        <f>_xll.RDP.Data(Table2[[#This Row],[Ticker]],"TR.AvgDailyValTraded20D(Scale=6)")</f>
        <v>1.26794751153846</v>
      </c>
      <c r="M28" s="9">
        <v>526.6</v>
      </c>
      <c r="N28" s="12">
        <v>1.2010000000000001</v>
      </c>
      <c r="O28" s="45"/>
      <c r="P28" s="17"/>
      <c r="Q28" s="13">
        <f ca="1">(Table2[[#This Row],[Q End Cash]]+((TODAY()-Table2[[#This Row],[Quarter End Date]])*(Table2[[#This Row],[Quarterly Burn]]/90)))/1000000</f>
        <v>-14.8954</v>
      </c>
      <c r="R28" s="14">
        <f ca="1">Table2[[#This Row],[Current Estimate, Cash]]/(Table2[[#This Row],[Quarterly Burn]]/1000000)</f>
        <v>1.3</v>
      </c>
      <c r="S28" s="2" t="e">
        <f>INDEX(Table1[Date],MATCH(Table2[[#This Row],[Ticker]],Table1[RIC],0))</f>
        <v>#N/A</v>
      </c>
    </row>
    <row r="29" spans="2:19" hidden="1" x14ac:dyDescent="0.25">
      <c r="B29" s="1" t="s">
        <v>557</v>
      </c>
      <c r="C29" s="17">
        <v>-12274000</v>
      </c>
      <c r="D29" s="17">
        <v>-3601000</v>
      </c>
      <c r="E29" s="17">
        <v>0</v>
      </c>
      <c r="F29" s="18">
        <v>6748000</v>
      </c>
      <c r="G29" s="18">
        <v>-15875000</v>
      </c>
      <c r="H29" s="2">
        <v>45290</v>
      </c>
      <c r="I29" s="20">
        <f>Table2[[#This Row],[Quarter End Date]]+((Table2[[#This Row],[Q End Cash]]+(2*Table2[[#This Row],[Quarterly Burn]]))/(-Table2[[#This Row],[Quarterly Burn]]/90))</f>
        <v>45148.256377952755</v>
      </c>
      <c r="J29" s="21">
        <f>Table2[[#This Row],[Quarter End Date]]+((Table2[[#This Row],[Q End Cash]]+(1.2*Table2[[#This Row],[Quarterly Burn]]))/(-Table2[[#This Row],[Quarterly Burn]]/90))</f>
        <v>45220.256377952755</v>
      </c>
      <c r="K29" s="9">
        <f>_xll.RDP.Data(Table2[[#This Row],[Ticker]],"TR.CompanyMarketCapitalization(Scale=6)")</f>
        <v>14.22060557</v>
      </c>
      <c r="L29" s="12">
        <f>_xll.RDP.Data(Table2[[#This Row],[Ticker]],"TR.AvgDailyValTraded20D(Scale=6)")</f>
        <v>2.1087971384615E-2</v>
      </c>
      <c r="M29" s="9">
        <v>15.1</v>
      </c>
      <c r="N29" s="12">
        <v>0.02</v>
      </c>
      <c r="O29" s="45"/>
      <c r="P29" s="17"/>
      <c r="Q29" s="14">
        <f ca="1">(Table2[[#This Row],[Q End Cash]]+((TODAY()-Table2[[#This Row],[Quarter End Date]])*(Table2[[#This Row],[Quarterly Burn]]/90)))/1000000</f>
        <v>-13.8895</v>
      </c>
      <c r="R29" s="14">
        <f ca="1">Table2[[#This Row],[Current Estimate, Cash]]/(Table2[[#This Row],[Quarterly Burn]]/1000000)</f>
        <v>0.87492913385826776</v>
      </c>
      <c r="S29" s="2" t="e">
        <f>INDEX(Table1[Date],MATCH(Table2[[#This Row],[Ticker]],Table1[RIC],0))</f>
        <v>#N/A</v>
      </c>
    </row>
    <row r="30" spans="2:19" hidden="1" x14ac:dyDescent="0.25">
      <c r="B30" s="1" t="s">
        <v>267</v>
      </c>
      <c r="C30" s="17">
        <v>37541000</v>
      </c>
      <c r="D30" s="17">
        <v>-62618000</v>
      </c>
      <c r="E30" s="17">
        <v>30811000</v>
      </c>
      <c r="F30" s="18">
        <v>19118000</v>
      </c>
      <c r="G30" s="18">
        <v>-25077000</v>
      </c>
      <c r="H30" s="2">
        <v>45290</v>
      </c>
      <c r="I30" s="20">
        <f>Table2[[#This Row],[Quarter End Date]]+((Table2[[#This Row],[Q End Cash]]+(2*Table2[[#This Row],[Quarterly Burn]]))/(-Table2[[#This Row],[Quarterly Burn]]/90))</f>
        <v>45178.613470510827</v>
      </c>
      <c r="J30" s="21">
        <f>Table2[[#This Row],[Quarter End Date]]+((Table2[[#This Row],[Q End Cash]]+(1.2*Table2[[#This Row],[Quarterly Burn]]))/(-Table2[[#This Row],[Quarterly Burn]]/90))</f>
        <v>45250.613470510827</v>
      </c>
      <c r="K30" s="9">
        <f>_xll.RDP.Data(Table2[[#This Row],[Ticker]],"TR.CompanyMarketCapitalization(Scale=6)")</f>
        <v>239.86068705</v>
      </c>
      <c r="L30" s="12">
        <f>_xll.RDP.Data(Table2[[#This Row],[Ticker]],"TR.AvgDailyValTraded20D(Scale=6)")</f>
        <v>0.31686529730769197</v>
      </c>
      <c r="M30" s="9">
        <v>245.2</v>
      </c>
      <c r="N30" s="12">
        <v>0.30099999999999999</v>
      </c>
      <c r="O30" s="45">
        <v>0</v>
      </c>
      <c r="P30" s="17"/>
      <c r="Q30" s="13">
        <f ca="1">(Table2[[#This Row],[Q End Cash]]+((TODAY()-Table2[[#This Row],[Quarter End Date]])*(Table2[[#This Row],[Quarterly Burn]]/90)))/1000000</f>
        <v>-13.482099999999996</v>
      </c>
      <c r="R30" s="14">
        <f ca="1">Table2[[#This Row],[Current Estimate, Cash]]/(Table2[[#This Row],[Quarterly Burn]]/1000000)</f>
        <v>0.53762810543525918</v>
      </c>
      <c r="S30" s="2" t="e">
        <f>INDEX(Table1[Date],MATCH(Table2[[#This Row],[Ticker]],Table1[RIC],0))</f>
        <v>#N/A</v>
      </c>
    </row>
    <row r="31" spans="2:19" hidden="1" x14ac:dyDescent="0.25">
      <c r="B31" s="1" t="s">
        <v>293</v>
      </c>
      <c r="C31" s="17">
        <v>43197000</v>
      </c>
      <c r="D31" s="17">
        <v>-77431000</v>
      </c>
      <c r="E31" s="17">
        <v>0</v>
      </c>
      <c r="F31" s="18">
        <v>32153000</v>
      </c>
      <c r="G31" s="18">
        <v>-34234000</v>
      </c>
      <c r="H31" s="2">
        <v>45290</v>
      </c>
      <c r="I31" s="20">
        <f>Table2[[#This Row],[Quarter End Date]]+((Table2[[#This Row],[Q End Cash]]+(2*Table2[[#This Row],[Quarterly Burn]]))/(-Table2[[#This Row],[Quarterly Burn]]/90))</f>
        <v>45194.529123093998</v>
      </c>
      <c r="J31" s="21">
        <f>Table2[[#This Row],[Quarter End Date]]+((Table2[[#This Row],[Q End Cash]]+(1.2*Table2[[#This Row],[Quarterly Burn]]))/(-Table2[[#This Row],[Quarterly Burn]]/90))</f>
        <v>45266.529123093998</v>
      </c>
      <c r="K31" s="9">
        <f>_xll.RDP.Data(Table2[[#This Row],[Ticker]],"TR.CompanyMarketCapitalization(Scale=6)")</f>
        <v>648.82378785000003</v>
      </c>
      <c r="L31" s="12">
        <f>_xll.RDP.Data(Table2[[#This Row],[Ticker]],"TR.AvgDailyValTraded20D(Scale=6)")</f>
        <v>5.2152193053846201</v>
      </c>
      <c r="M31" s="9">
        <v>641.29999999999995</v>
      </c>
      <c r="N31" s="12">
        <v>4.8899999999999997</v>
      </c>
      <c r="O31" s="45">
        <v>0</v>
      </c>
      <c r="P31" s="17"/>
      <c r="Q31" s="13">
        <f ca="1">(Table2[[#This Row],[Q End Cash]]+((TODAY()-Table2[[#This Row],[Quarter End Date]])*(Table2[[#This Row],[Quarterly Burn]]/90)))/1000000</f>
        <v>-12.3512</v>
      </c>
      <c r="R31" s="14">
        <f ca="1">Table2[[#This Row],[Current Estimate, Cash]]/(Table2[[#This Row],[Quarterly Burn]]/1000000)</f>
        <v>0.36078752117777646</v>
      </c>
      <c r="S31" s="2" t="e">
        <f>INDEX(Table1[Date],MATCH(Table2[[#This Row],[Ticker]],Table1[RIC],0))</f>
        <v>#N/A</v>
      </c>
    </row>
    <row r="32" spans="2:19" hidden="1" x14ac:dyDescent="0.25">
      <c r="B32" s="1" t="s">
        <v>531</v>
      </c>
      <c r="C32" s="17">
        <v>-9050000</v>
      </c>
      <c r="D32" s="17">
        <v>-9995000</v>
      </c>
      <c r="E32" s="17">
        <v>24001000</v>
      </c>
      <c r="F32" s="18">
        <v>12547000</v>
      </c>
      <c r="G32" s="18">
        <v>-19045000</v>
      </c>
      <c r="H32" s="2">
        <v>45290</v>
      </c>
      <c r="I32" s="20">
        <f>Table2[[#This Row],[Quarter End Date]]+((Table2[[#This Row],[Q End Cash]]+(2*Table2[[#This Row],[Quarterly Burn]]))/(-Table2[[#This Row],[Quarterly Burn]]/90))</f>
        <v>45169.292727750064</v>
      </c>
      <c r="J32" s="21">
        <f>Table2[[#This Row],[Quarter End Date]]+((Table2[[#This Row],[Q End Cash]]+(1.2*Table2[[#This Row],[Quarterly Burn]]))/(-Table2[[#This Row],[Quarterly Burn]]/90))</f>
        <v>45241.292727750064</v>
      </c>
      <c r="K32" s="9">
        <f>_xll.RDP.Data(Table2[[#This Row],[Ticker]],"TR.CompanyMarketCapitalization(Scale=6)")</f>
        <v>79.0382034</v>
      </c>
      <c r="L32" s="12">
        <f>_xll.RDP.Data(Table2[[#This Row],[Ticker]],"TR.AvgDailyValTraded20D(Scale=6)")</f>
        <v>3.5819671153846003E-2</v>
      </c>
      <c r="M32" s="9">
        <v>79</v>
      </c>
      <c r="N32" s="12">
        <v>3.3000000000000002E-2</v>
      </c>
      <c r="O32" s="45"/>
      <c r="P32" s="17"/>
      <c r="Q32" s="14">
        <f ca="1">(Table2[[#This Row],[Q End Cash]]+((TODAY()-Table2[[#This Row],[Quarter End Date]])*(Table2[[#This Row],[Quarterly Burn]]/90)))/1000000</f>
        <v>-12.211499999999999</v>
      </c>
      <c r="R32" s="14">
        <f ca="1">Table2[[#This Row],[Current Estimate, Cash]]/(Table2[[#This Row],[Quarterly Burn]]/1000000)</f>
        <v>0.64119191388815955</v>
      </c>
      <c r="S32" s="2" t="e">
        <f>INDEX(Table1[Date],MATCH(Table2[[#This Row],[Ticker]],Table1[RIC],0))</f>
        <v>#N/A</v>
      </c>
    </row>
    <row r="33" spans="2:19" hidden="1" x14ac:dyDescent="0.25">
      <c r="B33" s="1" t="s">
        <v>553</v>
      </c>
      <c r="C33" s="17">
        <v>-3730000</v>
      </c>
      <c r="D33" s="17">
        <v>-11025000</v>
      </c>
      <c r="E33" s="17">
        <v>10046000</v>
      </c>
      <c r="F33" s="18">
        <v>7024000</v>
      </c>
      <c r="G33" s="18">
        <v>-14755000</v>
      </c>
      <c r="H33" s="2">
        <v>45290</v>
      </c>
      <c r="I33" s="20">
        <f>Table2[[#This Row],[Quarter End Date]]+((Table2[[#This Row],[Q End Cash]]+(2*Table2[[#This Row],[Quarterly Burn]]))/(-Table2[[#This Row],[Quarterly Burn]]/90))</f>
        <v>45152.84378176889</v>
      </c>
      <c r="J33" s="21">
        <f>Table2[[#This Row],[Quarter End Date]]+((Table2[[#This Row],[Q End Cash]]+(1.2*Table2[[#This Row],[Quarterly Burn]]))/(-Table2[[#This Row],[Quarterly Burn]]/90))</f>
        <v>45224.84378176889</v>
      </c>
      <c r="K33" s="9">
        <f>_xll.RDP.Data(Table2[[#This Row],[Ticker]],"TR.CompanyMarketCapitalization(Scale=6)")</f>
        <v>65.597721407999998</v>
      </c>
      <c r="L33" s="12">
        <f>_xll.RDP.Data(Table2[[#This Row],[Ticker]],"TR.AvgDailyValTraded20D(Scale=6)")</f>
        <v>1.4325893076923E-2</v>
      </c>
      <c r="M33" s="9">
        <v>65.599999999999994</v>
      </c>
      <c r="N33" s="12">
        <v>1.7000000000000001E-2</v>
      </c>
      <c r="O33" s="45"/>
      <c r="P33" s="17"/>
      <c r="Q33" s="14">
        <f ca="1">(Table2[[#This Row],[Q End Cash]]+((TODAY()-Table2[[#This Row],[Quarter End Date]])*(Table2[[#This Row],[Quarterly Burn]]/90)))/1000000</f>
        <v>-12.157500000000001</v>
      </c>
      <c r="R33" s="14">
        <f ca="1">Table2[[#This Row],[Current Estimate, Cash]]/(Table2[[#This Row],[Quarterly Burn]]/1000000)</f>
        <v>0.82395798034564549</v>
      </c>
      <c r="S33" s="2" t="e">
        <f>INDEX(Table1[Date],MATCH(Table2[[#This Row],[Ticker]],Table1[RIC],0))</f>
        <v>#N/A</v>
      </c>
    </row>
    <row r="34" spans="2:19" hidden="1" x14ac:dyDescent="0.25">
      <c r="B34" s="1" t="s">
        <v>561</v>
      </c>
      <c r="C34" s="17">
        <v>-11852122</v>
      </c>
      <c r="D34" s="17">
        <v>-681823</v>
      </c>
      <c r="E34" s="17">
        <v>11440690</v>
      </c>
      <c r="F34" s="18">
        <v>4258334</v>
      </c>
      <c r="G34" s="18">
        <v>-12533945</v>
      </c>
      <c r="H34" s="2">
        <v>45290</v>
      </c>
      <c r="I34" s="20">
        <f>Table2[[#This Row],[Quarter End Date]]+((Table2[[#This Row],[Q End Cash]]+(2*Table2[[#This Row],[Quarterly Burn]]))/(-Table2[[#This Row],[Quarterly Burn]]/90))</f>
        <v>45140.57696998032</v>
      </c>
      <c r="J34" s="21">
        <f>Table2[[#This Row],[Quarter End Date]]+((Table2[[#This Row],[Q End Cash]]+(1.2*Table2[[#This Row],[Quarterly Burn]]))/(-Table2[[#This Row],[Quarterly Burn]]/90))</f>
        <v>45212.57696998032</v>
      </c>
      <c r="K34" s="9">
        <f>_xll.RDP.Data(Table2[[#This Row],[Ticker]],"TR.CompanyMarketCapitalization(Scale=6)")</f>
        <v>65.775902868000003</v>
      </c>
      <c r="L34" s="12">
        <f>_xll.RDP.Data(Table2[[#This Row],[Ticker]],"TR.AvgDailyValTraded20D(Scale=6)")</f>
        <v>0.103394292769231</v>
      </c>
      <c r="M34" s="9">
        <v>62.1</v>
      </c>
      <c r="N34" s="12">
        <v>0.104</v>
      </c>
      <c r="O34" s="45"/>
      <c r="P34" s="17"/>
      <c r="Q34" s="14">
        <f ca="1">(Table2[[#This Row],[Q End Cash]]+((TODAY()-Table2[[#This Row],[Quarter End Date]])*(Table2[[#This Row],[Quarterly Burn]]/90)))/1000000</f>
        <v>-12.0357945</v>
      </c>
      <c r="R34" s="14">
        <f ca="1">Table2[[#This Row],[Current Estimate, Cash]]/(Table2[[#This Row],[Quarterly Burn]]/1000000)</f>
        <v>0.96025588910753956</v>
      </c>
      <c r="S34" s="2" t="e">
        <f>INDEX(Table1[Date],MATCH(Table2[[#This Row],[Ticker]],Table1[RIC],0))</f>
        <v>#N/A</v>
      </c>
    </row>
    <row r="35" spans="2:19" hidden="1" x14ac:dyDescent="0.25">
      <c r="B35" s="1" t="s">
        <v>266</v>
      </c>
      <c r="C35" s="17">
        <v>3734000</v>
      </c>
      <c r="D35" s="17">
        <v>-25279000</v>
      </c>
      <c r="E35" s="17">
        <v>13188000</v>
      </c>
      <c r="F35" s="18">
        <v>16225000</v>
      </c>
      <c r="G35" s="18">
        <v>-21545000</v>
      </c>
      <c r="H35" s="2">
        <v>45290</v>
      </c>
      <c r="I35" s="20">
        <f>Table2[[#This Row],[Quarter End Date]]+((Table2[[#This Row],[Q End Cash]]+(2*Table2[[#This Row],[Quarterly Burn]]))/(-Table2[[#This Row],[Quarterly Burn]]/90))</f>
        <v>45177.776746344862</v>
      </c>
      <c r="J35" s="21">
        <f>Table2[[#This Row],[Quarter End Date]]+((Table2[[#This Row],[Q End Cash]]+(1.2*Table2[[#This Row],[Quarterly Burn]]))/(-Table2[[#This Row],[Quarterly Burn]]/90))</f>
        <v>45249.776746344862</v>
      </c>
      <c r="K35" s="9">
        <f>_xll.RDP.Data(Table2[[#This Row],[Ticker]],"TR.CompanyMarketCapitalization(Scale=6)")</f>
        <v>394.27225856000001</v>
      </c>
      <c r="L35" s="12">
        <f>_xll.RDP.Data(Table2[[#This Row],[Ticker]],"TR.AvgDailyValTraded20D(Scale=6)")</f>
        <v>0.63186805692307701</v>
      </c>
      <c r="M35" s="9">
        <v>373.4</v>
      </c>
      <c r="N35" s="12">
        <v>0.60199999999999998</v>
      </c>
      <c r="O35" s="45">
        <v>0</v>
      </c>
      <c r="P35" s="17"/>
      <c r="Q35" s="13">
        <f ca="1">(Table2[[#This Row],[Q End Cash]]+((TODAY()-Table2[[#This Row],[Quarter End Date]])*(Table2[[#This Row],[Quarterly Burn]]/90)))/1000000</f>
        <v>-11.7835</v>
      </c>
      <c r="R35" s="14">
        <f ca="1">Table2[[#This Row],[Current Estimate, Cash]]/(Table2[[#This Row],[Quarterly Burn]]/1000000)</f>
        <v>0.54692504061267111</v>
      </c>
      <c r="S35" s="2" t="e">
        <f>INDEX(Table1[Date],MATCH(Table2[[#This Row],[Ticker]],Table1[RIC],0))</f>
        <v>#N/A</v>
      </c>
    </row>
    <row r="36" spans="2:19" hidden="1" x14ac:dyDescent="0.25">
      <c r="B36" s="1" t="s">
        <v>207</v>
      </c>
      <c r="C36" s="17">
        <v>-300000</v>
      </c>
      <c r="D36" s="17">
        <v>-26100000</v>
      </c>
      <c r="E36" s="17">
        <v>27100000</v>
      </c>
      <c r="F36" s="18">
        <v>22700000</v>
      </c>
      <c r="G36" s="18">
        <f>Table2[[#This Row],[CFI]]+Table2[[#This Row],[CFO]]</f>
        <v>-26400000</v>
      </c>
      <c r="H36" s="2">
        <v>45290</v>
      </c>
      <c r="I36" s="20">
        <f>Table2[[#This Row],[Quarter End Date]]+((Table2[[#This Row],[Q End Cash]]+(2*Table2[[#This Row],[Quarterly Burn]]))/(-Table2[[#This Row],[Quarterly Burn]]/90))</f>
        <v>45187.38636363636</v>
      </c>
      <c r="J36" s="21">
        <f>Table2[[#This Row],[Quarter End Date]]+((Table2[[#This Row],[Q End Cash]]+(1.2*Table2[[#This Row],[Quarterly Burn]]))/(-Table2[[#This Row],[Quarterly Burn]]/90))</f>
        <v>45259.38636363636</v>
      </c>
      <c r="K36" s="9">
        <f>_xll.RDP.Data(Table2[[#This Row],[Ticker]],"TR.CompanyMarketCapitalization(Scale=6)")</f>
        <v>246.71901270000001</v>
      </c>
      <c r="L36" s="12">
        <f>_xll.RDP.Data(Table2[[#This Row],[Ticker]],"TR.AvgDailyValTraded20D(Scale=6)")</f>
        <v>1.5252284353846199</v>
      </c>
      <c r="M36" s="9">
        <v>241.9</v>
      </c>
      <c r="N36" s="12">
        <v>1.5129999999999999</v>
      </c>
      <c r="O36" s="45">
        <v>1</v>
      </c>
      <c r="P36" s="17"/>
      <c r="Q36" s="13">
        <f ca="1">(Table2[[#This Row],[Q End Cash]]+((TODAY()-Table2[[#This Row],[Quarter End Date]])*(Table2[[#This Row],[Quarterly Burn]]/90)))/1000000</f>
        <v>-11.62</v>
      </c>
      <c r="R36" s="14">
        <f ca="1">Table2[[#This Row],[Current Estimate, Cash]]/(Table2[[#This Row],[Quarterly Burn]]/1000000)</f>
        <v>0.44015151515151513</v>
      </c>
      <c r="S36" s="2" t="e">
        <f>INDEX(Table1[Date],MATCH(Table2[[#This Row],[Ticker]],Table1[RIC],0))</f>
        <v>#N/A</v>
      </c>
    </row>
    <row r="37" spans="2:19" hidden="1" x14ac:dyDescent="0.25">
      <c r="B37" s="1" t="s">
        <v>202</v>
      </c>
      <c r="C37" s="17">
        <v>-1123000</v>
      </c>
      <c r="D37" s="17">
        <v>-7939000</v>
      </c>
      <c r="E37" s="17">
        <v>-178000</v>
      </c>
      <c r="F37" s="18">
        <v>611888</v>
      </c>
      <c r="G37" s="18">
        <v>-9062000</v>
      </c>
      <c r="H37" s="2">
        <v>45290</v>
      </c>
      <c r="I37" s="20">
        <f>Table2[[#This Row],[Quarter End Date]]+((Table2[[#This Row],[Q End Cash]]+(2*Table2[[#This Row],[Quarterly Burn]]))/(-Table2[[#This Row],[Quarterly Burn]]/90))</f>
        <v>45116.07701611123</v>
      </c>
      <c r="J37" s="21">
        <f>Table2[[#This Row],[Quarter End Date]]+((Table2[[#This Row],[Q End Cash]]+(1.2*Table2[[#This Row],[Quarterly Burn]]))/(-Table2[[#This Row],[Quarterly Burn]]/90))</f>
        <v>45188.07701611123</v>
      </c>
      <c r="K37" s="9">
        <f>_xll.RDP.Data(Table2[[#This Row],[Ticker]],"TR.CompanyMarketCapitalization(Scale=6)")</f>
        <v>263.69198217000002</v>
      </c>
      <c r="L37" s="12">
        <f>_xll.RDP.Data(Table2[[#This Row],[Ticker]],"TR.AvgDailyValTraded20D(Scale=6)")</f>
        <v>0.58949052038461502</v>
      </c>
      <c r="M37" s="9">
        <v>257.2</v>
      </c>
      <c r="N37" s="12">
        <v>0.57999999999999996</v>
      </c>
      <c r="O37" s="45" t="s">
        <v>203</v>
      </c>
      <c r="P37" s="17"/>
      <c r="Q37" s="13">
        <f ca="1">(Table2[[#This Row],[Q End Cash]]+((TODAY()-Table2[[#This Row],[Quarter End Date]])*(Table2[[#This Row],[Quarterly Burn]]/90)))/1000000</f>
        <v>-11.168711999999999</v>
      </c>
      <c r="R37" s="14">
        <f ca="1">Table2[[#This Row],[Current Estimate, Cash]]/(Table2[[#This Row],[Quarterly Burn]]/1000000)</f>
        <v>1.2324775987640697</v>
      </c>
      <c r="S37" s="2" t="e">
        <f>INDEX(Table1[Date],MATCH(Table2[[#This Row],[Ticker]],Table1[RIC],0))</f>
        <v>#N/A</v>
      </c>
    </row>
    <row r="38" spans="2:19" hidden="1" x14ac:dyDescent="0.25">
      <c r="B38" s="1" t="s">
        <v>554</v>
      </c>
      <c r="C38" s="17">
        <v>-9952000</v>
      </c>
      <c r="D38" s="17">
        <v>-2542000</v>
      </c>
      <c r="E38" s="17">
        <v>18333000</v>
      </c>
      <c r="F38" s="18">
        <v>5839000</v>
      </c>
      <c r="G38" s="18">
        <v>-12494000</v>
      </c>
      <c r="H38" s="2">
        <v>45290</v>
      </c>
      <c r="I38" s="20">
        <f>Table2[[#This Row],[Quarter End Date]]+((Table2[[#This Row],[Q End Cash]]+(2*Table2[[#This Row],[Quarterly Burn]]))/(-Table2[[#This Row],[Quarterly Burn]]/90))</f>
        <v>45152.060989274854</v>
      </c>
      <c r="J38" s="21">
        <f>Table2[[#This Row],[Quarter End Date]]+((Table2[[#This Row],[Q End Cash]]+(1.2*Table2[[#This Row],[Quarterly Burn]]))/(-Table2[[#This Row],[Quarterly Burn]]/90))</f>
        <v>45224.060989274854</v>
      </c>
      <c r="K38" s="9">
        <f>_xll.RDP.Data(Table2[[#This Row],[Ticker]],"TR.CompanyMarketCapitalization(Scale=6)")</f>
        <v>205.2627354</v>
      </c>
      <c r="L38" s="12">
        <f>_xll.RDP.Data(Table2[[#This Row],[Ticker]],"TR.AvgDailyValTraded20D(Scale=6)")</f>
        <v>4.3214494615384999E-2</v>
      </c>
      <c r="M38" s="9">
        <v>212.1</v>
      </c>
      <c r="N38" s="12">
        <v>0.16400000000000001</v>
      </c>
      <c r="O38" s="45"/>
      <c r="P38" s="17"/>
      <c r="Q38" s="14">
        <f ca="1">(Table2[[#This Row],[Q End Cash]]+((TODAY()-Table2[[#This Row],[Quarter End Date]])*(Table2[[#This Row],[Quarterly Burn]]/90)))/1000000</f>
        <v>-10.4032</v>
      </c>
      <c r="R38" s="14">
        <f ca="1">Table2[[#This Row],[Current Estimate, Cash]]/(Table2[[#This Row],[Quarterly Burn]]/1000000)</f>
        <v>0.83265567472386748</v>
      </c>
      <c r="S38" s="2" t="e">
        <f>INDEX(Table1[Date],MATCH(Table2[[#This Row],[Ticker]],Table1[RIC],0))</f>
        <v>#N/A</v>
      </c>
    </row>
    <row r="39" spans="2:19" hidden="1" x14ac:dyDescent="0.25">
      <c r="B39" s="1" t="s">
        <v>472</v>
      </c>
      <c r="C39" s="17">
        <v>-8057000</v>
      </c>
      <c r="D39" s="17">
        <v>-36635000</v>
      </c>
      <c r="E39" s="17">
        <v>32695000</v>
      </c>
      <c r="F39" s="18">
        <v>47874000</v>
      </c>
      <c r="G39" s="18">
        <v>-44692000</v>
      </c>
      <c r="H39" s="2">
        <v>45290</v>
      </c>
      <c r="I39" s="20">
        <f>Table2[[#This Row],[Quarter End Date]]+((Table2[[#This Row],[Q End Cash]]+(2*Table2[[#This Row],[Quarterly Burn]]))/(-Table2[[#This Row],[Quarterly Burn]]/90))</f>
        <v>45206.407858229664</v>
      </c>
      <c r="J39" s="21">
        <f>Table2[[#This Row],[Quarter End Date]]+((Table2[[#This Row],[Q End Cash]]+(1.2*Table2[[#This Row],[Quarterly Burn]]))/(-Table2[[#This Row],[Quarterly Burn]]/90))</f>
        <v>45278.407858229664</v>
      </c>
      <c r="K39" s="9">
        <f>_xll.RDP.Data(Table2[[#This Row],[Ticker]],"TR.CompanyMarketCapitalization(Scale=6)")</f>
        <v>234.82492199999999</v>
      </c>
      <c r="L39" s="12">
        <f>_xll.RDP.Data(Table2[[#This Row],[Ticker]],"TR.AvgDailyValTraded20D(Scale=6)")</f>
        <v>0.28308043115384601</v>
      </c>
      <c r="M39" s="9">
        <v>238.7</v>
      </c>
      <c r="N39" s="12">
        <v>0.28299999999999997</v>
      </c>
      <c r="O39" s="45"/>
      <c r="P39" s="17"/>
      <c r="Q39" s="14">
        <f ca="1">(Table2[[#This Row],[Q End Cash]]+((TODAY()-Table2[[#This Row],[Quarter End Date]])*(Table2[[#This Row],[Quarterly Burn]]/90)))/1000000</f>
        <v>-10.2256</v>
      </c>
      <c r="R39" s="14">
        <f ca="1">Table2[[#This Row],[Current Estimate, Cash]]/(Table2[[#This Row],[Quarterly Burn]]/1000000)</f>
        <v>0.22880157522599123</v>
      </c>
      <c r="S39" s="2" t="e">
        <f>INDEX(Table1[Date],MATCH(Table2[[#This Row],[Ticker]],Table1[RIC],0))</f>
        <v>#N/A</v>
      </c>
    </row>
    <row r="40" spans="2:19" hidden="1" x14ac:dyDescent="0.25">
      <c r="B40" s="1" t="s">
        <v>577</v>
      </c>
      <c r="C40" s="17">
        <v>-7578000</v>
      </c>
      <c r="D40" s="17">
        <v>-528000</v>
      </c>
      <c r="E40" s="17">
        <v>5653000</v>
      </c>
      <c r="F40" s="18">
        <v>595000</v>
      </c>
      <c r="G40" s="18">
        <v>-8106000</v>
      </c>
      <c r="H40" s="2">
        <v>45290</v>
      </c>
      <c r="I40" s="20">
        <f>Table2[[#This Row],[Quarter End Date]]+((Table2[[#This Row],[Q End Cash]]+(2*Table2[[#This Row],[Quarterly Burn]]))/(-Table2[[#This Row],[Quarterly Burn]]/90))</f>
        <v>45116.60621761658</v>
      </c>
      <c r="J40" s="21">
        <f>Table2[[#This Row],[Quarter End Date]]+((Table2[[#This Row],[Q End Cash]]+(1.2*Table2[[#This Row],[Quarterly Burn]]))/(-Table2[[#This Row],[Quarterly Burn]]/90))</f>
        <v>45188.60621761658</v>
      </c>
      <c r="K40" s="9">
        <f>_xll.RDP.Data(Table2[[#This Row],[Ticker]],"TR.CompanyMarketCapitalization(Scale=6)")</f>
        <v>54.217234007999998</v>
      </c>
      <c r="L40" s="12">
        <f>_xll.RDP.Data(Table2[[#This Row],[Ticker]],"TR.AvgDailyValTraded20D(Scale=6)")</f>
        <v>3.1490515230768998E-2</v>
      </c>
      <c r="M40" s="9">
        <v>52.2</v>
      </c>
      <c r="N40" s="12">
        <v>0.03</v>
      </c>
      <c r="O40" s="45"/>
      <c r="P40" s="17"/>
      <c r="Q40" s="14">
        <f ca="1">(Table2[[#This Row],[Q End Cash]]+((TODAY()-Table2[[#This Row],[Quarter End Date]])*(Table2[[#This Row],[Quarterly Burn]]/90)))/1000000</f>
        <v>-9.9428000000000001</v>
      </c>
      <c r="R40" s="14">
        <f ca="1">Table2[[#This Row],[Current Estimate, Cash]]/(Table2[[#This Row],[Quarterly Burn]]/1000000)</f>
        <v>1.2265975820379966</v>
      </c>
      <c r="S40" s="2" t="e">
        <f>INDEX(Table1[Date],MATCH(Table2[[#This Row],[Ticker]],Table1[RIC],0))</f>
        <v>#N/A</v>
      </c>
    </row>
    <row r="41" spans="2:19" hidden="1" x14ac:dyDescent="0.25">
      <c r="B41" s="1" t="s">
        <v>574</v>
      </c>
      <c r="C41" s="17">
        <v>-6057000</v>
      </c>
      <c r="D41" s="17">
        <v>-2672000</v>
      </c>
      <c r="E41" s="17">
        <v>9575000</v>
      </c>
      <c r="F41" s="18">
        <v>1635000</v>
      </c>
      <c r="G41" s="18">
        <v>-8729000</v>
      </c>
      <c r="H41" s="2">
        <v>45290</v>
      </c>
      <c r="I41" s="20">
        <f>Table2[[#This Row],[Quarter End Date]]+((Table2[[#This Row],[Q End Cash]]+(2*Table2[[#This Row],[Quarterly Burn]]))/(-Table2[[#This Row],[Quarterly Burn]]/90))</f>
        <v>45126.857601099786</v>
      </c>
      <c r="J41" s="21">
        <f>Table2[[#This Row],[Quarter End Date]]+((Table2[[#This Row],[Q End Cash]]+(1.2*Table2[[#This Row],[Quarterly Burn]]))/(-Table2[[#This Row],[Quarterly Burn]]/90))</f>
        <v>45198.857601099786</v>
      </c>
      <c r="K41" s="9">
        <f>_xll.RDP.Data(Table2[[#This Row],[Ticker]],"TR.CompanyMarketCapitalization(Scale=6)")</f>
        <v>43.859502644999999</v>
      </c>
      <c r="L41" s="12">
        <f>_xll.RDP.Data(Table2[[#This Row],[Ticker]],"TR.AvgDailyValTraded20D(Scale=6)")</f>
        <v>0.14612945615384601</v>
      </c>
      <c r="M41" s="9">
        <v>35.9</v>
      </c>
      <c r="N41" s="12">
        <v>0.17699999999999999</v>
      </c>
      <c r="O41" s="45"/>
      <c r="P41" s="17"/>
      <c r="Q41" s="14">
        <f ca="1">(Table2[[#This Row],[Q End Cash]]+((TODAY()-Table2[[#This Row],[Quarter End Date]])*(Table2[[#This Row],[Quarterly Burn]]/90)))/1000000</f>
        <v>-9.7126999999999999</v>
      </c>
      <c r="R41" s="14">
        <f ca="1">Table2[[#This Row],[Current Estimate, Cash]]/(Table2[[#This Row],[Quarterly Burn]]/1000000)</f>
        <v>1.1126933211135297</v>
      </c>
      <c r="S41" s="2" t="e">
        <f>INDEX(Table1[Date],MATCH(Table2[[#This Row],[Ticker]],Table1[RIC],0))</f>
        <v>#N/A</v>
      </c>
    </row>
    <row r="42" spans="2:19" hidden="1" x14ac:dyDescent="0.25">
      <c r="B42" s="1" t="s">
        <v>563</v>
      </c>
      <c r="C42" s="17">
        <v>-2340000</v>
      </c>
      <c r="D42" s="17">
        <v>-7682000</v>
      </c>
      <c r="E42" s="17">
        <v>7308000</v>
      </c>
      <c r="F42" s="18">
        <v>3317000</v>
      </c>
      <c r="G42" s="18">
        <v>-10022000</v>
      </c>
      <c r="H42" s="2">
        <v>45290</v>
      </c>
      <c r="I42" s="20">
        <f>Table2[[#This Row],[Quarter End Date]]+((Table2[[#This Row],[Q End Cash]]+(2*Table2[[#This Row],[Quarterly Burn]]))/(-Table2[[#This Row],[Quarterly Burn]]/90))</f>
        <v>45139.787467571346</v>
      </c>
      <c r="J42" s="21">
        <f>Table2[[#This Row],[Quarter End Date]]+((Table2[[#This Row],[Q End Cash]]+(1.2*Table2[[#This Row],[Quarterly Burn]]))/(-Table2[[#This Row],[Quarterly Burn]]/90))</f>
        <v>45211.787467571346</v>
      </c>
      <c r="K42" s="9">
        <f>_xll.RDP.Data(Table2[[#This Row],[Ticker]],"TR.CompanyMarketCapitalization(Scale=6)")</f>
        <v>41.550374871000002</v>
      </c>
      <c r="L42" s="12">
        <f>_xll.RDP.Data(Table2[[#This Row],[Ticker]],"TR.AvgDailyValTraded20D(Scale=6)")</f>
        <v>2.3031192230769E-2</v>
      </c>
      <c r="M42" s="9">
        <v>41</v>
      </c>
      <c r="N42" s="12">
        <v>2.3E-2</v>
      </c>
      <c r="O42" s="45"/>
      <c r="P42" s="17"/>
      <c r="Q42" s="14">
        <f ca="1">(Table2[[#This Row],[Q End Cash]]+((TODAY()-Table2[[#This Row],[Quarter End Date]])*(Table2[[#This Row],[Quarterly Burn]]/90)))/1000000</f>
        <v>-9.7116000000000007</v>
      </c>
      <c r="R42" s="14">
        <f ca="1">Table2[[#This Row],[Current Estimate, Cash]]/(Table2[[#This Row],[Quarterly Burn]]/1000000)</f>
        <v>0.96902813809618848</v>
      </c>
      <c r="S42" s="2" t="e">
        <f>INDEX(Table1[Date],MATCH(Table2[[#This Row],[Ticker]],Table1[RIC],0))</f>
        <v>#N/A</v>
      </c>
    </row>
    <row r="43" spans="2:19" hidden="1" x14ac:dyDescent="0.25">
      <c r="B43" s="1" t="s">
        <v>193</v>
      </c>
      <c r="C43" s="17">
        <v>-1246496</v>
      </c>
      <c r="D43" s="17">
        <v>-6053729</v>
      </c>
      <c r="E43" s="17">
        <v>65524</v>
      </c>
      <c r="F43" s="18">
        <v>0</v>
      </c>
      <c r="G43" s="18">
        <v>-7300225</v>
      </c>
      <c r="H43" s="2">
        <v>45290</v>
      </c>
      <c r="I43" s="20">
        <f>Table2[[#This Row],[Quarter End Date]]+((Table2[[#This Row],[Q End Cash]]+(2*Table2[[#This Row],[Quarterly Burn]]))/(-Table2[[#This Row],[Quarterly Burn]]/90))</f>
        <v>45110</v>
      </c>
      <c r="J43" s="21">
        <f>Table2[[#This Row],[Quarter End Date]]+((Table2[[#This Row],[Q End Cash]]+(1.2*Table2[[#This Row],[Quarterly Burn]]))/(-Table2[[#This Row],[Quarterly Burn]]/90))</f>
        <v>45182</v>
      </c>
      <c r="K43" s="9">
        <f>_xll.RDP.Data(Table2[[#This Row],[Ticker]],"TR.CompanyMarketCapitalization(Scale=6)")</f>
        <v>198.24325668</v>
      </c>
      <c r="L43" s="12">
        <f>_xll.RDP.Data(Table2[[#This Row],[Ticker]],"TR.AvgDailyValTraded20D(Scale=6)")</f>
        <v>0.73528368689807699</v>
      </c>
      <c r="M43" s="9">
        <v>202.1</v>
      </c>
      <c r="N43" s="12">
        <v>0.72599999999999998</v>
      </c>
      <c r="O43" s="45" t="s">
        <v>35</v>
      </c>
      <c r="P43" s="17"/>
      <c r="Q43" s="13">
        <f ca="1">(Table2[[#This Row],[Q End Cash]]+((TODAY()-Table2[[#This Row],[Quarter End Date]])*(Table2[[#This Row],[Quarterly Burn]]/90)))/1000000</f>
        <v>-9.4902925000000007</v>
      </c>
      <c r="R43" s="14">
        <f ca="1">Table2[[#This Row],[Current Estimate, Cash]]/(Table2[[#This Row],[Quarterly Burn]]/1000000)</f>
        <v>1.3</v>
      </c>
      <c r="S43" s="2" t="e">
        <f>INDEX(Table1[Date],MATCH(Table2[[#This Row],[Ticker]],Table1[RIC],0))</f>
        <v>#N/A</v>
      </c>
    </row>
    <row r="44" spans="2:19" hidden="1" x14ac:dyDescent="0.25">
      <c r="B44" s="1" t="s">
        <v>260</v>
      </c>
      <c r="C44" s="17">
        <v>-4610000</v>
      </c>
      <c r="D44" s="17">
        <v>-9527000</v>
      </c>
      <c r="E44" s="17">
        <v>-303000</v>
      </c>
      <c r="F44" s="18">
        <v>10240000</v>
      </c>
      <c r="G44" s="18">
        <v>-14137000</v>
      </c>
      <c r="H44" s="2">
        <v>45290</v>
      </c>
      <c r="I44" s="20">
        <f>Table2[[#This Row],[Quarter End Date]]+((Table2[[#This Row],[Q End Cash]]+(2*Table2[[#This Row],[Quarterly Burn]]))/(-Table2[[#This Row],[Quarterly Burn]]/90))</f>
        <v>45175.190634505198</v>
      </c>
      <c r="J44" s="21">
        <f>Table2[[#This Row],[Quarter End Date]]+((Table2[[#This Row],[Q End Cash]]+(1.2*Table2[[#This Row],[Quarterly Burn]]))/(-Table2[[#This Row],[Quarterly Burn]]/90))</f>
        <v>45247.190634505198</v>
      </c>
      <c r="K44" s="9">
        <f>_xll.RDP.Data(Table2[[#This Row],[Ticker]],"TR.CompanyMarketCapitalization(Scale=6)")</f>
        <v>154.92311195799999</v>
      </c>
      <c r="L44" s="12">
        <f>_xll.RDP.Data(Table2[[#This Row],[Ticker]],"TR.AvgDailyValTraded20D(Scale=6)")</f>
        <v>0.53453287453846199</v>
      </c>
      <c r="M44" s="9">
        <v>154.9</v>
      </c>
      <c r="N44" s="12">
        <v>0.52700000000000002</v>
      </c>
      <c r="O44" s="45" t="s">
        <v>35</v>
      </c>
      <c r="P44" s="17"/>
      <c r="Q44" s="13">
        <f ca="1">(Table2[[#This Row],[Q End Cash]]+((TODAY()-Table2[[#This Row],[Quarter End Date]])*(Table2[[#This Row],[Quarterly Burn]]/90)))/1000000</f>
        <v>-8.1380999999999997</v>
      </c>
      <c r="R44" s="14">
        <f ca="1">Table2[[#This Row],[Current Estimate, Cash]]/(Table2[[#This Row],[Quarterly Burn]]/1000000)</f>
        <v>0.57565961660889864</v>
      </c>
      <c r="S44" s="2" t="e">
        <f>INDEX(Table1[Date],MATCH(Table2[[#This Row],[Ticker]],Table1[RIC],0))</f>
        <v>#N/A</v>
      </c>
    </row>
    <row r="45" spans="2:19" hidden="1" x14ac:dyDescent="0.25">
      <c r="B45" s="1" t="s">
        <v>502</v>
      </c>
      <c r="C45" s="17">
        <v>8716000</v>
      </c>
      <c r="D45" s="17">
        <v>-25210000</v>
      </c>
      <c r="E45" s="17">
        <v>-635000</v>
      </c>
      <c r="F45" s="18">
        <v>14010000</v>
      </c>
      <c r="G45" s="18">
        <v>-16494000</v>
      </c>
      <c r="H45" s="2">
        <v>45290</v>
      </c>
      <c r="I45" s="20">
        <f>Table2[[#This Row],[Quarter End Date]]+((Table2[[#This Row],[Q End Cash]]+(2*Table2[[#This Row],[Quarterly Burn]]))/(-Table2[[#This Row],[Quarterly Burn]]/90))</f>
        <v>45186.445980356497</v>
      </c>
      <c r="J45" s="21">
        <f>Table2[[#This Row],[Quarter End Date]]+((Table2[[#This Row],[Q End Cash]]+(1.2*Table2[[#This Row],[Quarterly Burn]]))/(-Table2[[#This Row],[Quarterly Burn]]/90))</f>
        <v>45258.445980356497</v>
      </c>
      <c r="K45" s="9">
        <f>_xll.RDP.Data(Table2[[#This Row],[Ticker]],"TR.CompanyMarketCapitalization(Scale=6)")</f>
        <v>343.21716750000002</v>
      </c>
      <c r="L45" s="12">
        <f>_xll.RDP.Data(Table2[[#This Row],[Ticker]],"TR.AvgDailyValTraded20D(Scale=6)")</f>
        <v>1.18408E-2</v>
      </c>
      <c r="M45" s="9">
        <v>343.2</v>
      </c>
      <c r="N45" s="12">
        <v>1.2E-2</v>
      </c>
      <c r="O45" s="45"/>
      <c r="P45" s="17"/>
      <c r="Q45" s="14">
        <f ca="1">(Table2[[#This Row],[Q End Cash]]+((TODAY()-Table2[[#This Row],[Quarter End Date]])*(Table2[[#This Row],[Quarterly Burn]]/90)))/1000000</f>
        <v>-7.4321999999999999</v>
      </c>
      <c r="R45" s="14">
        <f ca="1">Table2[[#This Row],[Current Estimate, Cash]]/(Table2[[#This Row],[Quarterly Burn]]/1000000)</f>
        <v>0.4506002182611859</v>
      </c>
      <c r="S45" s="2" t="e">
        <f>INDEX(Table1[Date],MATCH(Table2[[#This Row],[Ticker]],Table1[RIC],0))</f>
        <v>#N/A</v>
      </c>
    </row>
    <row r="46" spans="2:19" hidden="1" x14ac:dyDescent="0.25">
      <c r="B46" s="1" t="s">
        <v>532</v>
      </c>
      <c r="C46" s="17">
        <v>-10180000</v>
      </c>
      <c r="D46" s="17">
        <v>-112000</v>
      </c>
      <c r="E46" s="17" t="s">
        <v>21</v>
      </c>
      <c r="F46" s="18">
        <v>6565000</v>
      </c>
      <c r="G46" s="18">
        <v>-10292000</v>
      </c>
      <c r="H46" s="2">
        <v>45290</v>
      </c>
      <c r="I46" s="20">
        <f>Table2[[#This Row],[Quarter End Date]]+((Table2[[#This Row],[Q End Cash]]+(2*Table2[[#This Row],[Quarterly Burn]]))/(-Table2[[#This Row],[Quarterly Burn]]/90))</f>
        <v>45167.408666925767</v>
      </c>
      <c r="J46" s="21">
        <f>Table2[[#This Row],[Quarter End Date]]+((Table2[[#This Row],[Q End Cash]]+(1.2*Table2[[#This Row],[Quarterly Burn]]))/(-Table2[[#This Row],[Quarterly Burn]]/90))</f>
        <v>45239.408666925767</v>
      </c>
      <c r="K46" s="9">
        <f>_xll.RDP.Data(Table2[[#This Row],[Ticker]],"TR.CompanyMarketCapitalization(Scale=6)")</f>
        <v>86.302838320000006</v>
      </c>
      <c r="L46" s="12">
        <f>_xll.RDP.Data(Table2[[#This Row],[Ticker]],"TR.AvgDailyValTraded20D(Scale=6)")</f>
        <v>3.8526788692308002E-2</v>
      </c>
      <c r="M46" s="9">
        <v>86.3</v>
      </c>
      <c r="N46" s="12">
        <v>3.5999999999999997E-2</v>
      </c>
      <c r="O46" s="45"/>
      <c r="P46" s="17"/>
      <c r="Q46" s="14">
        <f ca="1">(Table2[[#This Row],[Q End Cash]]+((TODAY()-Table2[[#This Row],[Quarter End Date]])*(Table2[[#This Row],[Quarterly Burn]]/90)))/1000000</f>
        <v>-6.8146000000000004</v>
      </c>
      <c r="R46" s="14">
        <f ca="1">Table2[[#This Row],[Current Estimate, Cash]]/(Table2[[#This Row],[Quarterly Burn]]/1000000)</f>
        <v>0.66212592304702689</v>
      </c>
      <c r="S46" s="2" t="e">
        <f>INDEX(Table1[Date],MATCH(Table2[[#This Row],[Ticker]],Table1[RIC],0))</f>
        <v>#N/A</v>
      </c>
    </row>
    <row r="47" spans="2:19" hidden="1" x14ac:dyDescent="0.25">
      <c r="B47" s="1" t="s">
        <v>476</v>
      </c>
      <c r="C47" s="17">
        <v>-17061000</v>
      </c>
      <c r="D47" s="17">
        <v>-7099000</v>
      </c>
      <c r="E47" s="17">
        <v>28063000</v>
      </c>
      <c r="F47" s="18">
        <v>24661000</v>
      </c>
      <c r="G47" s="18">
        <v>-24160000</v>
      </c>
      <c r="H47" s="2">
        <v>45290</v>
      </c>
      <c r="I47" s="20">
        <f>Table2[[#This Row],[Quarter End Date]]+((Table2[[#This Row],[Q End Cash]]+(2*Table2[[#This Row],[Quarterly Burn]]))/(-Table2[[#This Row],[Quarterly Burn]]/90))</f>
        <v>45201.866307947021</v>
      </c>
      <c r="J47" s="21">
        <f>Table2[[#This Row],[Quarter End Date]]+((Table2[[#This Row],[Q End Cash]]+(1.2*Table2[[#This Row],[Quarterly Burn]]))/(-Table2[[#This Row],[Quarterly Burn]]/90))</f>
        <v>45273.866307947021</v>
      </c>
      <c r="K47" s="9">
        <f>_xll.RDP.Data(Table2[[#This Row],[Ticker]],"TR.CompanyMarketCapitalization(Scale=6)")</f>
        <v>47.036344354999997</v>
      </c>
      <c r="L47" s="12">
        <f>_xll.RDP.Data(Table2[[#This Row],[Ticker]],"TR.AvgDailyValTraded20D(Scale=6)")</f>
        <v>5.4548327307691998E-2</v>
      </c>
      <c r="M47" s="9">
        <v>48.8</v>
      </c>
      <c r="N47" s="12">
        <v>5.1999999999999998E-2</v>
      </c>
      <c r="O47" s="45"/>
      <c r="P47" s="17"/>
      <c r="Q47" s="14">
        <f ca="1">(Table2[[#This Row],[Q End Cash]]+((TODAY()-Table2[[#This Row],[Quarter End Date]])*(Table2[[#This Row],[Quarterly Burn]]/90)))/1000000</f>
        <v>-6.7469999999999999</v>
      </c>
      <c r="R47" s="14">
        <f ca="1">Table2[[#This Row],[Current Estimate, Cash]]/(Table2[[#This Row],[Quarterly Burn]]/1000000)</f>
        <v>0.27926324503311256</v>
      </c>
      <c r="S47" s="2" t="e">
        <f>INDEX(Table1[Date],MATCH(Table2[[#This Row],[Ticker]],Table1[RIC],0))</f>
        <v>#N/A</v>
      </c>
    </row>
    <row r="48" spans="2:19" hidden="1" x14ac:dyDescent="0.25">
      <c r="B48" s="1" t="s">
        <v>542</v>
      </c>
      <c r="C48" s="17">
        <v>-7902000</v>
      </c>
      <c r="D48" s="17">
        <v>-522000</v>
      </c>
      <c r="E48" s="17">
        <v>3643000</v>
      </c>
      <c r="F48" s="18">
        <v>4433000</v>
      </c>
      <c r="G48" s="18">
        <v>-8424000</v>
      </c>
      <c r="H48" s="2">
        <v>45290</v>
      </c>
      <c r="I48" s="20">
        <f>Table2[[#This Row],[Quarter End Date]]+((Table2[[#This Row],[Q End Cash]]+(2*Table2[[#This Row],[Quarterly Burn]]))/(-Table2[[#This Row],[Quarterly Burn]]/90))</f>
        <v>45157.361111111109</v>
      </c>
      <c r="J48" s="21">
        <f>Table2[[#This Row],[Quarter End Date]]+((Table2[[#This Row],[Q End Cash]]+(1.2*Table2[[#This Row],[Quarterly Burn]]))/(-Table2[[#This Row],[Quarterly Burn]]/90))</f>
        <v>45229.361111111109</v>
      </c>
      <c r="K48" s="9">
        <f>_xll.RDP.Data(Table2[[#This Row],[Ticker]],"TR.CompanyMarketCapitalization(Scale=6)")</f>
        <v>33.390549555</v>
      </c>
      <c r="L48" s="12">
        <f>_xll.RDP.Data(Table2[[#This Row],[Ticker]],"TR.AvgDailyValTraded20D(Scale=6)")</f>
        <v>3.1338707846154001E-2</v>
      </c>
      <c r="M48" s="9">
        <v>33.4</v>
      </c>
      <c r="N48" s="12">
        <v>3.1E-2</v>
      </c>
      <c r="O48" s="45"/>
      <c r="P48" s="17"/>
      <c r="Q48" s="14">
        <f ca="1">(Table2[[#This Row],[Q End Cash]]+((TODAY()-Table2[[#This Row],[Quarter End Date]])*(Table2[[#This Row],[Quarterly Burn]]/90)))/1000000</f>
        <v>-6.5182000000000002</v>
      </c>
      <c r="R48" s="14">
        <f ca="1">Table2[[#This Row],[Current Estimate, Cash]]/(Table2[[#This Row],[Quarterly Burn]]/1000000)</f>
        <v>0.77376543209876547</v>
      </c>
      <c r="S48" s="2" t="e">
        <f>INDEX(Table1[Date],MATCH(Table2[[#This Row],[Ticker]],Table1[RIC],0))</f>
        <v>#N/A</v>
      </c>
    </row>
    <row r="49" spans="2:19" hidden="1" x14ac:dyDescent="0.25">
      <c r="B49" s="1" t="s">
        <v>530</v>
      </c>
      <c r="C49" s="17">
        <v>-5856000</v>
      </c>
      <c r="D49" s="17">
        <v>-3296000</v>
      </c>
      <c r="E49" s="17">
        <v>5119000</v>
      </c>
      <c r="F49" s="18">
        <v>6135000</v>
      </c>
      <c r="G49" s="18">
        <v>-9152000</v>
      </c>
      <c r="H49" s="2">
        <v>45290</v>
      </c>
      <c r="I49" s="20">
        <f>Table2[[#This Row],[Quarter End Date]]+((Table2[[#This Row],[Q End Cash]]+(2*Table2[[#This Row],[Quarterly Burn]]))/(-Table2[[#This Row],[Quarterly Burn]]/90))</f>
        <v>45170.331075174829</v>
      </c>
      <c r="J49" s="21">
        <f>Table2[[#This Row],[Quarter End Date]]+((Table2[[#This Row],[Q End Cash]]+(1.2*Table2[[#This Row],[Quarterly Burn]]))/(-Table2[[#This Row],[Quarterly Burn]]/90))</f>
        <v>45242.331075174829</v>
      </c>
      <c r="K49" s="9">
        <f>_xll.RDP.Data(Table2[[#This Row],[Ticker]],"TR.CompanyMarketCapitalization(Scale=6)")</f>
        <v>119.915099379</v>
      </c>
      <c r="L49" s="12">
        <f>_xll.RDP.Data(Table2[[#This Row],[Ticker]],"TR.AvgDailyValTraded20D(Scale=6)")</f>
        <v>9.0052954307692001E-2</v>
      </c>
      <c r="M49" s="9">
        <v>111</v>
      </c>
      <c r="N49" s="12">
        <v>0.09</v>
      </c>
      <c r="O49" s="45"/>
      <c r="P49" s="17"/>
      <c r="Q49" s="14">
        <f ca="1">(Table2[[#This Row],[Q End Cash]]+((TODAY()-Table2[[#This Row],[Quarter End Date]])*(Table2[[#This Row],[Quarterly Burn]]/90)))/1000000</f>
        <v>-5.7625999999999999</v>
      </c>
      <c r="R49" s="14">
        <f ca="1">Table2[[#This Row],[Current Estimate, Cash]]/(Table2[[#This Row],[Quarterly Burn]]/1000000)</f>
        <v>0.62965472027972036</v>
      </c>
      <c r="S49" s="2" t="e">
        <f>INDEX(Table1[Date],MATCH(Table2[[#This Row],[Ticker]],Table1[RIC],0))</f>
        <v>#N/A</v>
      </c>
    </row>
    <row r="50" spans="2:19" hidden="1" x14ac:dyDescent="0.25">
      <c r="B50" s="1" t="s">
        <v>559</v>
      </c>
      <c r="C50" s="17">
        <v>-1142000</v>
      </c>
      <c r="D50" s="17">
        <v>-5081000</v>
      </c>
      <c r="E50" s="17">
        <v>7046000</v>
      </c>
      <c r="F50" s="18">
        <v>2428000</v>
      </c>
      <c r="G50" s="18">
        <v>-6223000</v>
      </c>
      <c r="H50" s="2">
        <v>45290</v>
      </c>
      <c r="I50" s="20">
        <f>Table2[[#This Row],[Quarter End Date]]+((Table2[[#This Row],[Q End Cash]]+(2*Table2[[#This Row],[Quarterly Burn]]))/(-Table2[[#This Row],[Quarterly Burn]]/90))</f>
        <v>45145.114896352243</v>
      </c>
      <c r="J50" s="21">
        <f>Table2[[#This Row],[Quarter End Date]]+((Table2[[#This Row],[Q End Cash]]+(1.2*Table2[[#This Row],[Quarterly Burn]]))/(-Table2[[#This Row],[Quarterly Burn]]/90))</f>
        <v>45217.114896352243</v>
      </c>
      <c r="K50" s="9">
        <f>_xll.RDP.Data(Table2[[#This Row],[Ticker]],"TR.CompanyMarketCapitalization(Scale=6)")</f>
        <v>19.901436404999998</v>
      </c>
      <c r="L50" s="12">
        <f>_xll.RDP.Data(Table2[[#This Row],[Ticker]],"TR.AvgDailyValTraded20D(Scale=6)")</f>
        <v>0.109480681230769</v>
      </c>
      <c r="M50" s="9">
        <v>18.8</v>
      </c>
      <c r="N50" s="12">
        <v>0.108</v>
      </c>
      <c r="O50" s="45"/>
      <c r="P50" s="17"/>
      <c r="Q50" s="14">
        <f ca="1">(Table2[[#This Row],[Q End Cash]]+((TODAY()-Table2[[#This Row],[Quarter End Date]])*(Table2[[#This Row],[Quarterly Burn]]/90)))/1000000</f>
        <v>-5.6618999999999993</v>
      </c>
      <c r="R50" s="14">
        <f ca="1">Table2[[#This Row],[Current Estimate, Cash]]/(Table2[[#This Row],[Quarterly Burn]]/1000000)</f>
        <v>0.90983448497509234</v>
      </c>
      <c r="S50" s="2" t="e">
        <f>INDEX(Table1[Date],MATCH(Table2[[#This Row],[Ticker]],Table1[RIC],0))</f>
        <v>#N/A</v>
      </c>
    </row>
    <row r="51" spans="2:19" hidden="1" x14ac:dyDescent="0.25">
      <c r="B51" s="1" t="s">
        <v>584</v>
      </c>
      <c r="C51" s="17">
        <v>6958000</v>
      </c>
      <c r="D51" s="17">
        <v>-11259000</v>
      </c>
      <c r="E51" s="17">
        <v>3464000</v>
      </c>
      <c r="F51" s="18">
        <v>52000</v>
      </c>
      <c r="G51" s="18">
        <v>-4301000</v>
      </c>
      <c r="H51" s="2">
        <v>45290</v>
      </c>
      <c r="I51" s="20">
        <f>Table2[[#This Row],[Quarter End Date]]+((Table2[[#This Row],[Q End Cash]]+(2*Table2[[#This Row],[Quarterly Burn]]))/(-Table2[[#This Row],[Quarterly Burn]]/90))</f>
        <v>45111.088119042084</v>
      </c>
      <c r="J51" s="21">
        <f>Table2[[#This Row],[Quarter End Date]]+((Table2[[#This Row],[Q End Cash]]+(1.2*Table2[[#This Row],[Quarterly Burn]]))/(-Table2[[#This Row],[Quarterly Burn]]/90))</f>
        <v>45183.088119042084</v>
      </c>
      <c r="K51" s="9">
        <f>_xll.RDP.Data(Table2[[#This Row],[Ticker]],"TR.CompanyMarketCapitalization(Scale=6)")</f>
        <v>222.62136520999999</v>
      </c>
      <c r="L51" s="12">
        <f>_xll.RDP.Data(Table2[[#This Row],[Ticker]],"TR.AvgDailyValTraded20D(Scale=6)")</f>
        <v>3.8624310769231E-2</v>
      </c>
      <c r="M51" s="9">
        <v>227.1</v>
      </c>
      <c r="N51" s="12">
        <v>3.5999999999999997E-2</v>
      </c>
      <c r="O51" s="45"/>
      <c r="P51" s="17"/>
      <c r="Q51" s="14">
        <f ca="1">(Table2[[#This Row],[Q End Cash]]+((TODAY()-Table2[[#This Row],[Quarter End Date]])*(Table2[[#This Row],[Quarterly Burn]]/90)))/1000000</f>
        <v>-5.5392999999999999</v>
      </c>
      <c r="R51" s="14">
        <f ca="1">Table2[[#This Row],[Current Estimate, Cash]]/(Table2[[#This Row],[Quarterly Burn]]/1000000)</f>
        <v>1.2879097884212973</v>
      </c>
      <c r="S51" s="2" t="e">
        <f>INDEX(Table1[Date],MATCH(Table2[[#This Row],[Ticker]],Table1[RIC],0))</f>
        <v>#N/A</v>
      </c>
    </row>
    <row r="52" spans="2:19" hidden="1" x14ac:dyDescent="0.25">
      <c r="B52" s="1" t="s">
        <v>485</v>
      </c>
      <c r="C52" s="17">
        <v>-767000</v>
      </c>
      <c r="D52" s="17">
        <v>-15535000</v>
      </c>
      <c r="E52" s="17">
        <v>966000</v>
      </c>
      <c r="F52" s="18">
        <v>15865000</v>
      </c>
      <c r="G52" s="18">
        <v>-16302000</v>
      </c>
      <c r="H52" s="2">
        <v>45290</v>
      </c>
      <c r="I52" s="20">
        <f>Table2[[#This Row],[Quarter End Date]]+((Table2[[#This Row],[Q End Cash]]+(2*Table2[[#This Row],[Quarterly Burn]]))/(-Table2[[#This Row],[Quarterly Burn]]/90))</f>
        <v>45197.587412587411</v>
      </c>
      <c r="J52" s="21">
        <f>Table2[[#This Row],[Quarter End Date]]+((Table2[[#This Row],[Q End Cash]]+(1.2*Table2[[#This Row],[Quarterly Burn]]))/(-Table2[[#This Row],[Quarterly Burn]]/90))</f>
        <v>45269.587412587411</v>
      </c>
      <c r="K52" s="9">
        <f>_xll.RDP.Data(Table2[[#This Row],[Ticker]],"TR.CompanyMarketCapitalization(Scale=6)")</f>
        <v>159.02193807500001</v>
      </c>
      <c r="L52" s="12">
        <f>_xll.RDP.Data(Table2[[#This Row],[Ticker]],"TR.AvgDailyValTraded20D(Scale=6)")</f>
        <v>0.28230674038461501</v>
      </c>
      <c r="M52" s="9">
        <v>159</v>
      </c>
      <c r="N52" s="12">
        <v>0.26200000000000001</v>
      </c>
      <c r="O52" s="45"/>
      <c r="P52" s="17"/>
      <c r="Q52" s="14">
        <f ca="1">(Table2[[#This Row],[Q End Cash]]+((TODAY()-Table2[[#This Row],[Quarter End Date]])*(Table2[[#This Row],[Quarterly Burn]]/90)))/1000000</f>
        <v>-5.3276000000000003</v>
      </c>
      <c r="R52" s="14">
        <f ca="1">Table2[[#This Row],[Current Estimate, Cash]]/(Table2[[#This Row],[Quarterly Burn]]/1000000)</f>
        <v>0.32680652680652683</v>
      </c>
      <c r="S52" s="2" t="e">
        <f>INDEX(Table1[Date],MATCH(Table2[[#This Row],[Ticker]],Table1[RIC],0))</f>
        <v>#N/A</v>
      </c>
    </row>
    <row r="53" spans="2:19" x14ac:dyDescent="0.25">
      <c r="B53" s="1" t="s">
        <v>225</v>
      </c>
      <c r="C53" s="17">
        <v>-380000</v>
      </c>
      <c r="D53" s="17"/>
      <c r="E53" s="17" t="s">
        <v>21</v>
      </c>
      <c r="F53" s="18">
        <v>2637000</v>
      </c>
      <c r="G53" s="18">
        <v>-380000</v>
      </c>
      <c r="H53" s="2">
        <v>45290</v>
      </c>
      <c r="I53" s="20">
        <f>Table2[[#This Row],[Quarter End Date]]+((Table2[[#This Row],[Q End Cash]]+(2*Table2[[#This Row],[Quarterly Burn]]))/(-Table2[[#This Row],[Quarterly Burn]]/90))</f>
        <v>45734.552631578947</v>
      </c>
      <c r="J53" s="21">
        <f>Table2[[#This Row],[Quarter End Date]]+((Table2[[#This Row],[Q End Cash]]+(1.2*Table2[[#This Row],[Quarterly Burn]]))/(-Table2[[#This Row],[Quarterly Burn]]/90))</f>
        <v>45806.552631578947</v>
      </c>
      <c r="K53" s="9">
        <f>_xll.RDP.Data(Table2[[#This Row],[Ticker]],"TR.CompanyMarketCapitalization(Scale=6)")</f>
        <v>14.169416681</v>
      </c>
      <c r="L53" s="12">
        <f>_xll.RDP.Data(Table2[[#This Row],[Ticker]],"TR.AvgDailyValTraded20D(Scale=6)")</f>
        <v>4.6173306730768998E-2</v>
      </c>
      <c r="M53" s="9">
        <v>14.2</v>
      </c>
      <c r="N53" s="12">
        <v>4.4999999999999998E-2</v>
      </c>
      <c r="O53" s="45" t="s">
        <v>262</v>
      </c>
      <c r="P53" s="17"/>
      <c r="Q53" s="14">
        <f ca="1">(Table2[[#This Row],[Q End Cash]]+((TODAY()-Table2[[#This Row],[Quarter End Date]])*(Table2[[#This Row],[Quarterly Burn]]/90)))/1000000</f>
        <v>2.1429999999999998</v>
      </c>
      <c r="R53" s="14">
        <f ca="1">Table2[[#This Row],[Current Estimate, Cash]]/(Table2[[#This Row],[Quarterly Burn]]/1000000)</f>
        <v>-5.6394736842105253</v>
      </c>
      <c r="S53" s="2">
        <v>45397</v>
      </c>
    </row>
    <row r="54" spans="2:19" hidden="1" x14ac:dyDescent="0.25">
      <c r="B54" s="1" t="s">
        <v>534</v>
      </c>
      <c r="C54" s="17">
        <v>-6943000</v>
      </c>
      <c r="D54" s="17">
        <v>-513000</v>
      </c>
      <c r="E54" s="17">
        <v>6387000</v>
      </c>
      <c r="F54" s="18">
        <v>4538000</v>
      </c>
      <c r="G54" s="18">
        <v>-7456000</v>
      </c>
      <c r="H54" s="2">
        <v>45290</v>
      </c>
      <c r="I54" s="20">
        <f>Table2[[#This Row],[Quarter End Date]]+((Table2[[#This Row],[Q End Cash]]+(2*Table2[[#This Row],[Quarterly Burn]]))/(-Table2[[#This Row],[Quarterly Burn]]/90))</f>
        <v>45164.777360515021</v>
      </c>
      <c r="J54" s="21">
        <f>Table2[[#This Row],[Quarter End Date]]+((Table2[[#This Row],[Q End Cash]]+(1.2*Table2[[#This Row],[Quarterly Burn]]))/(-Table2[[#This Row],[Quarterly Burn]]/90))</f>
        <v>45236.777360515021</v>
      </c>
      <c r="K54" s="9">
        <f>_xll.RDP.Data(Table2[[#This Row],[Ticker]],"TR.CompanyMarketCapitalization(Scale=6)")</f>
        <v>80.040343031999996</v>
      </c>
      <c r="L54" s="12">
        <f>_xll.RDP.Data(Table2[[#This Row],[Ticker]],"TR.AvgDailyValTraded20D(Scale=6)")</f>
        <v>9.5354400846154E-2</v>
      </c>
      <c r="M54" s="9">
        <v>80</v>
      </c>
      <c r="N54" s="12">
        <v>0.09</v>
      </c>
      <c r="O54" s="45"/>
      <c r="P54" s="17"/>
      <c r="Q54" s="14">
        <f ca="1">(Table2[[#This Row],[Q End Cash]]+((TODAY()-Table2[[#This Row],[Quarter End Date]])*(Table2[[#This Row],[Quarterly Burn]]/90)))/1000000</f>
        <v>-5.1547999999999998</v>
      </c>
      <c r="R54" s="14">
        <f ca="1">Table2[[#This Row],[Current Estimate, Cash]]/(Table2[[#This Row],[Quarterly Burn]]/1000000)</f>
        <v>0.69136266094420595</v>
      </c>
      <c r="S54" s="2" t="e">
        <f>INDEX(Table1[Date],MATCH(Table2[[#This Row],[Ticker]],Table1[RIC],0))</f>
        <v>#N/A</v>
      </c>
    </row>
    <row r="55" spans="2:19" hidden="1" x14ac:dyDescent="0.25">
      <c r="B55" s="1" t="s">
        <v>533</v>
      </c>
      <c r="C55" s="17">
        <v>21327759</v>
      </c>
      <c r="D55" s="17">
        <v>-28494698</v>
      </c>
      <c r="E55" s="17">
        <v>-1201844</v>
      </c>
      <c r="F55" s="18">
        <v>4363088</v>
      </c>
      <c r="G55" s="18">
        <v>-7166939</v>
      </c>
      <c r="H55" s="2">
        <v>45290</v>
      </c>
      <c r="I55" s="20">
        <f>Table2[[#This Row],[Quarter End Date]]+((Table2[[#This Row],[Q End Cash]]+(2*Table2[[#This Row],[Quarterly Burn]]))/(-Table2[[#This Row],[Quarterly Burn]]/90))</f>
        <v>45164.790185879916</v>
      </c>
      <c r="J55" s="21">
        <f>Table2[[#This Row],[Quarter End Date]]+((Table2[[#This Row],[Q End Cash]]+(1.2*Table2[[#This Row],[Quarterly Burn]]))/(-Table2[[#This Row],[Quarterly Burn]]/90))</f>
        <v>45236.790185879916</v>
      </c>
      <c r="K55" s="9">
        <f>_xll.RDP.Data(Table2[[#This Row],[Ticker]],"TR.CompanyMarketCapitalization(Scale=6)")</f>
        <v>112.70304513000001</v>
      </c>
      <c r="L55" s="12">
        <f>_xll.RDP.Data(Table2[[#This Row],[Ticker]],"TR.AvgDailyValTraded20D(Scale=6)")</f>
        <v>0.153585557692308</v>
      </c>
      <c r="M55" s="9">
        <v>105.2</v>
      </c>
      <c r="N55" s="12">
        <v>0.16300000000000001</v>
      </c>
      <c r="O55" s="45"/>
      <c r="P55" s="17"/>
      <c r="Q55" s="14">
        <f ca="1">(Table2[[#This Row],[Q End Cash]]+((TODAY()-Table2[[#This Row],[Quarter End Date]])*(Table2[[#This Row],[Quarterly Burn]]/90)))/1000000</f>
        <v>-4.9539326999999993</v>
      </c>
      <c r="R55" s="14">
        <f ca="1">Table2[[#This Row],[Current Estimate, Cash]]/(Table2[[#This Row],[Quarterly Burn]]/1000000)</f>
        <v>0.69122015688985206</v>
      </c>
      <c r="S55" s="2" t="e">
        <f>INDEX(Table1[Date],MATCH(Table2[[#This Row],[Ticker]],Table1[RIC],0))</f>
        <v>#N/A</v>
      </c>
    </row>
    <row r="56" spans="2:19" hidden="1" x14ac:dyDescent="0.25">
      <c r="B56" s="1" t="s">
        <v>575</v>
      </c>
      <c r="C56" s="17">
        <v>-1383000</v>
      </c>
      <c r="D56" s="17">
        <v>-2676000</v>
      </c>
      <c r="E56" s="17">
        <v>1063000</v>
      </c>
      <c r="F56" s="18">
        <v>740000</v>
      </c>
      <c r="G56" s="18">
        <v>-4059000</v>
      </c>
      <c r="H56" s="2">
        <v>45290</v>
      </c>
      <c r="I56" s="20">
        <f>Table2[[#This Row],[Quarter End Date]]+((Table2[[#This Row],[Q End Cash]]+(2*Table2[[#This Row],[Quarterly Burn]]))/(-Table2[[#This Row],[Quarterly Burn]]/90))</f>
        <v>45126.40798226164</v>
      </c>
      <c r="J56" s="21">
        <f>Table2[[#This Row],[Quarter End Date]]+((Table2[[#This Row],[Q End Cash]]+(1.2*Table2[[#This Row],[Quarterly Burn]]))/(-Table2[[#This Row],[Quarterly Burn]]/90))</f>
        <v>45198.40798226164</v>
      </c>
      <c r="K56" s="9">
        <f>_xll.RDP.Data(Table2[[#This Row],[Ticker]],"TR.CompanyMarketCapitalization(Scale=6)")</f>
        <v>98.516721868999994</v>
      </c>
      <c r="L56" s="12">
        <f>_xll.RDP.Data(Table2[[#This Row],[Ticker]],"TR.AvgDailyValTraded20D(Scale=6)")</f>
        <v>3.1968138538461997E-2</v>
      </c>
      <c r="M56" s="9">
        <v>92.9</v>
      </c>
      <c r="N56" s="12">
        <v>0.03</v>
      </c>
      <c r="O56" s="45"/>
      <c r="P56" s="17"/>
      <c r="Q56" s="14">
        <f ca="1">(Table2[[#This Row],[Q End Cash]]+((TODAY()-Table2[[#This Row],[Quarter End Date]])*(Table2[[#This Row],[Quarterly Burn]]/90)))/1000000</f>
        <v>-4.5366999999999997</v>
      </c>
      <c r="R56" s="14">
        <f ca="1">Table2[[#This Row],[Current Estimate, Cash]]/(Table2[[#This Row],[Quarterly Burn]]/1000000)</f>
        <v>1.1176890859817687</v>
      </c>
      <c r="S56" s="2" t="e">
        <f>INDEX(Table1[Date],MATCH(Table2[[#This Row],[Ticker]],Table1[RIC],0))</f>
        <v>#N/A</v>
      </c>
    </row>
    <row r="57" spans="2:19" hidden="1" x14ac:dyDescent="0.25">
      <c r="B57" s="1" t="s">
        <v>546</v>
      </c>
      <c r="C57" s="17">
        <v>177000</v>
      </c>
      <c r="D57" s="17">
        <v>-5677000</v>
      </c>
      <c r="E57" s="17">
        <v>5336000</v>
      </c>
      <c r="F57" s="18">
        <v>2826000</v>
      </c>
      <c r="G57" s="18">
        <v>-5500000</v>
      </c>
      <c r="H57" s="2">
        <v>45290</v>
      </c>
      <c r="I57" s="20">
        <f>Table2[[#This Row],[Quarter End Date]]+((Table2[[#This Row],[Q End Cash]]+(2*Table2[[#This Row],[Quarterly Burn]]))/(-Table2[[#This Row],[Quarterly Burn]]/90))</f>
        <v>45156.243636363637</v>
      </c>
      <c r="J57" s="21">
        <f>Table2[[#This Row],[Quarter End Date]]+((Table2[[#This Row],[Q End Cash]]+(1.2*Table2[[#This Row],[Quarterly Burn]]))/(-Table2[[#This Row],[Quarterly Burn]]/90))</f>
        <v>45228.243636363637</v>
      </c>
      <c r="K57" s="9">
        <f>_xll.RDP.Data(Table2[[#This Row],[Ticker]],"TR.CompanyMarketCapitalization(Scale=6)")</f>
        <v>63.23531328</v>
      </c>
      <c r="L57" s="12">
        <f>_xll.RDP.Data(Table2[[#This Row],[Ticker]],"TR.AvgDailyValTraded20D(Scale=6)")</f>
        <v>3.9082681538461998E-2</v>
      </c>
      <c r="M57" s="9">
        <v>59.7</v>
      </c>
      <c r="N57" s="12">
        <v>4.8000000000000001E-2</v>
      </c>
      <c r="O57" s="45"/>
      <c r="P57" s="17"/>
      <c r="Q57" s="14">
        <f ca="1">(Table2[[#This Row],[Q End Cash]]+((TODAY()-Table2[[#This Row],[Quarter End Date]])*(Table2[[#This Row],[Quarterly Burn]]/90)))/1000000</f>
        <v>-4.3239999999999998</v>
      </c>
      <c r="R57" s="14">
        <f ca="1">Table2[[#This Row],[Current Estimate, Cash]]/(Table2[[#This Row],[Quarterly Burn]]/1000000)</f>
        <v>0.7861818181818182</v>
      </c>
      <c r="S57" s="2" t="e">
        <f>INDEX(Table1[Date],MATCH(Table2[[#This Row],[Ticker]],Table1[RIC],0))</f>
        <v>#N/A</v>
      </c>
    </row>
    <row r="58" spans="2:19" hidden="1" x14ac:dyDescent="0.25">
      <c r="B58" s="1" t="s">
        <v>545</v>
      </c>
      <c r="C58" s="17">
        <v>-3599000</v>
      </c>
      <c r="D58" s="17">
        <v>-1798000</v>
      </c>
      <c r="E58" s="17">
        <v>-6040000</v>
      </c>
      <c r="F58" s="18">
        <v>2786000</v>
      </c>
      <c r="G58" s="18">
        <v>-5397000</v>
      </c>
      <c r="H58" s="2">
        <v>45290</v>
      </c>
      <c r="I58" s="20">
        <f>Table2[[#This Row],[Quarter End Date]]+((Table2[[#This Row],[Q End Cash]]+(2*Table2[[#This Row],[Quarterly Burn]]))/(-Table2[[#This Row],[Quarterly Burn]]/90))</f>
        <v>45156.459143968874</v>
      </c>
      <c r="J58" s="21">
        <f>Table2[[#This Row],[Quarter End Date]]+((Table2[[#This Row],[Q End Cash]]+(1.2*Table2[[#This Row],[Quarterly Burn]]))/(-Table2[[#This Row],[Quarterly Burn]]/90))</f>
        <v>45228.459143968874</v>
      </c>
      <c r="K58" s="9">
        <f>_xll.RDP.Data(Table2[[#This Row],[Ticker]],"TR.CompanyMarketCapitalization(Scale=6)")</f>
        <v>33.388137759999999</v>
      </c>
      <c r="L58" s="12">
        <f>_xll.RDP.Data(Table2[[#This Row],[Ticker]],"TR.AvgDailyValTraded20D(Scale=6)")</f>
        <v>1.1202933076922999E-2</v>
      </c>
      <c r="M58" s="9">
        <v>33.4</v>
      </c>
      <c r="N58" s="12">
        <v>0.01</v>
      </c>
      <c r="O58" s="45"/>
      <c r="P58" s="17"/>
      <c r="Q58" s="14">
        <f ca="1">(Table2[[#This Row],[Q End Cash]]+((TODAY()-Table2[[#This Row],[Quarter End Date]])*(Table2[[#This Row],[Quarterly Burn]]/90)))/1000000</f>
        <v>-4.2301000000000002</v>
      </c>
      <c r="R58" s="14">
        <f ca="1">Table2[[#This Row],[Current Estimate, Cash]]/(Table2[[#This Row],[Quarterly Burn]]/1000000)</f>
        <v>0.78378728923476004</v>
      </c>
      <c r="S58" s="2" t="e">
        <f>INDEX(Table1[Date],MATCH(Table2[[#This Row],[Ticker]],Table1[RIC],0))</f>
        <v>#N/A</v>
      </c>
    </row>
    <row r="59" spans="2:19" hidden="1" x14ac:dyDescent="0.25">
      <c r="B59" s="1" t="s">
        <v>570</v>
      </c>
      <c r="C59" s="17">
        <v>6674000</v>
      </c>
      <c r="D59" s="17">
        <v>-10534000</v>
      </c>
      <c r="E59" s="17">
        <v>1463000</v>
      </c>
      <c r="F59" s="18">
        <v>951000</v>
      </c>
      <c r="G59" s="18">
        <v>-3860000</v>
      </c>
      <c r="H59" s="2">
        <v>45290</v>
      </c>
      <c r="I59" s="20">
        <f>Table2[[#This Row],[Quarter End Date]]+((Table2[[#This Row],[Q End Cash]]+(2*Table2[[#This Row],[Quarterly Burn]]))/(-Table2[[#This Row],[Quarterly Burn]]/90))</f>
        <v>45132.173575129535</v>
      </c>
      <c r="J59" s="21">
        <f>Table2[[#This Row],[Quarter End Date]]+((Table2[[#This Row],[Q End Cash]]+(1.2*Table2[[#This Row],[Quarterly Burn]]))/(-Table2[[#This Row],[Quarterly Burn]]/90))</f>
        <v>45204.173575129535</v>
      </c>
      <c r="K59" s="9">
        <f>_xll.RDP.Data(Table2[[#This Row],[Ticker]],"TR.CompanyMarketCapitalization(Scale=6)")</f>
        <v>121.7730753</v>
      </c>
      <c r="L59" s="12">
        <f>_xll.RDP.Data(Table2[[#This Row],[Ticker]],"TR.AvgDailyValTraded20D(Scale=6)")</f>
        <v>2.5953563076923002E-2</v>
      </c>
      <c r="M59" s="9">
        <v>119.4</v>
      </c>
      <c r="N59" s="12">
        <v>2.7E-2</v>
      </c>
      <c r="O59" s="45"/>
      <c r="P59" s="17"/>
      <c r="Q59" s="14">
        <f ca="1">(Table2[[#This Row],[Q End Cash]]+((TODAY()-Table2[[#This Row],[Quarter End Date]])*(Table2[[#This Row],[Quarterly Burn]]/90)))/1000000</f>
        <v>-4.0670000000000002</v>
      </c>
      <c r="R59" s="14">
        <f ca="1">Table2[[#This Row],[Current Estimate, Cash]]/(Table2[[#This Row],[Quarterly Burn]]/1000000)</f>
        <v>1.0536269430051814</v>
      </c>
      <c r="S59" s="2" t="e">
        <f>INDEX(Table1[Date],MATCH(Table2[[#This Row],[Ticker]],Table1[RIC],0))</f>
        <v>#N/A</v>
      </c>
    </row>
    <row r="60" spans="2:19" hidden="1" x14ac:dyDescent="0.25">
      <c r="B60" s="1" t="s">
        <v>223</v>
      </c>
      <c r="C60" s="17">
        <v>-4147000</v>
      </c>
      <c r="D60" s="17">
        <v>-39000</v>
      </c>
      <c r="E60" s="17">
        <v>5363000</v>
      </c>
      <c r="F60" s="18">
        <v>1711000</v>
      </c>
      <c r="G60" s="18">
        <v>-4186000</v>
      </c>
      <c r="H60" s="2">
        <v>45290</v>
      </c>
      <c r="I60" s="20">
        <f>Table2[[#This Row],[Quarter End Date]]+((Table2[[#This Row],[Q End Cash]]+(2*Table2[[#This Row],[Quarterly Burn]]))/(-Table2[[#This Row],[Quarterly Burn]]/90))</f>
        <v>45146.78690874343</v>
      </c>
      <c r="J60" s="21">
        <f>Table2[[#This Row],[Quarter End Date]]+((Table2[[#This Row],[Q End Cash]]+(1.2*Table2[[#This Row],[Quarterly Burn]]))/(-Table2[[#This Row],[Quarterly Burn]]/90))</f>
        <v>45218.78690874343</v>
      </c>
      <c r="K60" s="9">
        <f>_xll.RDP.Data(Table2[[#This Row],[Ticker]],"TR.CompanyMarketCapitalization(Scale=6)")</f>
        <v>11.635345067999999</v>
      </c>
      <c r="L60" s="12">
        <f>_xll.RDP.Data(Table2[[#This Row],[Ticker]],"TR.AvgDailyValTraded20D(Scale=6)")</f>
        <v>0</v>
      </c>
      <c r="M60" s="9">
        <v>11.6</v>
      </c>
      <c r="N60" s="12" t="s">
        <v>127</v>
      </c>
      <c r="O60" s="45"/>
      <c r="P60" s="17"/>
      <c r="Q60" s="14">
        <f ca="1">(Table2[[#This Row],[Q End Cash]]+((TODAY()-Table2[[#This Row],[Quarter End Date]])*(Table2[[#This Row],[Quarterly Burn]]/90)))/1000000</f>
        <v>-3.7307999999999999</v>
      </c>
      <c r="R60" s="14">
        <f ca="1">Table2[[#This Row],[Current Estimate, Cash]]/(Table2[[#This Row],[Quarterly Burn]]/1000000)</f>
        <v>0.89125656951743903</v>
      </c>
      <c r="S60" s="2" t="e">
        <f>INDEX(Table1[Date],MATCH(Table2[[#This Row],[Ticker]],Table1[RIC],0))</f>
        <v>#N/A</v>
      </c>
    </row>
    <row r="61" spans="2:19" hidden="1" x14ac:dyDescent="0.25">
      <c r="B61" s="1" t="s">
        <v>526</v>
      </c>
      <c r="C61" s="17">
        <v>-2579000</v>
      </c>
      <c r="D61" s="17">
        <v>-3473000</v>
      </c>
      <c r="E61" s="17">
        <v>6474000</v>
      </c>
      <c r="F61" s="18">
        <v>4200000</v>
      </c>
      <c r="G61" s="18">
        <v>-6052000</v>
      </c>
      <c r="H61" s="2">
        <v>45290</v>
      </c>
      <c r="I61" s="20">
        <f>Table2[[#This Row],[Quarter End Date]]+((Table2[[#This Row],[Q End Cash]]+(2*Table2[[#This Row],[Quarterly Burn]]))/(-Table2[[#This Row],[Quarterly Burn]]/90))</f>
        <v>45172.458691341708</v>
      </c>
      <c r="J61" s="21">
        <f>Table2[[#This Row],[Quarter End Date]]+((Table2[[#This Row],[Q End Cash]]+(1.2*Table2[[#This Row],[Quarterly Burn]]))/(-Table2[[#This Row],[Quarterly Burn]]/90))</f>
        <v>45244.458691341708</v>
      </c>
      <c r="K61" s="9">
        <f>_xll.RDP.Data(Table2[[#This Row],[Ticker]],"TR.CompanyMarketCapitalization(Scale=6)")</f>
        <v>17.007224805</v>
      </c>
      <c r="L61" s="12">
        <f>_xll.RDP.Data(Table2[[#This Row],[Ticker]],"TR.AvgDailyValTraded20D(Scale=6)")</f>
        <v>1.6127243846154E-2</v>
      </c>
      <c r="M61" s="9">
        <v>17.399999999999999</v>
      </c>
      <c r="N61" s="12">
        <v>1.7999999999999999E-2</v>
      </c>
      <c r="O61" s="45"/>
      <c r="P61" s="17"/>
      <c r="Q61" s="14">
        <f ca="1">(Table2[[#This Row],[Q End Cash]]+((TODAY()-Table2[[#This Row],[Quarter End Date]])*(Table2[[#This Row],[Quarterly Burn]]/90)))/1000000</f>
        <v>-3.6675999999999989</v>
      </c>
      <c r="R61" s="14">
        <f ca="1">Table2[[#This Row],[Current Estimate, Cash]]/(Table2[[#This Row],[Quarterly Burn]]/1000000)</f>
        <v>0.60601454064771965</v>
      </c>
      <c r="S61" s="2" t="e">
        <f>INDEX(Table1[Date],MATCH(Table2[[#This Row],[Ticker]],Table1[RIC],0))</f>
        <v>#N/A</v>
      </c>
    </row>
    <row r="62" spans="2:19" hidden="1" x14ac:dyDescent="0.25">
      <c r="B62" s="1" t="s">
        <v>462</v>
      </c>
      <c r="C62" s="17">
        <v>-28557000</v>
      </c>
      <c r="D62" s="17"/>
      <c r="E62" s="17">
        <v>28346000</v>
      </c>
      <c r="F62" s="18">
        <v>33551000</v>
      </c>
      <c r="G62" s="18">
        <v>-28557000</v>
      </c>
      <c r="H62" s="2">
        <v>45290</v>
      </c>
      <c r="I62" s="20">
        <f>Table2[[#This Row],[Quarter End Date]]+((Table2[[#This Row],[Q End Cash]]+(2*Table2[[#This Row],[Quarterly Burn]]))/(-Table2[[#This Row],[Quarterly Burn]]/90))</f>
        <v>45215.739048219351</v>
      </c>
      <c r="J62" s="21">
        <f>Table2[[#This Row],[Quarter End Date]]+((Table2[[#This Row],[Q End Cash]]+(1.2*Table2[[#This Row],[Quarterly Burn]]))/(-Table2[[#This Row],[Quarterly Burn]]/90))</f>
        <v>45287.739048219351</v>
      </c>
      <c r="K62" s="9">
        <f>_xll.RDP.Data(Table2[[#This Row],[Ticker]],"TR.CompanyMarketCapitalization(Scale=6)")</f>
        <v>99.834790065000007</v>
      </c>
      <c r="L62" s="12">
        <f>_xll.RDP.Data(Table2[[#This Row],[Ticker]],"TR.AvgDailyValTraded20D(Scale=6)")</f>
        <v>0.16184317730769199</v>
      </c>
      <c r="M62" s="9">
        <v>99.8</v>
      </c>
      <c r="N62" s="12">
        <v>0.16</v>
      </c>
      <c r="O62" s="45"/>
      <c r="P62" s="17"/>
      <c r="Q62" s="14">
        <f ca="1">(Table2[[#This Row],[Q End Cash]]+((TODAY()-Table2[[#This Row],[Quarter End Date]])*(Table2[[#This Row],[Quarterly Burn]]/90)))/1000000</f>
        <v>-3.5731000000000002</v>
      </c>
      <c r="R62" s="14">
        <f ca="1">Table2[[#This Row],[Current Estimate, Cash]]/(Table2[[#This Row],[Quarterly Burn]]/1000000)</f>
        <v>0.12512168645165811</v>
      </c>
      <c r="S62" s="2" t="e">
        <f>INDEX(Table1[Date],MATCH(Table2[[#This Row],[Ticker]],Table1[RIC],0))</f>
        <v>#N/A</v>
      </c>
    </row>
    <row r="63" spans="2:19" hidden="1" x14ac:dyDescent="0.25">
      <c r="B63" s="1" t="s">
        <v>541</v>
      </c>
      <c r="C63" s="17">
        <v>49000</v>
      </c>
      <c r="D63" s="17">
        <v>-4408000</v>
      </c>
      <c r="E63" s="17">
        <v>-1005000</v>
      </c>
      <c r="F63" s="18">
        <v>2300000</v>
      </c>
      <c r="G63" s="18">
        <v>-4359000</v>
      </c>
      <c r="H63" s="2">
        <v>45290</v>
      </c>
      <c r="I63" s="20">
        <f>Table2[[#This Row],[Quarter End Date]]+((Table2[[#This Row],[Q End Cash]]+(2*Table2[[#This Row],[Quarterly Burn]]))/(-Table2[[#This Row],[Quarterly Burn]]/90))</f>
        <v>45157.487955953198</v>
      </c>
      <c r="J63" s="21">
        <f>Table2[[#This Row],[Quarter End Date]]+((Table2[[#This Row],[Q End Cash]]+(1.2*Table2[[#This Row],[Quarterly Burn]]))/(-Table2[[#This Row],[Quarterly Burn]]/90))</f>
        <v>45229.487955953198</v>
      </c>
      <c r="K63" s="9">
        <f>_xll.RDP.Data(Table2[[#This Row],[Ticker]],"TR.CompanyMarketCapitalization(Scale=6)")</f>
        <v>46.948181220000002</v>
      </c>
      <c r="L63" s="12">
        <f>_xll.RDP.Data(Table2[[#This Row],[Ticker]],"TR.AvgDailyValTraded20D(Scale=6)")</f>
        <v>2.343337692308E-3</v>
      </c>
      <c r="M63" s="9">
        <v>47.8</v>
      </c>
      <c r="N63" s="12">
        <v>3.0000000000000001E-3</v>
      </c>
      <c r="O63" s="45"/>
      <c r="P63" s="17"/>
      <c r="Q63" s="14">
        <f ca="1">(Table2[[#This Row],[Q End Cash]]+((TODAY()-Table2[[#This Row],[Quarter End Date]])*(Table2[[#This Row],[Quarterly Burn]]/90)))/1000000</f>
        <v>-3.3666999999999998</v>
      </c>
      <c r="R63" s="14">
        <f ca="1">Table2[[#This Row],[Current Estimate, Cash]]/(Table2[[#This Row],[Quarterly Burn]]/1000000)</f>
        <v>0.77235604496444132</v>
      </c>
      <c r="S63" s="2" t="e">
        <f>INDEX(Table1[Date],MATCH(Table2[[#This Row],[Ticker]],Table1[RIC],0))</f>
        <v>#N/A</v>
      </c>
    </row>
    <row r="64" spans="2:19" hidden="1" x14ac:dyDescent="0.25">
      <c r="B64" s="1" t="s">
        <v>567</v>
      </c>
      <c r="C64" s="17">
        <v>-3055000</v>
      </c>
      <c r="D64" s="17">
        <v>-10000</v>
      </c>
      <c r="E64" s="17">
        <v>2523000</v>
      </c>
      <c r="F64" s="18">
        <v>832000</v>
      </c>
      <c r="G64" s="18">
        <v>-3065000</v>
      </c>
      <c r="H64" s="2">
        <v>45290</v>
      </c>
      <c r="I64" s="20">
        <f>Table2[[#This Row],[Quarter End Date]]+((Table2[[#This Row],[Q End Cash]]+(2*Table2[[#This Row],[Quarterly Burn]]))/(-Table2[[#This Row],[Quarterly Burn]]/90))</f>
        <v>45134.430668841764</v>
      </c>
      <c r="J64" s="21">
        <f>Table2[[#This Row],[Quarter End Date]]+((Table2[[#This Row],[Q End Cash]]+(1.2*Table2[[#This Row],[Quarterly Burn]]))/(-Table2[[#This Row],[Quarterly Burn]]/90))</f>
        <v>45206.430668841764</v>
      </c>
      <c r="K64" s="9">
        <f>_xll.RDP.Data(Table2[[#This Row],[Ticker]],"TR.CompanyMarketCapitalization(Scale=6)")</f>
        <v>102.288824135</v>
      </c>
      <c r="L64" s="12">
        <f>_xll.RDP.Data(Table2[[#This Row],[Ticker]],"TR.AvgDailyValTraded20D(Scale=6)")</f>
        <v>6.7141186538462003E-2</v>
      </c>
      <c r="M64" s="9">
        <v>104.3</v>
      </c>
      <c r="N64" s="12">
        <v>6.5000000000000002E-2</v>
      </c>
      <c r="O64" s="45"/>
      <c r="P64" s="17"/>
      <c r="Q64" s="14">
        <f ca="1">(Table2[[#This Row],[Q End Cash]]+((TODAY()-Table2[[#This Row],[Quarter End Date]])*(Table2[[#This Row],[Quarterly Burn]]/90)))/1000000</f>
        <v>-3.1524999999999999</v>
      </c>
      <c r="R64" s="14">
        <f ca="1">Table2[[#This Row],[Current Estimate, Cash]]/(Table2[[#This Row],[Quarterly Burn]]/1000000)</f>
        <v>1.0285481239804242</v>
      </c>
      <c r="S64" s="2" t="e">
        <f>INDEX(Table1[Date],MATCH(Table2[[#This Row],[Ticker]],Table1[RIC],0))</f>
        <v>#N/A</v>
      </c>
    </row>
    <row r="65" spans="2:19" hidden="1" x14ac:dyDescent="0.25">
      <c r="B65" s="1" t="s">
        <v>560</v>
      </c>
      <c r="C65" s="17">
        <v>-716000</v>
      </c>
      <c r="D65" s="17">
        <v>-2538000</v>
      </c>
      <c r="E65" s="17">
        <v>-12000</v>
      </c>
      <c r="F65" s="18">
        <v>1127000</v>
      </c>
      <c r="G65" s="18">
        <v>-3254000</v>
      </c>
      <c r="H65" s="2">
        <v>45290</v>
      </c>
      <c r="I65" s="20">
        <f>Table2[[#This Row],[Quarter End Date]]+((Table2[[#This Row],[Q End Cash]]+(2*Table2[[#This Row],[Quarterly Burn]]))/(-Table2[[#This Row],[Quarterly Burn]]/90))</f>
        <v>45141.170866625689</v>
      </c>
      <c r="J65" s="21">
        <f>Table2[[#This Row],[Quarter End Date]]+((Table2[[#This Row],[Q End Cash]]+(1.2*Table2[[#This Row],[Quarterly Burn]]))/(-Table2[[#This Row],[Quarterly Burn]]/90))</f>
        <v>45213.170866625689</v>
      </c>
      <c r="K65" s="9">
        <f>_xll.RDP.Data(Table2[[#This Row],[Ticker]],"TR.CompanyMarketCapitalization(Scale=6)")</f>
        <v>24.715197704000001</v>
      </c>
      <c r="L65" s="12">
        <f>_xll.RDP.Data(Table2[[#This Row],[Ticker]],"TR.AvgDailyValTraded20D(Scale=6)")</f>
        <v>3.5817875000000001E-3</v>
      </c>
      <c r="M65" s="9">
        <v>21.6</v>
      </c>
      <c r="N65" s="12">
        <v>3.0000000000000001E-3</v>
      </c>
      <c r="O65" s="45"/>
      <c r="P65" s="17"/>
      <c r="Q65" s="14">
        <f ca="1">(Table2[[#This Row],[Q End Cash]]+((TODAY()-Table2[[#This Row],[Quarter End Date]])*(Table2[[#This Row],[Quarterly Burn]]/90)))/1000000</f>
        <v>-3.1032000000000002</v>
      </c>
      <c r="R65" s="14">
        <f ca="1">Table2[[#This Row],[Current Estimate, Cash]]/(Table2[[#This Row],[Quarterly Burn]]/1000000)</f>
        <v>0.95365703749231723</v>
      </c>
      <c r="S65" s="2" t="e">
        <f>INDEX(Table1[Date],MATCH(Table2[[#This Row],[Ticker]],Table1[RIC],0))</f>
        <v>#N/A</v>
      </c>
    </row>
    <row r="66" spans="2:19" hidden="1" x14ac:dyDescent="0.25">
      <c r="B66" s="1" t="s">
        <v>495</v>
      </c>
      <c r="C66" s="17">
        <v>-7018000</v>
      </c>
      <c r="D66" s="17">
        <v>-57000</v>
      </c>
      <c r="E66" s="17">
        <v>9068000</v>
      </c>
      <c r="F66" s="18">
        <v>6344000</v>
      </c>
      <c r="G66" s="18">
        <v>-7075000</v>
      </c>
      <c r="H66" s="2">
        <v>45290</v>
      </c>
      <c r="I66" s="20">
        <f>Table2[[#This Row],[Quarter End Date]]+((Table2[[#This Row],[Q End Cash]]+(2*Table2[[#This Row],[Quarterly Burn]]))/(-Table2[[#This Row],[Quarterly Burn]]/90))</f>
        <v>45190.701060070671</v>
      </c>
      <c r="J66" s="21">
        <f>Table2[[#This Row],[Quarter End Date]]+((Table2[[#This Row],[Q End Cash]]+(1.2*Table2[[#This Row],[Quarterly Burn]]))/(-Table2[[#This Row],[Quarterly Burn]]/90))</f>
        <v>45262.701060070671</v>
      </c>
      <c r="K66" s="9">
        <f>_xll.RDP.Data(Table2[[#This Row],[Ticker]],"TR.CompanyMarketCapitalization(Scale=6)")</f>
        <v>75.516913237500006</v>
      </c>
      <c r="L66" s="12">
        <f>_xll.RDP.Data(Table2[[#This Row],[Ticker]],"TR.AvgDailyValTraded20D(Scale=6)")</f>
        <v>4.3695995961538003E-2</v>
      </c>
      <c r="M66" s="9">
        <v>77.2</v>
      </c>
      <c r="N66" s="12">
        <v>0.05</v>
      </c>
      <c r="O66" s="45"/>
      <c r="P66" s="17"/>
      <c r="Q66" s="14">
        <f ca="1">(Table2[[#This Row],[Q End Cash]]+((TODAY()-Table2[[#This Row],[Quarter End Date]])*(Table2[[#This Row],[Quarterly Burn]]/90)))/1000000</f>
        <v>-2.8534999999999999</v>
      </c>
      <c r="R66" s="14">
        <f ca="1">Table2[[#This Row],[Current Estimate, Cash]]/(Table2[[#This Row],[Quarterly Burn]]/1000000)</f>
        <v>0.403321554770318</v>
      </c>
      <c r="S66" s="2" t="e">
        <f>INDEX(Table1[Date],MATCH(Table2[[#This Row],[Ticker]],Table1[RIC],0))</f>
        <v>#N/A</v>
      </c>
    </row>
    <row r="67" spans="2:19" hidden="1" x14ac:dyDescent="0.25">
      <c r="B67" s="1" t="s">
        <v>529</v>
      </c>
      <c r="C67" s="17">
        <v>-464000</v>
      </c>
      <c r="D67" s="17">
        <v>-3890000</v>
      </c>
      <c r="E67" s="17">
        <v>2250000</v>
      </c>
      <c r="F67" s="18">
        <v>2950000</v>
      </c>
      <c r="G67" s="18">
        <v>-4354000</v>
      </c>
      <c r="H67" s="2">
        <v>45290</v>
      </c>
      <c r="I67" s="20">
        <f>Table2[[#This Row],[Quarter End Date]]+((Table2[[#This Row],[Q End Cash]]+(2*Table2[[#This Row],[Quarterly Burn]]))/(-Table2[[#This Row],[Quarterly Burn]]/90))</f>
        <v>45170.97841065687</v>
      </c>
      <c r="J67" s="21">
        <f>Table2[[#This Row],[Quarter End Date]]+((Table2[[#This Row],[Q End Cash]]+(1.2*Table2[[#This Row],[Quarterly Burn]]))/(-Table2[[#This Row],[Quarterly Burn]]/90))</f>
        <v>45242.97841065687</v>
      </c>
      <c r="K67" s="9">
        <f>_xll.RDP.Data(Table2[[#This Row],[Ticker]],"TR.CompanyMarketCapitalization(Scale=6)")</f>
        <v>33.848285435000001</v>
      </c>
      <c r="L67" s="12">
        <f>_xll.RDP.Data(Table2[[#This Row],[Ticker]],"TR.AvgDailyValTraded20D(Scale=6)")</f>
        <v>7.8741549307692005E-2</v>
      </c>
      <c r="M67" s="9">
        <v>32.6</v>
      </c>
      <c r="N67" s="12">
        <v>7.5999999999999998E-2</v>
      </c>
      <c r="O67" s="45"/>
      <c r="P67" s="17"/>
      <c r="Q67" s="14">
        <f ca="1">(Table2[[#This Row],[Q End Cash]]+((TODAY()-Table2[[#This Row],[Quarter End Date]])*(Table2[[#This Row],[Quarterly Burn]]/90)))/1000000</f>
        <v>-2.7101999999999999</v>
      </c>
      <c r="R67" s="14">
        <f ca="1">Table2[[#This Row],[Current Estimate, Cash]]/(Table2[[#This Row],[Quarterly Burn]]/1000000)</f>
        <v>0.62246210381258615</v>
      </c>
      <c r="S67" s="2" t="e">
        <f>INDEX(Table1[Date],MATCH(Table2[[#This Row],[Ticker]],Table1[RIC],0))</f>
        <v>#N/A</v>
      </c>
    </row>
    <row r="68" spans="2:19" hidden="1" x14ac:dyDescent="0.25">
      <c r="B68" s="1" t="s">
        <v>470</v>
      </c>
      <c r="C68" s="17">
        <v>-1161000</v>
      </c>
      <c r="D68" s="17">
        <v>-13607000</v>
      </c>
      <c r="E68" s="17">
        <v>14354000</v>
      </c>
      <c r="F68" s="18">
        <v>16527000</v>
      </c>
      <c r="G68" s="18">
        <v>-14768000</v>
      </c>
      <c r="H68" s="2">
        <v>45290</v>
      </c>
      <c r="I68" s="20">
        <f>Table2[[#This Row],[Quarter End Date]]+((Table2[[#This Row],[Q End Cash]]+(2*Table2[[#This Row],[Quarterly Burn]]))/(-Table2[[#This Row],[Quarterly Burn]]/90))</f>
        <v>45210.719799566628</v>
      </c>
      <c r="J68" s="21">
        <f>Table2[[#This Row],[Quarter End Date]]+((Table2[[#This Row],[Q End Cash]]+(1.2*Table2[[#This Row],[Quarterly Burn]]))/(-Table2[[#This Row],[Quarterly Burn]]/90))</f>
        <v>45282.719799566628</v>
      </c>
      <c r="K68" s="9">
        <f>_xll.RDP.Data(Table2[[#This Row],[Ticker]],"TR.CompanyMarketCapitalization(Scale=6)")</f>
        <v>37.001491154999997</v>
      </c>
      <c r="L68" s="12">
        <f>_xll.RDP.Data(Table2[[#This Row],[Ticker]],"TR.AvgDailyValTraded20D(Scale=6)")</f>
        <v>7.9547207692307997E-2</v>
      </c>
      <c r="M68" s="9">
        <v>38.6</v>
      </c>
      <c r="N68" s="12">
        <v>7.6999999999999999E-2</v>
      </c>
      <c r="O68" s="45"/>
      <c r="P68" s="17"/>
      <c r="Q68" s="14">
        <f ca="1">(Table2[[#This Row],[Q End Cash]]+((TODAY()-Table2[[#This Row],[Quarter End Date]])*(Table2[[#This Row],[Quarterly Burn]]/90)))/1000000</f>
        <v>-2.6714000000000002</v>
      </c>
      <c r="R68" s="14">
        <f ca="1">Table2[[#This Row],[Current Estimate, Cash]]/(Table2[[#This Row],[Quarterly Burn]]/1000000)</f>
        <v>0.1808911159263272</v>
      </c>
      <c r="S68" s="2" t="e">
        <f>INDEX(Table1[Date],MATCH(Table2[[#This Row],[Ticker]],Table1[RIC],0))</f>
        <v>#N/A</v>
      </c>
    </row>
    <row r="69" spans="2:19" hidden="1" x14ac:dyDescent="0.25">
      <c r="B69" s="1" t="s">
        <v>522</v>
      </c>
      <c r="C69" s="17">
        <v>-2276000</v>
      </c>
      <c r="D69" s="17">
        <v>-1931000</v>
      </c>
      <c r="E69" s="17">
        <v>145000</v>
      </c>
      <c r="F69" s="18">
        <v>3003000</v>
      </c>
      <c r="G69" s="18">
        <v>-4207000</v>
      </c>
      <c r="H69" s="2">
        <v>45290</v>
      </c>
      <c r="I69" s="20">
        <f>Table2[[#This Row],[Quarter End Date]]+((Table2[[#This Row],[Q End Cash]]+(2*Table2[[#This Row],[Quarterly Burn]]))/(-Table2[[#This Row],[Quarterly Burn]]/90))</f>
        <v>45174.242928452579</v>
      </c>
      <c r="J69" s="21">
        <f>Table2[[#This Row],[Quarter End Date]]+((Table2[[#This Row],[Q End Cash]]+(1.2*Table2[[#This Row],[Quarterly Burn]]))/(-Table2[[#This Row],[Quarterly Burn]]/90))</f>
        <v>45246.242928452579</v>
      </c>
      <c r="K69" s="9">
        <f>_xll.RDP.Data(Table2[[#This Row],[Ticker]],"TR.CompanyMarketCapitalization(Scale=6)")</f>
        <v>22.281208656</v>
      </c>
      <c r="L69" s="12">
        <f>_xll.RDP.Data(Table2[[#This Row],[Ticker]],"TR.AvgDailyValTraded20D(Scale=6)")</f>
        <v>1.1664989076923E-2</v>
      </c>
      <c r="M69" s="9">
        <v>22.3</v>
      </c>
      <c r="N69" s="12">
        <v>1.0999999999999999E-2</v>
      </c>
      <c r="O69" s="45"/>
      <c r="P69" s="17"/>
      <c r="Q69" s="14">
        <f ca="1">(Table2[[#This Row],[Q End Cash]]+((TODAY()-Table2[[#This Row],[Quarter End Date]])*(Table2[[#This Row],[Quarterly Burn]]/90)))/1000000</f>
        <v>-2.4661</v>
      </c>
      <c r="R69" s="14">
        <f ca="1">Table2[[#This Row],[Current Estimate, Cash]]/(Table2[[#This Row],[Quarterly Burn]]/1000000)</f>
        <v>0.58618968386023296</v>
      </c>
      <c r="S69" s="2" t="e">
        <f>INDEX(Table1[Date],MATCH(Table2[[#This Row],[Ticker]],Table1[RIC],0))</f>
        <v>#N/A</v>
      </c>
    </row>
    <row r="70" spans="2:19" hidden="1" x14ac:dyDescent="0.25">
      <c r="B70" s="1" t="s">
        <v>484</v>
      </c>
      <c r="C70" s="17">
        <v>-6824000</v>
      </c>
      <c r="D70" s="17">
        <v>-697000</v>
      </c>
      <c r="E70" s="17">
        <v>6817000</v>
      </c>
      <c r="F70" s="18">
        <v>7419000</v>
      </c>
      <c r="G70" s="18">
        <v>-7521000</v>
      </c>
      <c r="H70" s="2">
        <v>45290</v>
      </c>
      <c r="I70" s="20">
        <f>Table2[[#This Row],[Quarter End Date]]+((Table2[[#This Row],[Q End Cash]]+(2*Table2[[#This Row],[Quarterly Burn]]))/(-Table2[[#This Row],[Quarterly Burn]]/90))</f>
        <v>45198.779417630634</v>
      </c>
      <c r="J70" s="21">
        <f>Table2[[#This Row],[Quarter End Date]]+((Table2[[#This Row],[Q End Cash]]+(1.2*Table2[[#This Row],[Quarterly Burn]]))/(-Table2[[#This Row],[Quarterly Burn]]/90))</f>
        <v>45270.779417630634</v>
      </c>
      <c r="K70" s="9">
        <f>_xll.RDP.Data(Table2[[#This Row],[Ticker]],"TR.CompanyMarketCapitalization(Scale=6)")</f>
        <v>60.631277609999998</v>
      </c>
      <c r="L70" s="12">
        <f>_xll.RDP.Data(Table2[[#This Row],[Ticker]],"TR.AvgDailyValTraded20D(Scale=6)")</f>
        <v>0.123959945769231</v>
      </c>
      <c r="M70" s="9">
        <v>57.2</v>
      </c>
      <c r="N70" s="12">
        <v>0.11700000000000001</v>
      </c>
      <c r="O70" s="45"/>
      <c r="P70" s="17"/>
      <c r="Q70" s="14">
        <f ca="1">(Table2[[#This Row],[Q End Cash]]+((TODAY()-Table2[[#This Row],[Quarter End Date]])*(Table2[[#This Row],[Quarterly Burn]]/90)))/1000000</f>
        <v>-2.3582999999999998</v>
      </c>
      <c r="R70" s="14">
        <f ca="1">Table2[[#This Row],[Current Estimate, Cash]]/(Table2[[#This Row],[Quarterly Burn]]/1000000)</f>
        <v>0.31356202632628638</v>
      </c>
      <c r="S70" s="2" t="e">
        <f>INDEX(Table1[Date],MATCH(Table2[[#This Row],[Ticker]],Table1[RIC],0))</f>
        <v>#N/A</v>
      </c>
    </row>
    <row r="71" spans="2:19" hidden="1" x14ac:dyDescent="0.25">
      <c r="B71" s="1" t="s">
        <v>508</v>
      </c>
      <c r="C71" s="17">
        <v>-4375000</v>
      </c>
      <c r="D71" s="17">
        <v>0</v>
      </c>
      <c r="E71" s="17">
        <v>3396000</v>
      </c>
      <c r="F71" s="18">
        <v>3525000</v>
      </c>
      <c r="G71" s="18">
        <v>-4375000</v>
      </c>
      <c r="H71" s="2">
        <v>45290</v>
      </c>
      <c r="I71" s="20">
        <f>Table2[[#This Row],[Quarter End Date]]+((Table2[[#This Row],[Q End Cash]]+(2*Table2[[#This Row],[Quarterly Burn]]))/(-Table2[[#This Row],[Quarterly Burn]]/90))</f>
        <v>45182.514285714286</v>
      </c>
      <c r="J71" s="21">
        <f>Table2[[#This Row],[Quarter End Date]]+((Table2[[#This Row],[Q End Cash]]+(1.2*Table2[[#This Row],[Quarterly Burn]]))/(-Table2[[#This Row],[Quarterly Burn]]/90))</f>
        <v>45254.514285714286</v>
      </c>
      <c r="K71" s="9">
        <f>_xll.RDP.Data(Table2[[#This Row],[Ticker]],"TR.CompanyMarketCapitalization(Scale=6)")</f>
        <v>28.960900901999999</v>
      </c>
      <c r="L71" s="12">
        <f>_xll.RDP.Data(Table2[[#This Row],[Ticker]],"TR.AvgDailyValTraded20D(Scale=6)")</f>
        <v>7.2779547307691997E-2</v>
      </c>
      <c r="M71" s="9">
        <v>26.4</v>
      </c>
      <c r="N71" s="12">
        <v>8.3000000000000004E-2</v>
      </c>
      <c r="O71" s="45"/>
      <c r="P71" s="17"/>
      <c r="Q71" s="14">
        <f ca="1">(Table2[[#This Row],[Q End Cash]]+((TODAY()-Table2[[#This Row],[Quarter End Date]])*(Table2[[#This Row],[Quarterly Burn]]/90)))/1000000</f>
        <v>-2.1625000000000001</v>
      </c>
      <c r="R71" s="14">
        <f ca="1">Table2[[#This Row],[Current Estimate, Cash]]/(Table2[[#This Row],[Quarterly Burn]]/1000000)</f>
        <v>0.49428571428571433</v>
      </c>
      <c r="S71" s="2" t="e">
        <f>INDEX(Table1[Date],MATCH(Table2[[#This Row],[Ticker]],Table1[RIC],0))</f>
        <v>#N/A</v>
      </c>
    </row>
    <row r="72" spans="2:19" hidden="1" x14ac:dyDescent="0.25">
      <c r="B72" s="1" t="s">
        <v>516</v>
      </c>
      <c r="C72" s="17">
        <v>-519000</v>
      </c>
      <c r="D72" s="17">
        <v>-2960000</v>
      </c>
      <c r="E72" s="17">
        <v>-18000</v>
      </c>
      <c r="F72" s="18">
        <v>2585000</v>
      </c>
      <c r="G72" s="18">
        <v>-3479000</v>
      </c>
      <c r="H72" s="2">
        <v>45290</v>
      </c>
      <c r="I72" s="20">
        <f>Table2[[#This Row],[Quarter End Date]]+((Table2[[#This Row],[Q End Cash]]+(2*Table2[[#This Row],[Quarterly Burn]]))/(-Table2[[#This Row],[Quarterly Burn]]/90))</f>
        <v>45176.872664558781</v>
      </c>
      <c r="J72" s="21">
        <f>Table2[[#This Row],[Quarter End Date]]+((Table2[[#This Row],[Q End Cash]]+(1.2*Table2[[#This Row],[Quarterly Burn]]))/(-Table2[[#This Row],[Quarterly Burn]]/90))</f>
        <v>45248.872664558781</v>
      </c>
      <c r="K72" s="9">
        <f>_xll.RDP.Data(Table2[[#This Row],[Ticker]],"TR.CompanyMarketCapitalization(Scale=6)")</f>
        <v>13.109582332</v>
      </c>
      <c r="L72" s="12">
        <f>_xll.RDP.Data(Table2[[#This Row],[Ticker]],"TR.AvgDailyValTraded20D(Scale=6)")</f>
        <v>1.4162115692308E-2</v>
      </c>
      <c r="M72" s="9">
        <v>14.3</v>
      </c>
      <c r="N72" s="12">
        <v>1.2999999999999999E-2</v>
      </c>
      <c r="O72" s="45"/>
      <c r="P72" s="17"/>
      <c r="Q72" s="14">
        <f ca="1">(Table2[[#This Row],[Q End Cash]]+((TODAY()-Table2[[#This Row],[Quarter End Date]])*(Table2[[#This Row],[Quarterly Burn]]/90)))/1000000</f>
        <v>-1.9377</v>
      </c>
      <c r="R72" s="14">
        <f ca="1">Table2[[#This Row],[Current Estimate, Cash]]/(Table2[[#This Row],[Quarterly Burn]]/1000000)</f>
        <v>0.5569703937913193</v>
      </c>
      <c r="S72" s="2" t="e">
        <f>INDEX(Table1[Date],MATCH(Table2[[#This Row],[Ticker]],Table1[RIC],0))</f>
        <v>#N/A</v>
      </c>
    </row>
    <row r="73" spans="2:19" hidden="1" x14ac:dyDescent="0.25">
      <c r="B73" s="1" t="s">
        <v>572</v>
      </c>
      <c r="C73" s="17">
        <v>-1898000</v>
      </c>
      <c r="D73" s="17"/>
      <c r="E73" s="17">
        <v>9000</v>
      </c>
      <c r="F73" s="18">
        <v>722000</v>
      </c>
      <c r="G73" s="18">
        <v>-1898000</v>
      </c>
      <c r="H73" s="2">
        <v>45290</v>
      </c>
      <c r="I73" s="20">
        <f>Table2[[#This Row],[Quarter End Date]]+((Table2[[#This Row],[Q End Cash]]+(2*Table2[[#This Row],[Quarterly Burn]]))/(-Table2[[#This Row],[Quarterly Burn]]/90))</f>
        <v>45144.236037934665</v>
      </c>
      <c r="J73" s="21">
        <f>Table2[[#This Row],[Quarter End Date]]+((Table2[[#This Row],[Q End Cash]]+(1.2*Table2[[#This Row],[Quarterly Burn]]))/(-Table2[[#This Row],[Quarterly Burn]]/90))</f>
        <v>45216.236037934665</v>
      </c>
      <c r="K73" s="9">
        <f>_xll.RDP.Data(Table2[[#This Row],[Ticker]],"TR.CompanyMarketCapitalization(Scale=6)")</f>
        <v>64.061560925999999</v>
      </c>
      <c r="L73" s="12">
        <f>_xll.RDP.Data(Table2[[#This Row],[Ticker]],"TR.AvgDailyValTraded20D(Scale=6)")</f>
        <v>0.43201867361538498</v>
      </c>
      <c r="M73" s="9">
        <v>63.2</v>
      </c>
      <c r="N73" s="12">
        <v>0.40500000000000003</v>
      </c>
      <c r="O73" s="45"/>
      <c r="P73" s="17"/>
      <c r="Q73" s="13">
        <f ca="1">(Table2[[#This Row],[Q End Cash]]+((TODAY()-Table2[[#This Row],[Quarter End Date]])*(Table2[[#This Row],[Quarterly Burn]]/90)))/1000000</f>
        <v>-1.7454000000000001</v>
      </c>
      <c r="R73" s="14">
        <f ca="1">Table2[[#This Row],[Current Estimate, Cash]]/(Table2[[#This Row],[Quarterly Burn]]/1000000)</f>
        <v>0.91959957850368812</v>
      </c>
      <c r="S73" s="2" t="e">
        <f>INDEX(Table1[Date],MATCH(Table2[[#This Row],[Ticker]],Table1[RIC],0))</f>
        <v>#N/A</v>
      </c>
    </row>
    <row r="74" spans="2:19" hidden="1" x14ac:dyDescent="0.25">
      <c r="B74" s="1" t="s">
        <v>536</v>
      </c>
      <c r="C74" s="17">
        <v>-2395000</v>
      </c>
      <c r="D74" s="17">
        <v>-7000</v>
      </c>
      <c r="E74" s="17">
        <v>1273000</v>
      </c>
      <c r="F74" s="18">
        <v>1379000</v>
      </c>
      <c r="G74" s="18">
        <v>-2402000</v>
      </c>
      <c r="H74" s="2">
        <v>45290</v>
      </c>
      <c r="I74" s="20">
        <f>Table2[[#This Row],[Quarter End Date]]+((Table2[[#This Row],[Q End Cash]]+(2*Table2[[#This Row],[Quarterly Burn]]))/(-Table2[[#This Row],[Quarterly Burn]]/90))</f>
        <v>45161.669442131555</v>
      </c>
      <c r="J74" s="21">
        <f>Table2[[#This Row],[Quarter End Date]]+((Table2[[#This Row],[Q End Cash]]+(1.2*Table2[[#This Row],[Quarterly Burn]]))/(-Table2[[#This Row],[Quarterly Burn]]/90))</f>
        <v>45233.669442131555</v>
      </c>
      <c r="K74" s="9">
        <f>_xll.RDP.Data(Table2[[#This Row],[Ticker]],"TR.CompanyMarketCapitalization(Scale=6)")</f>
        <v>27.434493242999999</v>
      </c>
      <c r="L74" s="12">
        <f>_xll.RDP.Data(Table2[[#This Row],[Ticker]],"TR.AvgDailyValTraded20D(Scale=6)")</f>
        <v>0.118287467076923</v>
      </c>
      <c r="M74" s="9">
        <v>27</v>
      </c>
      <c r="N74" s="12">
        <v>0.11700000000000001</v>
      </c>
      <c r="O74" s="45"/>
      <c r="P74" s="17"/>
      <c r="Q74" s="14">
        <f ca="1">(Table2[[#This Row],[Q End Cash]]+((TODAY()-Table2[[#This Row],[Quarter End Date]])*(Table2[[#This Row],[Quarterly Burn]]/90)))/1000000</f>
        <v>-1.7436</v>
      </c>
      <c r="R74" s="14">
        <f ca="1">Table2[[#This Row],[Current Estimate, Cash]]/(Table2[[#This Row],[Quarterly Burn]]/1000000)</f>
        <v>0.72589508742714404</v>
      </c>
      <c r="S74" s="2" t="e">
        <f>INDEX(Table1[Date],MATCH(Table2[[#This Row],[Ticker]],Table1[RIC],0))</f>
        <v>#N/A</v>
      </c>
    </row>
    <row r="75" spans="2:19" hidden="1" x14ac:dyDescent="0.25">
      <c r="B75" s="1" t="s">
        <v>525</v>
      </c>
      <c r="C75" s="17">
        <v>-1854000</v>
      </c>
      <c r="D75" s="17">
        <v>-973000</v>
      </c>
      <c r="E75" s="17">
        <v>2649000</v>
      </c>
      <c r="F75" s="18">
        <v>1966000</v>
      </c>
      <c r="G75" s="18">
        <v>-2827000</v>
      </c>
      <c r="H75" s="2">
        <v>45290</v>
      </c>
      <c r="I75" s="20">
        <f>Table2[[#This Row],[Quarter End Date]]+((Table2[[#This Row],[Q End Cash]]+(2*Table2[[#This Row],[Quarterly Burn]]))/(-Table2[[#This Row],[Quarterly Burn]]/90))</f>
        <v>45172.58931729749</v>
      </c>
      <c r="J75" s="21">
        <f>Table2[[#This Row],[Quarter End Date]]+((Table2[[#This Row],[Q End Cash]]+(1.2*Table2[[#This Row],[Quarterly Burn]]))/(-Table2[[#This Row],[Quarterly Burn]]/90))</f>
        <v>45244.58931729749</v>
      </c>
      <c r="K75" s="9">
        <f>_xll.RDP.Data(Table2[[#This Row],[Ticker]],"TR.CompanyMarketCapitalization(Scale=6)")</f>
        <v>20.531246176</v>
      </c>
      <c r="L75" s="12">
        <f>_xll.RDP.Data(Table2[[#This Row],[Ticker]],"TR.AvgDailyValTraded20D(Scale=6)")</f>
        <v>1.5131154153845999E-2</v>
      </c>
      <c r="M75" s="9">
        <v>20.5</v>
      </c>
      <c r="N75" s="12">
        <v>1.4E-2</v>
      </c>
      <c r="O75" s="45"/>
      <c r="P75" s="17"/>
      <c r="Q75" s="14">
        <f ca="1">(Table2[[#This Row],[Q End Cash]]+((TODAY()-Table2[[#This Row],[Quarter End Date]])*(Table2[[#This Row],[Quarterly Burn]]/90)))/1000000</f>
        <v>-1.7091000000000001</v>
      </c>
      <c r="R75" s="14">
        <f ca="1">Table2[[#This Row],[Current Estimate, Cash]]/(Table2[[#This Row],[Quarterly Burn]]/1000000)</f>
        <v>0.60456314113901666</v>
      </c>
      <c r="S75" s="2" t="e">
        <f>INDEX(Table1[Date],MATCH(Table2[[#This Row],[Ticker]],Table1[RIC],0))</f>
        <v>#N/A</v>
      </c>
    </row>
    <row r="76" spans="2:19" hidden="1" x14ac:dyDescent="0.25">
      <c r="B76" s="1" t="s">
        <v>517</v>
      </c>
      <c r="C76" s="17">
        <v>-707000</v>
      </c>
      <c r="D76" s="17">
        <v>-2290000</v>
      </c>
      <c r="E76" s="17" t="s">
        <v>21</v>
      </c>
      <c r="F76" s="18">
        <v>2215000</v>
      </c>
      <c r="G76" s="18">
        <v>-2997000</v>
      </c>
      <c r="H76" s="2">
        <v>45290</v>
      </c>
      <c r="I76" s="20">
        <f>Table2[[#This Row],[Quarter End Date]]+((Table2[[#This Row],[Q End Cash]]+(2*Table2[[#This Row],[Quarterly Burn]]))/(-Table2[[#This Row],[Quarterly Burn]]/90))</f>
        <v>45176.516516516516</v>
      </c>
      <c r="J76" s="21">
        <f>Table2[[#This Row],[Quarter End Date]]+((Table2[[#This Row],[Q End Cash]]+(1.2*Table2[[#This Row],[Quarterly Burn]]))/(-Table2[[#This Row],[Quarterly Burn]]/90))</f>
        <v>45248.516516516516</v>
      </c>
      <c r="K76" s="9">
        <f>_xll.RDP.Data(Table2[[#This Row],[Ticker]],"TR.CompanyMarketCapitalization(Scale=6)")</f>
        <v>20.267144399999999</v>
      </c>
      <c r="L76" s="12">
        <f>_xll.RDP.Data(Table2[[#This Row],[Ticker]],"TR.AvgDailyValTraded20D(Scale=6)")</f>
        <v>2.4643781230769001E-2</v>
      </c>
      <c r="M76" s="9">
        <v>20.3</v>
      </c>
      <c r="N76" s="12">
        <v>3.1E-2</v>
      </c>
      <c r="O76" s="45"/>
      <c r="P76" s="17"/>
      <c r="Q76" s="14">
        <f ca="1">(Table2[[#This Row],[Q End Cash]]+((TODAY()-Table2[[#This Row],[Quarter End Date]])*(Table2[[#This Row],[Quarterly Burn]]/90)))/1000000</f>
        <v>-1.6811</v>
      </c>
      <c r="R76" s="14">
        <f ca="1">Table2[[#This Row],[Current Estimate, Cash]]/(Table2[[#This Row],[Quarterly Burn]]/1000000)</f>
        <v>0.56092759426092764</v>
      </c>
      <c r="S76" s="2" t="e">
        <f>INDEX(Table1[Date],MATCH(Table2[[#This Row],[Ticker]],Table1[RIC],0))</f>
        <v>#N/A</v>
      </c>
    </row>
    <row r="77" spans="2:19" hidden="1" x14ac:dyDescent="0.25">
      <c r="B77" s="1" t="s">
        <v>518</v>
      </c>
      <c r="C77" s="17">
        <v>-1176000</v>
      </c>
      <c r="D77" s="17">
        <v>-1713000</v>
      </c>
      <c r="E77" s="17">
        <v>3318000</v>
      </c>
      <c r="F77" s="18">
        <v>2087000</v>
      </c>
      <c r="G77" s="18">
        <v>-2889000</v>
      </c>
      <c r="H77" s="2">
        <v>45290</v>
      </c>
      <c r="I77" s="20">
        <f>Table2[[#This Row],[Quarter End Date]]+((Table2[[#This Row],[Q End Cash]]+(2*Table2[[#This Row],[Quarterly Burn]]))/(-Table2[[#This Row],[Quarterly Burn]]/90))</f>
        <v>45175.015576323989</v>
      </c>
      <c r="J77" s="21">
        <f>Table2[[#This Row],[Quarter End Date]]+((Table2[[#This Row],[Q End Cash]]+(1.2*Table2[[#This Row],[Quarterly Burn]]))/(-Table2[[#This Row],[Quarterly Burn]]/90))</f>
        <v>45247.015576323989</v>
      </c>
      <c r="K77" s="9">
        <f>_xll.RDP.Data(Table2[[#This Row],[Ticker]],"TR.CompanyMarketCapitalization(Scale=6)")</f>
        <v>29.72937465</v>
      </c>
      <c r="L77" s="12">
        <f>_xll.RDP.Data(Table2[[#This Row],[Ticker]],"TR.AvgDailyValTraded20D(Scale=6)")</f>
        <v>7.7736088076923004E-2</v>
      </c>
      <c r="M77" s="9">
        <v>28.5</v>
      </c>
      <c r="N77" s="12">
        <v>7.8E-2</v>
      </c>
      <c r="O77" s="45"/>
      <c r="P77" s="17"/>
      <c r="Q77" s="14">
        <f ca="1">(Table2[[#This Row],[Q End Cash]]+((TODAY()-Table2[[#This Row],[Quarter End Date]])*(Table2[[#This Row],[Quarterly Burn]]/90)))/1000000</f>
        <v>-1.6687000000000001</v>
      </c>
      <c r="R77" s="14">
        <f ca="1">Table2[[#This Row],[Current Estimate, Cash]]/(Table2[[#This Row],[Quarterly Burn]]/1000000)</f>
        <v>0.57760470751124959</v>
      </c>
      <c r="S77" s="2" t="e">
        <f>INDEX(Table1[Date],MATCH(Table2[[#This Row],[Ticker]],Table1[RIC],0))</f>
        <v>#N/A</v>
      </c>
    </row>
    <row r="78" spans="2:19" hidden="1" x14ac:dyDescent="0.25">
      <c r="B78" s="1" t="s">
        <v>310</v>
      </c>
      <c r="C78" s="17">
        <v>-6157000</v>
      </c>
      <c r="D78" s="17">
        <v>-2614000</v>
      </c>
      <c r="E78" s="17">
        <v>14165000</v>
      </c>
      <c r="F78" s="18">
        <v>9742000</v>
      </c>
      <c r="G78" s="18">
        <v>-8771000</v>
      </c>
      <c r="H78" s="2">
        <v>45290</v>
      </c>
      <c r="I78" s="20">
        <f>Table2[[#This Row],[Quarter End Date]]+((Table2[[#This Row],[Q End Cash]]+(2*Table2[[#This Row],[Quarterly Burn]]))/(-Table2[[#This Row],[Quarterly Burn]]/90))</f>
        <v>45209.96351613271</v>
      </c>
      <c r="J78" s="21">
        <f>Table2[[#This Row],[Quarter End Date]]+((Table2[[#This Row],[Q End Cash]]+(1.2*Table2[[#This Row],[Quarterly Burn]]))/(-Table2[[#This Row],[Quarterly Burn]]/90))</f>
        <v>45281.96351613271</v>
      </c>
      <c r="K78" s="9">
        <f>_xll.RDP.Data(Table2[[#This Row],[Ticker]],"TR.CompanyMarketCapitalization(Scale=6)")</f>
        <v>403.38139797999997</v>
      </c>
      <c r="L78" s="12">
        <f>_xll.RDP.Data(Table2[[#This Row],[Ticker]],"TR.AvgDailyValTraded20D(Scale=6)")</f>
        <v>1.56689869230769</v>
      </c>
      <c r="M78" s="9">
        <v>420.1</v>
      </c>
      <c r="N78" s="12">
        <v>1.6519999999999999</v>
      </c>
      <c r="O78" s="45"/>
      <c r="P78" s="17"/>
      <c r="Q78" s="13">
        <f ca="1">(Table2[[#This Row],[Q End Cash]]+((TODAY()-Table2[[#This Row],[Quarter End Date]])*(Table2[[#This Row],[Quarterly Burn]]/90)))/1000000</f>
        <v>-1.6603000000000001</v>
      </c>
      <c r="R78" s="14">
        <f ca="1">Table2[[#This Row],[Current Estimate, Cash]]/(Table2[[#This Row],[Quarterly Burn]]/1000000)</f>
        <v>0.18929426519211037</v>
      </c>
      <c r="S78" s="2" t="e">
        <f>INDEX(Table1[Date],MATCH(Table2[[#This Row],[Ticker]],Table1[RIC],0))</f>
        <v>#N/A</v>
      </c>
    </row>
    <row r="79" spans="2:19" hidden="1" x14ac:dyDescent="0.25">
      <c r="B79" s="1" t="s">
        <v>491</v>
      </c>
      <c r="C79" s="17">
        <v>-972000</v>
      </c>
      <c r="D79" s="17">
        <v>-3366000</v>
      </c>
      <c r="E79" s="17">
        <v>6607000</v>
      </c>
      <c r="F79" s="18">
        <v>4000000</v>
      </c>
      <c r="G79" s="18">
        <v>-4338000</v>
      </c>
      <c r="H79" s="2">
        <v>45290</v>
      </c>
      <c r="I79" s="20">
        <f>Table2[[#This Row],[Quarter End Date]]+((Table2[[#This Row],[Q End Cash]]+(2*Table2[[#This Row],[Quarterly Burn]]))/(-Table2[[#This Row],[Quarterly Burn]]/90))</f>
        <v>45192.98755186722</v>
      </c>
      <c r="J79" s="21">
        <f>Table2[[#This Row],[Quarter End Date]]+((Table2[[#This Row],[Q End Cash]]+(1.2*Table2[[#This Row],[Quarterly Burn]]))/(-Table2[[#This Row],[Quarterly Burn]]/90))</f>
        <v>45264.98755186722</v>
      </c>
      <c r="K79" s="9">
        <f>_xll.RDP.Data(Table2[[#This Row],[Ticker]],"TR.CompanyMarketCapitalization(Scale=6)")</f>
        <v>75.289733220000002</v>
      </c>
      <c r="L79" s="12">
        <f>_xll.RDP.Data(Table2[[#This Row],[Ticker]],"TR.AvgDailyValTraded20D(Scale=6)")</f>
        <v>2.9019281923077001E-2</v>
      </c>
      <c r="M79" s="9">
        <v>75.3</v>
      </c>
      <c r="N79" s="12">
        <v>2.7E-2</v>
      </c>
      <c r="O79" s="45"/>
      <c r="P79" s="17"/>
      <c r="Q79" s="14">
        <f ca="1">(Table2[[#This Row],[Q End Cash]]+((TODAY()-Table2[[#This Row],[Quarter End Date]])*(Table2[[#This Row],[Quarterly Burn]]/90)))/1000000</f>
        <v>-1.6394</v>
      </c>
      <c r="R79" s="14">
        <f ca="1">Table2[[#This Row],[Current Estimate, Cash]]/(Table2[[#This Row],[Quarterly Burn]]/1000000)</f>
        <v>0.37791609036422313</v>
      </c>
      <c r="S79" s="2" t="e">
        <f>INDEX(Table1[Date],MATCH(Table2[[#This Row],[Ticker]],Table1[RIC],0))</f>
        <v>#N/A</v>
      </c>
    </row>
    <row r="80" spans="2:19" hidden="1" x14ac:dyDescent="0.25">
      <c r="B80" s="1" t="s">
        <v>514</v>
      </c>
      <c r="C80" s="17">
        <v>-675000</v>
      </c>
      <c r="D80" s="17">
        <v>-2404000</v>
      </c>
      <c r="E80" s="17">
        <v>-11000</v>
      </c>
      <c r="F80" s="18">
        <v>2379000</v>
      </c>
      <c r="G80" s="18">
        <v>-3079000</v>
      </c>
      <c r="H80" s="2">
        <v>45290</v>
      </c>
      <c r="I80" s="20">
        <f>Table2[[#This Row],[Quarter End Date]]+((Table2[[#This Row],[Q End Cash]]+(2*Table2[[#This Row],[Quarterly Burn]]))/(-Table2[[#This Row],[Quarterly Burn]]/90))</f>
        <v>45179.538811302373</v>
      </c>
      <c r="J80" s="21">
        <f>Table2[[#This Row],[Quarter End Date]]+((Table2[[#This Row],[Q End Cash]]+(1.2*Table2[[#This Row],[Quarterly Burn]]))/(-Table2[[#This Row],[Quarterly Burn]]/90))</f>
        <v>45251.538811302373</v>
      </c>
      <c r="K80" s="9">
        <f>_xll.RDP.Data(Table2[[#This Row],[Ticker]],"TR.CompanyMarketCapitalization(Scale=6)")</f>
        <v>39.877444035000003</v>
      </c>
      <c r="L80" s="12">
        <f>_xll.RDP.Data(Table2[[#This Row],[Ticker]],"TR.AvgDailyValTraded20D(Scale=6)")</f>
        <v>7.1885646153849996E-3</v>
      </c>
      <c r="M80" s="9">
        <v>38.9</v>
      </c>
      <c r="N80" s="12">
        <v>0.01</v>
      </c>
      <c r="O80" s="45"/>
      <c r="P80" s="17"/>
      <c r="Q80" s="14">
        <f ca="1">(Table2[[#This Row],[Q End Cash]]+((TODAY()-Table2[[#This Row],[Quarter End Date]])*(Table2[[#This Row],[Quarterly Burn]]/90)))/1000000</f>
        <v>-1.6236999999999999</v>
      </c>
      <c r="R80" s="14">
        <f ca="1">Table2[[#This Row],[Current Estimate, Cash]]/(Table2[[#This Row],[Quarterly Burn]]/1000000)</f>
        <v>0.52734654108476775</v>
      </c>
      <c r="S80" s="2" t="e">
        <f>INDEX(Table1[Date],MATCH(Table2[[#This Row],[Ticker]],Table1[RIC],0))</f>
        <v>#N/A</v>
      </c>
    </row>
    <row r="81" spans="2:19" hidden="1" x14ac:dyDescent="0.25">
      <c r="B81" s="1" t="s">
        <v>486</v>
      </c>
      <c r="C81" s="17">
        <v>-848000</v>
      </c>
      <c r="D81" s="17">
        <v>-4042000</v>
      </c>
      <c r="E81" s="17">
        <v>4591000</v>
      </c>
      <c r="F81" s="18">
        <v>4742000</v>
      </c>
      <c r="G81" s="18">
        <v>-4890000</v>
      </c>
      <c r="H81" s="2">
        <v>45290</v>
      </c>
      <c r="I81" s="20">
        <f>Table2[[#This Row],[Quarter End Date]]+((Table2[[#This Row],[Q End Cash]]+(2*Table2[[#This Row],[Quarterly Burn]]))/(-Table2[[#This Row],[Quarterly Burn]]/90))</f>
        <v>45197.276073619629</v>
      </c>
      <c r="J81" s="21">
        <f>Table2[[#This Row],[Quarter End Date]]+((Table2[[#This Row],[Q End Cash]]+(1.2*Table2[[#This Row],[Quarterly Burn]]))/(-Table2[[#This Row],[Quarterly Burn]]/90))</f>
        <v>45269.276073619629</v>
      </c>
      <c r="K81" s="9">
        <f>_xll.RDP.Data(Table2[[#This Row],[Ticker]],"TR.CompanyMarketCapitalization(Scale=6)")</f>
        <v>45.508470097999997</v>
      </c>
      <c r="L81" s="12">
        <f>_xll.RDP.Data(Table2[[#This Row],[Ticker]],"TR.AvgDailyValTraded20D(Scale=6)")</f>
        <v>4.6664082461537998E-2</v>
      </c>
      <c r="M81" s="9">
        <v>45.5</v>
      </c>
      <c r="N81" s="12">
        <v>4.4999999999999998E-2</v>
      </c>
      <c r="O81" s="45"/>
      <c r="P81" s="17"/>
      <c r="Q81" s="14">
        <f ca="1">(Table2[[#This Row],[Q End Cash]]+((TODAY()-Table2[[#This Row],[Quarter End Date]])*(Table2[[#This Row],[Quarterly Burn]]/90)))/1000000</f>
        <v>-1.615</v>
      </c>
      <c r="R81" s="14">
        <f ca="1">Table2[[#This Row],[Current Estimate, Cash]]/(Table2[[#This Row],[Quarterly Burn]]/1000000)</f>
        <v>0.33026584867075665</v>
      </c>
      <c r="S81" s="2" t="e">
        <f>INDEX(Table1[Date],MATCH(Table2[[#This Row],[Ticker]],Table1[RIC],0))</f>
        <v>#N/A</v>
      </c>
    </row>
    <row r="82" spans="2:19" hidden="1" x14ac:dyDescent="0.25">
      <c r="B82" s="1" t="s">
        <v>515</v>
      </c>
      <c r="C82" s="17">
        <v>-836000</v>
      </c>
      <c r="D82" s="17">
        <v>-1839000</v>
      </c>
      <c r="E82" s="17">
        <v>2323000</v>
      </c>
      <c r="F82" s="18">
        <v>1992000</v>
      </c>
      <c r="G82" s="18">
        <v>-2675000</v>
      </c>
      <c r="H82" s="2">
        <v>45290</v>
      </c>
      <c r="I82" s="20">
        <f>Table2[[#This Row],[Quarter End Date]]+((Table2[[#This Row],[Q End Cash]]+(2*Table2[[#This Row],[Quarterly Burn]]))/(-Table2[[#This Row],[Quarterly Burn]]/90))</f>
        <v>45177.02056074766</v>
      </c>
      <c r="J82" s="21">
        <f>Table2[[#This Row],[Quarter End Date]]+((Table2[[#This Row],[Q End Cash]]+(1.2*Table2[[#This Row],[Quarterly Burn]]))/(-Table2[[#This Row],[Quarterly Burn]]/90))</f>
        <v>45249.02056074766</v>
      </c>
      <c r="K82" s="9">
        <f>_xll.RDP.Data(Table2[[#This Row],[Ticker]],"TR.CompanyMarketCapitalization(Scale=6)")</f>
        <v>12.038654810000001</v>
      </c>
      <c r="L82" s="12">
        <f>_xll.RDP.Data(Table2[[#This Row],[Ticker]],"TR.AvgDailyValTraded20D(Scale=6)")</f>
        <v>2.7580844230769001E-2</v>
      </c>
      <c r="M82" s="9">
        <v>12</v>
      </c>
      <c r="N82" s="12">
        <v>2.7E-2</v>
      </c>
      <c r="O82" s="45"/>
      <c r="P82" s="17"/>
      <c r="Q82" s="14">
        <f ca="1">(Table2[[#This Row],[Q End Cash]]+((TODAY()-Table2[[#This Row],[Quarter End Date]])*(Table2[[#This Row],[Quarterly Burn]]/90)))/1000000</f>
        <v>-1.4855</v>
      </c>
      <c r="R82" s="14">
        <f ca="1">Table2[[#This Row],[Current Estimate, Cash]]/(Table2[[#This Row],[Quarterly Burn]]/1000000)</f>
        <v>0.55532710280373843</v>
      </c>
      <c r="S82" s="2" t="e">
        <f>INDEX(Table1[Date],MATCH(Table2[[#This Row],[Ticker]],Table1[RIC],0))</f>
        <v>#N/A</v>
      </c>
    </row>
    <row r="83" spans="2:19" hidden="1" x14ac:dyDescent="0.25">
      <c r="B83" s="1" t="s">
        <v>489</v>
      </c>
      <c r="C83" s="17">
        <v>-1029000</v>
      </c>
      <c r="D83" s="17">
        <v>-2930000</v>
      </c>
      <c r="E83" s="17">
        <v>794000</v>
      </c>
      <c r="F83" s="18">
        <v>3685000</v>
      </c>
      <c r="G83" s="18">
        <v>-3959000</v>
      </c>
      <c r="H83" s="2">
        <v>45290</v>
      </c>
      <c r="I83" s="20">
        <f>Table2[[#This Row],[Quarter End Date]]+((Table2[[#This Row],[Q End Cash]]+(2*Table2[[#This Row],[Quarterly Burn]]))/(-Table2[[#This Row],[Quarterly Burn]]/90))</f>
        <v>45193.771154331902</v>
      </c>
      <c r="J83" s="21">
        <f>Table2[[#This Row],[Quarter End Date]]+((Table2[[#This Row],[Q End Cash]]+(1.2*Table2[[#This Row],[Quarterly Burn]]))/(-Table2[[#This Row],[Quarterly Burn]]/90))</f>
        <v>45265.771154331902</v>
      </c>
      <c r="K83" s="9">
        <f>_xll.RDP.Data(Table2[[#This Row],[Ticker]],"TR.CompanyMarketCapitalization(Scale=6)")</f>
        <v>47.796672592</v>
      </c>
      <c r="L83" s="12">
        <f>_xll.RDP.Data(Table2[[#This Row],[Ticker]],"TR.AvgDailyValTraded20D(Scale=6)")</f>
        <v>3.3641173153846002E-2</v>
      </c>
      <c r="M83" s="9">
        <v>50.6</v>
      </c>
      <c r="N83" s="12">
        <v>3.2000000000000001E-2</v>
      </c>
      <c r="O83" s="45"/>
      <c r="P83" s="17"/>
      <c r="Q83" s="14">
        <f ca="1">(Table2[[#This Row],[Q End Cash]]+((TODAY()-Table2[[#This Row],[Quarter End Date]])*(Table2[[#This Row],[Quarterly Burn]]/90)))/1000000</f>
        <v>-1.4617</v>
      </c>
      <c r="R83" s="14">
        <f ca="1">Table2[[#This Row],[Current Estimate, Cash]]/(Table2[[#This Row],[Quarterly Burn]]/1000000)</f>
        <v>0.36920939631220007</v>
      </c>
      <c r="S83" s="2" t="e">
        <f>INDEX(Table1[Date],MATCH(Table2[[#This Row],[Ticker]],Table1[RIC],0))</f>
        <v>#N/A</v>
      </c>
    </row>
    <row r="84" spans="2:19" hidden="1" x14ac:dyDescent="0.25">
      <c r="B84" s="1" t="s">
        <v>483</v>
      </c>
      <c r="C84" s="17">
        <v>-4612000</v>
      </c>
      <c r="D84" s="17">
        <v>-53000</v>
      </c>
      <c r="E84" s="17">
        <v>-13000</v>
      </c>
      <c r="F84" s="18">
        <v>4617000</v>
      </c>
      <c r="G84" s="18">
        <v>-4665000</v>
      </c>
      <c r="H84" s="2">
        <v>45290</v>
      </c>
      <c r="I84" s="20">
        <f>Table2[[#This Row],[Quarter End Date]]+((Table2[[#This Row],[Q End Cash]]+(2*Table2[[#This Row],[Quarterly Burn]]))/(-Table2[[#This Row],[Quarterly Burn]]/90))</f>
        <v>45199.07395498392</v>
      </c>
      <c r="J84" s="21">
        <f>Table2[[#This Row],[Quarter End Date]]+((Table2[[#This Row],[Q End Cash]]+(1.2*Table2[[#This Row],[Quarterly Burn]]))/(-Table2[[#This Row],[Quarterly Burn]]/90))</f>
        <v>45271.07395498392</v>
      </c>
      <c r="K84" s="9">
        <f>_xll.RDP.Data(Table2[[#This Row],[Ticker]],"TR.CompanyMarketCapitalization(Scale=6)")</f>
        <v>56.452133519999997</v>
      </c>
      <c r="L84" s="12">
        <f>_xll.RDP.Data(Table2[[#This Row],[Ticker]],"TR.AvgDailyValTraded20D(Scale=6)")</f>
        <v>0.14800931230769199</v>
      </c>
      <c r="M84" s="9">
        <v>60.6</v>
      </c>
      <c r="N84" s="12">
        <v>0.14599999999999999</v>
      </c>
      <c r="O84" s="45"/>
      <c r="P84" s="17"/>
      <c r="Q84" s="14">
        <f ca="1">(Table2[[#This Row],[Q End Cash]]+((TODAY()-Table2[[#This Row],[Quarter End Date]])*(Table2[[#This Row],[Quarterly Burn]]/90)))/1000000</f>
        <v>-1.4475</v>
      </c>
      <c r="R84" s="14">
        <f ca="1">Table2[[#This Row],[Current Estimate, Cash]]/(Table2[[#This Row],[Quarterly Burn]]/1000000)</f>
        <v>0.31028938906752412</v>
      </c>
      <c r="S84" s="2" t="e">
        <f>INDEX(Table1[Date],MATCH(Table2[[#This Row],[Ticker]],Table1[RIC],0))</f>
        <v>#N/A</v>
      </c>
    </row>
    <row r="85" spans="2:19" hidden="1" x14ac:dyDescent="0.25">
      <c r="B85" s="1" t="s">
        <v>528</v>
      </c>
      <c r="C85" s="17">
        <v>-2274000</v>
      </c>
      <c r="D85" s="17">
        <v>-29000</v>
      </c>
      <c r="E85" s="17">
        <v>250000</v>
      </c>
      <c r="F85" s="18">
        <v>1564000</v>
      </c>
      <c r="G85" s="18">
        <v>-2303000</v>
      </c>
      <c r="H85" s="2">
        <v>45290</v>
      </c>
      <c r="I85" s="20">
        <f>Table2[[#This Row],[Quarter End Date]]+((Table2[[#This Row],[Q End Cash]]+(2*Table2[[#This Row],[Quarterly Burn]]))/(-Table2[[#This Row],[Quarterly Burn]]/90))</f>
        <v>45171.120277898393</v>
      </c>
      <c r="J85" s="21">
        <f>Table2[[#This Row],[Quarter End Date]]+((Table2[[#This Row],[Q End Cash]]+(1.2*Table2[[#This Row],[Quarterly Burn]]))/(-Table2[[#This Row],[Quarterly Burn]]/90))</f>
        <v>45243.120277898393</v>
      </c>
      <c r="K85" s="9">
        <f>_xll.RDP.Data(Table2[[#This Row],[Ticker]],"TR.CompanyMarketCapitalization(Scale=6)")</f>
        <v>48.793700315000002</v>
      </c>
      <c r="L85" s="12">
        <f>_xll.RDP.Data(Table2[[#This Row],[Ticker]],"TR.AvgDailyValTraded20D(Scale=6)")</f>
        <v>7.3803289769231006E-2</v>
      </c>
      <c r="M85" s="9">
        <v>45.1</v>
      </c>
      <c r="N85" s="12">
        <v>7.0999999999999994E-2</v>
      </c>
      <c r="O85" s="45"/>
      <c r="P85" s="17"/>
      <c r="Q85" s="14">
        <f ca="1">(Table2[[#This Row],[Q End Cash]]+((TODAY()-Table2[[#This Row],[Quarter End Date]])*(Table2[[#This Row],[Quarterly Burn]]/90)))/1000000</f>
        <v>-1.4298999999999999</v>
      </c>
      <c r="R85" s="14">
        <f ca="1">Table2[[#This Row],[Current Estimate, Cash]]/(Table2[[#This Row],[Quarterly Burn]]/1000000)</f>
        <v>0.62088580112896219</v>
      </c>
      <c r="S85" s="2" t="e">
        <f>INDEX(Table1[Date],MATCH(Table2[[#This Row],[Ticker]],Table1[RIC],0))</f>
        <v>#N/A</v>
      </c>
    </row>
    <row r="86" spans="2:19" hidden="1" x14ac:dyDescent="0.25">
      <c r="B86" s="1" t="s">
        <v>496</v>
      </c>
      <c r="C86" s="17">
        <v>-646000</v>
      </c>
      <c r="D86" s="17">
        <v>-2805000</v>
      </c>
      <c r="E86" s="17">
        <v>1000</v>
      </c>
      <c r="F86" s="18">
        <v>3076000</v>
      </c>
      <c r="G86" s="18">
        <v>-3451000</v>
      </c>
      <c r="H86" s="2">
        <v>45290</v>
      </c>
      <c r="I86" s="20">
        <f>Table2[[#This Row],[Quarter End Date]]+((Table2[[#This Row],[Q End Cash]]+(2*Table2[[#This Row],[Quarterly Burn]]))/(-Table2[[#This Row],[Quarterly Burn]]/90))</f>
        <v>45190.22022602144</v>
      </c>
      <c r="J86" s="21">
        <f>Table2[[#This Row],[Quarter End Date]]+((Table2[[#This Row],[Q End Cash]]+(1.2*Table2[[#This Row],[Quarterly Burn]]))/(-Table2[[#This Row],[Quarterly Burn]]/90))</f>
        <v>45262.22022602144</v>
      </c>
      <c r="K86" s="9">
        <f>_xll.RDP.Data(Table2[[#This Row],[Ticker]],"TR.CompanyMarketCapitalization(Scale=6)")</f>
        <v>8.9925111639999908</v>
      </c>
      <c r="L86" s="12">
        <f>_xll.RDP.Data(Table2[[#This Row],[Ticker]],"TR.AvgDailyValTraded20D(Scale=6)")</f>
        <v>1.2637429769231E-2</v>
      </c>
      <c r="M86" s="9">
        <v>8.6</v>
      </c>
      <c r="N86" s="12">
        <v>1.2999999999999999E-2</v>
      </c>
      <c r="O86" s="45"/>
      <c r="P86" s="17"/>
      <c r="Q86" s="14">
        <f ca="1">(Table2[[#This Row],[Q End Cash]]+((TODAY()-Table2[[#This Row],[Quarter End Date]])*(Table2[[#This Row],[Quarterly Burn]]/90)))/1000000</f>
        <v>-1.4103000000000001</v>
      </c>
      <c r="R86" s="14">
        <f ca="1">Table2[[#This Row],[Current Estimate, Cash]]/(Table2[[#This Row],[Quarterly Burn]]/1000000)</f>
        <v>0.40866415531729938</v>
      </c>
      <c r="S86" s="2" t="e">
        <f>INDEX(Table1[Date],MATCH(Table2[[#This Row],[Ticker]],Table1[RIC],0))</f>
        <v>#N/A</v>
      </c>
    </row>
    <row r="87" spans="2:19" hidden="1" x14ac:dyDescent="0.25">
      <c r="B87" s="1" t="s">
        <v>507</v>
      </c>
      <c r="C87" s="17">
        <v>-449000</v>
      </c>
      <c r="D87" s="17">
        <v>-2169000</v>
      </c>
      <c r="E87" s="17" t="s">
        <v>21</v>
      </c>
      <c r="F87" s="18">
        <v>2123000</v>
      </c>
      <c r="G87" s="18">
        <v>-2618000</v>
      </c>
      <c r="H87" s="2">
        <v>45290</v>
      </c>
      <c r="I87" s="20">
        <f>Table2[[#This Row],[Quarter End Date]]+((Table2[[#This Row],[Q End Cash]]+(2*Table2[[#This Row],[Quarterly Burn]]))/(-Table2[[#This Row],[Quarterly Burn]]/90))</f>
        <v>45182.983193277309</v>
      </c>
      <c r="J87" s="21">
        <f>Table2[[#This Row],[Quarter End Date]]+((Table2[[#This Row],[Q End Cash]]+(1.2*Table2[[#This Row],[Quarterly Burn]]))/(-Table2[[#This Row],[Quarterly Burn]]/90))</f>
        <v>45254.983193277309</v>
      </c>
      <c r="K87" s="9">
        <f>_xll.RDP.Data(Table2[[#This Row],[Ticker]],"TR.CompanyMarketCapitalization(Scale=6)")</f>
        <v>57.120800189999997</v>
      </c>
      <c r="L87" s="12">
        <f>_xll.RDP.Data(Table2[[#This Row],[Ticker]],"TR.AvgDailyValTraded20D(Scale=6)")</f>
        <v>6.1295218461538001E-2</v>
      </c>
      <c r="M87" s="9">
        <v>53.8</v>
      </c>
      <c r="N87" s="12">
        <v>0.06</v>
      </c>
      <c r="O87" s="45"/>
      <c r="P87" s="17"/>
      <c r="Q87" s="14">
        <f ca="1">(Table2[[#This Row],[Q End Cash]]+((TODAY()-Table2[[#This Row],[Quarter End Date]])*(Table2[[#This Row],[Quarterly Burn]]/90)))/1000000</f>
        <v>-1.2804</v>
      </c>
      <c r="R87" s="14">
        <f ca="1">Table2[[#This Row],[Current Estimate, Cash]]/(Table2[[#This Row],[Quarterly Burn]]/1000000)</f>
        <v>0.48907563025210088</v>
      </c>
      <c r="S87" s="2" t="e">
        <f>INDEX(Table1[Date],MATCH(Table2[[#This Row],[Ticker]],Table1[RIC],0))</f>
        <v>#N/A</v>
      </c>
    </row>
    <row r="88" spans="2:19" hidden="1" x14ac:dyDescent="0.25">
      <c r="B88" s="1" t="s">
        <v>467</v>
      </c>
      <c r="C88" s="17">
        <v>746000</v>
      </c>
      <c r="D88" s="17">
        <v>-8052000</v>
      </c>
      <c r="E88" s="17">
        <v>-1194000</v>
      </c>
      <c r="F88" s="18">
        <v>8277000</v>
      </c>
      <c r="G88" s="18">
        <v>-7306000</v>
      </c>
      <c r="H88" s="2">
        <v>45290</v>
      </c>
      <c r="I88" s="20">
        <f>Table2[[#This Row],[Quarter End Date]]+((Table2[[#This Row],[Q End Cash]]+(2*Table2[[#This Row],[Quarterly Burn]]))/(-Table2[[#This Row],[Quarterly Burn]]/90))</f>
        <v>45211.961401587738</v>
      </c>
      <c r="J88" s="21">
        <f>Table2[[#This Row],[Quarter End Date]]+((Table2[[#This Row],[Q End Cash]]+(1.2*Table2[[#This Row],[Quarterly Burn]]))/(-Table2[[#This Row],[Quarterly Burn]]/90))</f>
        <v>45283.961401587738</v>
      </c>
      <c r="K88" s="9">
        <f>_xll.RDP.Data(Table2[[#This Row],[Ticker]],"TR.CompanyMarketCapitalization(Scale=6)")</f>
        <v>71.013154912000005</v>
      </c>
      <c r="L88" s="12">
        <f>_xll.RDP.Data(Table2[[#This Row],[Ticker]],"TR.AvgDailyValTraded20D(Scale=6)")</f>
        <v>1.3435006692308E-2</v>
      </c>
      <c r="M88" s="9">
        <v>72.3</v>
      </c>
      <c r="N88" s="12">
        <v>1.2999999999999999E-2</v>
      </c>
      <c r="O88" s="45"/>
      <c r="P88" s="17"/>
      <c r="Q88" s="14">
        <f ca="1">(Table2[[#This Row],[Q End Cash]]+((TODAY()-Table2[[#This Row],[Quarter End Date]])*(Table2[[#This Row],[Quarterly Burn]]/90)))/1000000</f>
        <v>-1.2208000000000001</v>
      </c>
      <c r="R88" s="14">
        <f ca="1">Table2[[#This Row],[Current Estimate, Cash]]/(Table2[[#This Row],[Quarterly Burn]]/1000000)</f>
        <v>0.16709553791404327</v>
      </c>
      <c r="S88" s="2" t="e">
        <f>INDEX(Table1[Date],MATCH(Table2[[#This Row],[Ticker]],Table1[RIC],0))</f>
        <v>#N/A</v>
      </c>
    </row>
    <row r="89" spans="2:19" hidden="1" x14ac:dyDescent="0.25">
      <c r="B89" s="1" t="s">
        <v>500</v>
      </c>
      <c r="C89" s="17">
        <v>-2331000</v>
      </c>
      <c r="D89" s="17">
        <v>-436000</v>
      </c>
      <c r="E89" s="17">
        <v>4240000</v>
      </c>
      <c r="F89" s="18">
        <v>2379000</v>
      </c>
      <c r="G89" s="18">
        <v>-2767000</v>
      </c>
      <c r="H89" s="2">
        <v>45290</v>
      </c>
      <c r="I89" s="20">
        <f>Table2[[#This Row],[Quarter End Date]]+((Table2[[#This Row],[Q End Cash]]+(2*Table2[[#This Row],[Quarterly Burn]]))/(-Table2[[#This Row],[Quarterly Burn]]/90))</f>
        <v>45187.379833754967</v>
      </c>
      <c r="J89" s="21">
        <f>Table2[[#This Row],[Quarter End Date]]+((Table2[[#This Row],[Q End Cash]]+(1.2*Table2[[#This Row],[Quarterly Burn]]))/(-Table2[[#This Row],[Quarterly Burn]]/90))</f>
        <v>45259.379833754967</v>
      </c>
      <c r="K89" s="9">
        <f>_xll.RDP.Data(Table2[[#This Row],[Ticker]],"TR.CompanyMarketCapitalization(Scale=6)")</f>
        <v>48.882480569999998</v>
      </c>
      <c r="L89" s="12">
        <f>_xll.RDP.Data(Table2[[#This Row],[Ticker]],"TR.AvgDailyValTraded20D(Scale=6)")</f>
        <v>3.0137676153846001E-2</v>
      </c>
      <c r="M89" s="9">
        <v>50.4</v>
      </c>
      <c r="N89" s="12">
        <v>3.5999999999999997E-2</v>
      </c>
      <c r="O89" s="45"/>
      <c r="P89" s="17"/>
      <c r="Q89" s="14">
        <f ca="1">(Table2[[#This Row],[Q End Cash]]+((TODAY()-Table2[[#This Row],[Quarter End Date]])*(Table2[[#This Row],[Quarterly Burn]]/90)))/1000000</f>
        <v>-1.2181</v>
      </c>
      <c r="R89" s="14">
        <f ca="1">Table2[[#This Row],[Current Estimate, Cash]]/(Table2[[#This Row],[Quarterly Burn]]/1000000)</f>
        <v>0.4402240693892302</v>
      </c>
      <c r="S89" s="2" t="e">
        <f>INDEX(Table1[Date],MATCH(Table2[[#This Row],[Ticker]],Table1[RIC],0))</f>
        <v>#N/A</v>
      </c>
    </row>
    <row r="90" spans="2:19" hidden="1" x14ac:dyDescent="0.25">
      <c r="B90" s="1" t="s">
        <v>506</v>
      </c>
      <c r="C90" s="17">
        <v>-2423000</v>
      </c>
      <c r="D90" s="17">
        <v>-11000</v>
      </c>
      <c r="E90" s="17">
        <v>777000</v>
      </c>
      <c r="F90" s="18">
        <v>2003000</v>
      </c>
      <c r="G90" s="18">
        <v>-2434000</v>
      </c>
      <c r="H90" s="2">
        <v>45290</v>
      </c>
      <c r="I90" s="20">
        <f>Table2[[#This Row],[Quarter End Date]]+((Table2[[#This Row],[Q End Cash]]+(2*Table2[[#This Row],[Quarterly Burn]]))/(-Table2[[#This Row],[Quarterly Burn]]/90))</f>
        <v>45184.063270336897</v>
      </c>
      <c r="J90" s="21">
        <f>Table2[[#This Row],[Quarter End Date]]+((Table2[[#This Row],[Q End Cash]]+(1.2*Table2[[#This Row],[Quarterly Burn]]))/(-Table2[[#This Row],[Quarterly Burn]]/90))</f>
        <v>45256.063270336897</v>
      </c>
      <c r="K90" s="9">
        <f>_xll.RDP.Data(Table2[[#This Row],[Ticker]],"TR.CompanyMarketCapitalization(Scale=6)")</f>
        <v>49.074875130000002</v>
      </c>
      <c r="L90" s="12">
        <f>_xll.RDP.Data(Table2[[#This Row],[Ticker]],"TR.AvgDailyValTraded20D(Scale=6)")</f>
        <v>1.4244811038462001E-2</v>
      </c>
      <c r="M90" s="9">
        <v>49.1</v>
      </c>
      <c r="N90" s="12">
        <v>1.4E-2</v>
      </c>
      <c r="O90" s="45"/>
      <c r="P90" s="17"/>
      <c r="Q90" s="14">
        <f ca="1">(Table2[[#This Row],[Q End Cash]]+((TODAY()-Table2[[#This Row],[Quarter End Date]])*(Table2[[#This Row],[Quarterly Burn]]/90)))/1000000</f>
        <v>-1.1612</v>
      </c>
      <c r="R90" s="14">
        <f ca="1">Table2[[#This Row],[Current Estimate, Cash]]/(Table2[[#This Row],[Quarterly Burn]]/1000000)</f>
        <v>0.47707477403451104</v>
      </c>
      <c r="S90" s="2" t="e">
        <f>INDEX(Table1[Date],MATCH(Table2[[#This Row],[Ticker]],Table1[RIC],0))</f>
        <v>#N/A</v>
      </c>
    </row>
    <row r="91" spans="2:19" hidden="1" x14ac:dyDescent="0.25">
      <c r="B91" s="1" t="s">
        <v>510</v>
      </c>
      <c r="C91" s="17">
        <v>-458000</v>
      </c>
      <c r="D91" s="17">
        <v>-1751000</v>
      </c>
      <c r="E91" s="17">
        <v>-112000</v>
      </c>
      <c r="F91" s="18">
        <v>1753000</v>
      </c>
      <c r="G91" s="18">
        <v>-2209000</v>
      </c>
      <c r="H91" s="2">
        <v>45290</v>
      </c>
      <c r="I91" s="20">
        <f>Table2[[#This Row],[Quarter End Date]]+((Table2[[#This Row],[Q End Cash]]+(2*Table2[[#This Row],[Quarterly Burn]]))/(-Table2[[#This Row],[Quarterly Burn]]/90))</f>
        <v>45181.421457673154</v>
      </c>
      <c r="J91" s="21">
        <f>Table2[[#This Row],[Quarter End Date]]+((Table2[[#This Row],[Q End Cash]]+(1.2*Table2[[#This Row],[Quarterly Burn]]))/(-Table2[[#This Row],[Quarterly Burn]]/90))</f>
        <v>45253.421457673154</v>
      </c>
      <c r="K91" s="9">
        <f>_xll.RDP.Data(Table2[[#This Row],[Ticker]],"TR.CompanyMarketCapitalization(Scale=6)")</f>
        <v>66.249925055999995</v>
      </c>
      <c r="L91" s="12">
        <f>_xll.RDP.Data(Table2[[#This Row],[Ticker]],"TR.AvgDailyValTraded20D(Scale=6)")</f>
        <v>0.18330533207692301</v>
      </c>
      <c r="M91" s="9">
        <v>68.099999999999994</v>
      </c>
      <c r="N91" s="12">
        <v>0.17599999999999999</v>
      </c>
      <c r="O91" s="45"/>
      <c r="P91" s="17"/>
      <c r="Q91" s="14">
        <f ca="1">(Table2[[#This Row],[Q End Cash]]+((TODAY()-Table2[[#This Row],[Quarter End Date]])*(Table2[[#This Row],[Quarterly Burn]]/90)))/1000000</f>
        <v>-1.1187</v>
      </c>
      <c r="R91" s="14">
        <f ca="1">Table2[[#This Row],[Current Estimate, Cash]]/(Table2[[#This Row],[Quarterly Burn]]/1000000)</f>
        <v>0.50642824807605247</v>
      </c>
      <c r="S91" s="2" t="e">
        <f>INDEX(Table1[Date],MATCH(Table2[[#This Row],[Ticker]],Table1[RIC],0))</f>
        <v>#N/A</v>
      </c>
    </row>
    <row r="92" spans="2:19" hidden="1" x14ac:dyDescent="0.25">
      <c r="B92" s="1" t="s">
        <v>519</v>
      </c>
      <c r="C92" s="17">
        <v>-1335000</v>
      </c>
      <c r="D92" s="17">
        <v>-406000</v>
      </c>
      <c r="E92" s="17">
        <v>294000</v>
      </c>
      <c r="F92" s="18">
        <v>1254000</v>
      </c>
      <c r="G92" s="18">
        <v>-1741000</v>
      </c>
      <c r="H92" s="2">
        <v>45290</v>
      </c>
      <c r="I92" s="20">
        <f>Table2[[#This Row],[Quarter End Date]]+((Table2[[#This Row],[Q End Cash]]+(2*Table2[[#This Row],[Quarterly Burn]]))/(-Table2[[#This Row],[Quarterly Burn]]/90))</f>
        <v>45174.824813325678</v>
      </c>
      <c r="J92" s="21">
        <f>Table2[[#This Row],[Quarter End Date]]+((Table2[[#This Row],[Q End Cash]]+(1.2*Table2[[#This Row],[Quarterly Burn]]))/(-Table2[[#This Row],[Quarterly Burn]]/90))</f>
        <v>45246.824813325678</v>
      </c>
      <c r="K92" s="9">
        <f>_xll.RDP.Data(Table2[[#This Row],[Ticker]],"TR.CompanyMarketCapitalization(Scale=6)")</f>
        <v>104.11230648999999</v>
      </c>
      <c r="L92" s="12">
        <f>_xll.RDP.Data(Table2[[#This Row],[Ticker]],"TR.AvgDailyValTraded20D(Scale=6)")</f>
        <v>0.201208392307692</v>
      </c>
      <c r="M92" s="9">
        <v>95.6</v>
      </c>
      <c r="N92" s="12">
        <v>0.19600000000000001</v>
      </c>
      <c r="O92" s="45"/>
      <c r="P92" s="17"/>
      <c r="Q92" s="14">
        <f ca="1">(Table2[[#This Row],[Q End Cash]]+((TODAY()-Table2[[#This Row],[Quarter End Date]])*(Table2[[#This Row],[Quarterly Burn]]/90)))/1000000</f>
        <v>-1.0093000000000001</v>
      </c>
      <c r="R92" s="14">
        <f ca="1">Table2[[#This Row],[Current Estimate, Cash]]/(Table2[[#This Row],[Quarterly Burn]]/1000000)</f>
        <v>0.57972429638139</v>
      </c>
      <c r="S92" s="2" t="e">
        <f>INDEX(Table1[Date],MATCH(Table2[[#This Row],[Ticker]],Table1[RIC],0))</f>
        <v>#N/A</v>
      </c>
    </row>
    <row r="93" spans="2:19" hidden="1" x14ac:dyDescent="0.25">
      <c r="B93" s="1" t="s">
        <v>244</v>
      </c>
      <c r="C93" s="17">
        <v>-525000</v>
      </c>
      <c r="D93" s="17">
        <v>-883000</v>
      </c>
      <c r="E93" s="17">
        <v>1640000</v>
      </c>
      <c r="F93" s="18">
        <v>872000</v>
      </c>
      <c r="G93" s="18">
        <v>-1408000</v>
      </c>
      <c r="H93" s="2">
        <v>45290</v>
      </c>
      <c r="I93" s="20">
        <f>Table2[[#This Row],[Quarter End Date]]+((Table2[[#This Row],[Q End Cash]]+(2*Table2[[#This Row],[Quarterly Burn]]))/(-Table2[[#This Row],[Quarterly Burn]]/90))</f>
        <v>45165.73863636364</v>
      </c>
      <c r="J93" s="21">
        <f>Table2[[#This Row],[Quarter End Date]]+((Table2[[#This Row],[Q End Cash]]+(1.2*Table2[[#This Row],[Quarterly Burn]]))/(-Table2[[#This Row],[Quarterly Burn]]/90))</f>
        <v>45237.73863636364</v>
      </c>
      <c r="K93" s="9" t="str">
        <f>_xll.RDP.Data(Table2[[#This Row],[Ticker]],"TR.CompanyMarketCapitalization(Scale=6)")</f>
        <v>Unable to resolve all requested identifiers.</v>
      </c>
      <c r="L93" s="12" t="str">
        <f>_xll.RDP.Data(Table2[[#This Row],[Ticker]],"TR.AvgDailyValTraded20D(Scale=6)")</f>
        <v>Unable to resolve all requested identifiers.</v>
      </c>
      <c r="M93" s="9" t="s">
        <v>245</v>
      </c>
      <c r="N93" s="12" t="s">
        <v>245</v>
      </c>
      <c r="O93" s="45"/>
      <c r="P93" s="17"/>
      <c r="Q93" s="14">
        <f ca="1">(Table2[[#This Row],[Q End Cash]]+((TODAY()-Table2[[#This Row],[Quarter End Date]])*(Table2[[#This Row],[Quarterly Burn]]/90)))/1000000</f>
        <v>-0.95840000000000003</v>
      </c>
      <c r="R93" s="14">
        <f ca="1">Table2[[#This Row],[Current Estimate, Cash]]/(Table2[[#This Row],[Quarterly Burn]]/1000000)</f>
        <v>0.68068181818181828</v>
      </c>
      <c r="S93" s="2" t="e">
        <f>INDEX(Table1[Date],MATCH(Table2[[#This Row],[Ticker]],Table1[RIC],0))</f>
        <v>#N/A</v>
      </c>
    </row>
    <row r="94" spans="2:19" hidden="1" x14ac:dyDescent="0.25">
      <c r="B94" s="1" t="s">
        <v>524</v>
      </c>
      <c r="C94" s="17">
        <v>-455000</v>
      </c>
      <c r="D94" s="17">
        <v>-1484000</v>
      </c>
      <c r="E94" s="17">
        <v>2904000</v>
      </c>
      <c r="F94" s="18">
        <v>1568000</v>
      </c>
      <c r="G94" s="18">
        <v>-1939000</v>
      </c>
      <c r="H94" s="2">
        <v>45290</v>
      </c>
      <c r="I94" s="20">
        <f>Table2[[#This Row],[Quarter End Date]]+((Table2[[#This Row],[Q End Cash]]+(2*Table2[[#This Row],[Quarterly Burn]]))/(-Table2[[#This Row],[Quarterly Burn]]/90))</f>
        <v>45182.779783393504</v>
      </c>
      <c r="J94" s="21">
        <f>Table2[[#This Row],[Quarter End Date]]+((Table2[[#This Row],[Q End Cash]]+(1.2*Table2[[#This Row],[Quarterly Burn]]))/(-Table2[[#This Row],[Quarterly Burn]]/90))</f>
        <v>45254.779783393504</v>
      </c>
      <c r="K94" s="9">
        <f>_xll.RDP.Data(Table2[[#This Row],[Ticker]],"TR.CompanyMarketCapitalization(Scale=6)")</f>
        <v>75.457932404999994</v>
      </c>
      <c r="L94" s="12">
        <f>_xll.RDP.Data(Table2[[#This Row],[Ticker]],"TR.AvgDailyValTraded20D(Scale=6)")</f>
        <v>0.41421506038461497</v>
      </c>
      <c r="M94" s="9">
        <v>75.5</v>
      </c>
      <c r="N94" s="12">
        <v>0.38500000000000001</v>
      </c>
      <c r="O94" s="45" t="s">
        <v>35</v>
      </c>
      <c r="P94" s="17"/>
      <c r="Q94" s="13">
        <f ca="1">(Table2[[#This Row],[Q End Cash]]+((TODAY()-Table2[[#This Row],[Quarter End Date]])*(Table2[[#This Row],[Quarterly Burn]]/90)))/1000000</f>
        <v>-0.95269999999999999</v>
      </c>
      <c r="R94" s="14">
        <f ca="1">Table2[[#This Row],[Current Estimate, Cash]]/(Table2[[#This Row],[Quarterly Burn]]/1000000)</f>
        <v>0.49133574007220215</v>
      </c>
      <c r="S94" s="2" t="e">
        <f>INDEX(Table1[Date],MATCH(Table2[[#This Row],[Ticker]],Table1[RIC],0))</f>
        <v>#N/A</v>
      </c>
    </row>
    <row r="95" spans="2:19" hidden="1" x14ac:dyDescent="0.25">
      <c r="B95" s="1" t="s">
        <v>521</v>
      </c>
      <c r="C95" s="17">
        <v>-573000</v>
      </c>
      <c r="D95" s="17">
        <v>-1024000</v>
      </c>
      <c r="E95" s="17">
        <v>235000</v>
      </c>
      <c r="F95" s="18">
        <v>1146000</v>
      </c>
      <c r="G95" s="18">
        <v>-1597000</v>
      </c>
      <c r="H95" s="2">
        <v>45290</v>
      </c>
      <c r="I95" s="20">
        <f>Table2[[#This Row],[Quarter End Date]]+((Table2[[#This Row],[Q End Cash]]+(2*Table2[[#This Row],[Quarterly Burn]]))/(-Table2[[#This Row],[Quarterly Burn]]/90))</f>
        <v>45174.5835942392</v>
      </c>
      <c r="J95" s="21">
        <f>Table2[[#This Row],[Quarter End Date]]+((Table2[[#This Row],[Q End Cash]]+(1.2*Table2[[#This Row],[Quarterly Burn]]))/(-Table2[[#This Row],[Quarterly Burn]]/90))</f>
        <v>45246.5835942392</v>
      </c>
      <c r="K95" s="9">
        <f>_xll.RDP.Data(Table2[[#This Row],[Ticker]],"TR.CompanyMarketCapitalization(Scale=6)")</f>
        <v>17.130746724000002</v>
      </c>
      <c r="L95" s="12">
        <f>_xll.RDP.Data(Table2[[#This Row],[Ticker]],"TR.AvgDailyValTraded20D(Scale=6)")</f>
        <v>2.7923862230768998E-2</v>
      </c>
      <c r="M95" s="9">
        <v>17.100000000000001</v>
      </c>
      <c r="N95" s="12">
        <v>2.7E-2</v>
      </c>
      <c r="O95" s="45"/>
      <c r="P95" s="17"/>
      <c r="Q95" s="14">
        <f ca="1">(Table2[[#This Row],[Q End Cash]]+((TODAY()-Table2[[#This Row],[Quarter End Date]])*(Table2[[#This Row],[Quarterly Burn]]/90)))/1000000</f>
        <v>-0.93010000000000004</v>
      </c>
      <c r="R95" s="14">
        <f ca="1">Table2[[#This Row],[Current Estimate, Cash]]/(Table2[[#This Row],[Quarterly Burn]]/1000000)</f>
        <v>0.58240450845335001</v>
      </c>
      <c r="S95" s="2" t="e">
        <f>INDEX(Table1[Date],MATCH(Table2[[#This Row],[Ticker]],Table1[RIC],0))</f>
        <v>#N/A</v>
      </c>
    </row>
    <row r="96" spans="2:19" hidden="1" x14ac:dyDescent="0.25">
      <c r="B96" s="1" t="s">
        <v>494</v>
      </c>
      <c r="C96" s="17">
        <v>-465000</v>
      </c>
      <c r="D96" s="17">
        <v>-1865000</v>
      </c>
      <c r="E96" s="17">
        <v>1609000</v>
      </c>
      <c r="F96" s="18">
        <v>2127000</v>
      </c>
      <c r="G96" s="18">
        <v>-2330000</v>
      </c>
      <c r="H96" s="2">
        <v>45290</v>
      </c>
      <c r="I96" s="20">
        <f>Table2[[#This Row],[Quarter End Date]]+((Table2[[#This Row],[Q End Cash]]+(2*Table2[[#This Row],[Quarterly Burn]]))/(-Table2[[#This Row],[Quarterly Burn]]/90))</f>
        <v>45192.158798283264</v>
      </c>
      <c r="J96" s="21">
        <f>Table2[[#This Row],[Quarter End Date]]+((Table2[[#This Row],[Q End Cash]]+(1.2*Table2[[#This Row],[Quarterly Burn]]))/(-Table2[[#This Row],[Quarterly Burn]]/90))</f>
        <v>45264.158798283264</v>
      </c>
      <c r="K96" s="9">
        <f>_xll.RDP.Data(Table2[[#This Row],[Ticker]],"TR.CompanyMarketCapitalization(Scale=6)")</f>
        <v>93.033216089000007</v>
      </c>
      <c r="L96" s="12">
        <f>_xll.RDP.Data(Table2[[#This Row],[Ticker]],"TR.AvgDailyValTraded20D(Scale=6)")</f>
        <v>1.6114118E-2</v>
      </c>
      <c r="M96" s="9">
        <v>89.9</v>
      </c>
      <c r="N96" s="12">
        <v>1.6E-2</v>
      </c>
      <c r="O96" s="45"/>
      <c r="P96" s="17"/>
      <c r="Q96" s="14">
        <f ca="1">(Table2[[#This Row],[Q End Cash]]+((TODAY()-Table2[[#This Row],[Quarter End Date]])*(Table2[[#This Row],[Quarterly Burn]]/90)))/1000000</f>
        <v>-0.90200000000000002</v>
      </c>
      <c r="R96" s="14">
        <f ca="1">Table2[[#This Row],[Current Estimate, Cash]]/(Table2[[#This Row],[Quarterly Burn]]/1000000)</f>
        <v>0.38712446351931329</v>
      </c>
      <c r="S96" s="2" t="e">
        <f>INDEX(Table1[Date],MATCH(Table2[[#This Row],[Ticker]],Table1[RIC],0))</f>
        <v>#N/A</v>
      </c>
    </row>
    <row r="97" spans="2:19" hidden="1" x14ac:dyDescent="0.25">
      <c r="B97" s="1" t="s">
        <v>490</v>
      </c>
      <c r="C97" s="17">
        <v>-275000</v>
      </c>
      <c r="D97" s="17">
        <v>-1975000</v>
      </c>
      <c r="E97" s="17">
        <v>1873000</v>
      </c>
      <c r="F97" s="18">
        <v>2079000</v>
      </c>
      <c r="G97" s="18">
        <v>-2250000</v>
      </c>
      <c r="H97" s="2">
        <v>45290</v>
      </c>
      <c r="I97" s="20">
        <f>Table2[[#This Row],[Quarter End Date]]+((Table2[[#This Row],[Q End Cash]]+(2*Table2[[#This Row],[Quarterly Burn]]))/(-Table2[[#This Row],[Quarterly Burn]]/90))</f>
        <v>45193.16</v>
      </c>
      <c r="J97" s="21">
        <f>Table2[[#This Row],[Quarter End Date]]+((Table2[[#This Row],[Q End Cash]]+(1.2*Table2[[#This Row],[Quarterly Burn]]))/(-Table2[[#This Row],[Quarterly Burn]]/90))</f>
        <v>45265.16</v>
      </c>
      <c r="K97" s="9">
        <f>_xll.RDP.Data(Table2[[#This Row],[Ticker]],"TR.CompanyMarketCapitalization(Scale=6)")</f>
        <v>22.013424598</v>
      </c>
      <c r="L97" s="12">
        <f>_xll.RDP.Data(Table2[[#This Row],[Ticker]],"TR.AvgDailyValTraded20D(Scale=6)")</f>
        <v>2.1465297615385001E-2</v>
      </c>
      <c r="M97" s="9">
        <v>22</v>
      </c>
      <c r="N97" s="12">
        <v>0.02</v>
      </c>
      <c r="O97" s="45"/>
      <c r="P97" s="17"/>
      <c r="Q97" s="14">
        <f ca="1">(Table2[[#This Row],[Q End Cash]]+((TODAY()-Table2[[#This Row],[Quarter End Date]])*(Table2[[#This Row],[Quarterly Burn]]/90)))/1000000</f>
        <v>-0.84599999999999997</v>
      </c>
      <c r="R97" s="14">
        <f ca="1">Table2[[#This Row],[Current Estimate, Cash]]/(Table2[[#This Row],[Quarterly Burn]]/1000000)</f>
        <v>0.376</v>
      </c>
      <c r="S97" s="2" t="e">
        <f>INDEX(Table1[Date],MATCH(Table2[[#This Row],[Ticker]],Table1[RIC],0))</f>
        <v>#N/A</v>
      </c>
    </row>
    <row r="98" spans="2:19" hidden="1" x14ac:dyDescent="0.25">
      <c r="B98" s="1" t="s">
        <v>548</v>
      </c>
      <c r="C98" s="17">
        <v>-1044000</v>
      </c>
      <c r="D98" s="17">
        <v>-1000</v>
      </c>
      <c r="E98" s="17">
        <v>-71000</v>
      </c>
      <c r="F98" s="18">
        <v>525000</v>
      </c>
      <c r="G98" s="18">
        <v>-1045000</v>
      </c>
      <c r="H98" s="2">
        <v>45290</v>
      </c>
      <c r="I98" s="20">
        <f>Table2[[#This Row],[Quarter End Date]]+((Table2[[#This Row],[Q End Cash]]+(2*Table2[[#This Row],[Quarterly Burn]]))/(-Table2[[#This Row],[Quarterly Burn]]/90))</f>
        <v>45155.215311004788</v>
      </c>
      <c r="J98" s="21">
        <f>Table2[[#This Row],[Quarter End Date]]+((Table2[[#This Row],[Q End Cash]]+(1.2*Table2[[#This Row],[Quarterly Burn]]))/(-Table2[[#This Row],[Quarterly Burn]]/90))</f>
        <v>45227.215311004788</v>
      </c>
      <c r="K98" s="9">
        <f>_xll.RDP.Data(Table2[[#This Row],[Ticker]],"TR.CompanyMarketCapitalization(Scale=6)")</f>
        <v>22.4781063</v>
      </c>
      <c r="L98" s="12">
        <f>_xll.RDP.Data(Table2[[#This Row],[Ticker]],"TR.AvgDailyValTraded20D(Scale=6)")</f>
        <v>6.2261432615384998E-2</v>
      </c>
      <c r="M98" s="9">
        <v>21.7</v>
      </c>
      <c r="N98" s="12">
        <v>5.8999999999999997E-2</v>
      </c>
      <c r="O98" s="45"/>
      <c r="P98" s="17"/>
      <c r="Q98" s="14">
        <f ca="1">(Table2[[#This Row],[Q End Cash]]+((TODAY()-Table2[[#This Row],[Quarter End Date]])*(Table2[[#This Row],[Quarterly Burn]]/90)))/1000000</f>
        <v>-0.83350000000000002</v>
      </c>
      <c r="R98" s="14">
        <f ca="1">Table2[[#This Row],[Current Estimate, Cash]]/(Table2[[#This Row],[Quarterly Burn]]/1000000)</f>
        <v>0.79760765550239243</v>
      </c>
      <c r="S98" s="2" t="e">
        <f>INDEX(Table1[Date],MATCH(Table2[[#This Row],[Ticker]],Table1[RIC],0))</f>
        <v>#N/A</v>
      </c>
    </row>
    <row r="99" spans="2:19" hidden="1" x14ac:dyDescent="0.25">
      <c r="B99" s="1" t="s">
        <v>580</v>
      </c>
      <c r="C99" s="17">
        <v>-606000</v>
      </c>
      <c r="D99" s="17">
        <v>-39000</v>
      </c>
      <c r="E99" s="17">
        <v>588000</v>
      </c>
      <c r="F99" s="18">
        <v>24000</v>
      </c>
      <c r="G99" s="18">
        <v>-645000</v>
      </c>
      <c r="H99" s="2">
        <v>45290</v>
      </c>
      <c r="I99" s="20">
        <f>Table2[[#This Row],[Quarter End Date]]+((Table2[[#This Row],[Q End Cash]]+(2*Table2[[#This Row],[Quarterly Burn]]))/(-Table2[[#This Row],[Quarterly Burn]]/90))</f>
        <v>45113.348837209305</v>
      </c>
      <c r="J99" s="21">
        <f>Table2[[#This Row],[Quarter End Date]]+((Table2[[#This Row],[Q End Cash]]+(1.2*Table2[[#This Row],[Quarterly Burn]]))/(-Table2[[#This Row],[Quarterly Burn]]/90))</f>
        <v>45185.348837209305</v>
      </c>
      <c r="K99" s="9">
        <f>_xll.RDP.Data(Table2[[#This Row],[Ticker]],"TR.CompanyMarketCapitalization(Scale=6)")</f>
        <v>12.309680457000001</v>
      </c>
      <c r="L99" s="12">
        <f>_xll.RDP.Data(Table2[[#This Row],[Ticker]],"TR.AvgDailyValTraded20D(Scale=6)")</f>
        <v>9.1041575384620006E-3</v>
      </c>
      <c r="M99" s="9">
        <v>12.3</v>
      </c>
      <c r="N99" s="12">
        <v>8.0000000000000002E-3</v>
      </c>
      <c r="O99" s="45"/>
      <c r="P99" s="17"/>
      <c r="Q99" s="14">
        <f ca="1">(Table2[[#This Row],[Q End Cash]]+((TODAY()-Table2[[#This Row],[Quarter End Date]])*(Table2[[#This Row],[Quarterly Burn]]/90)))/1000000</f>
        <v>-0.8145</v>
      </c>
      <c r="R99" s="14">
        <f ca="1">Table2[[#This Row],[Current Estimate, Cash]]/(Table2[[#This Row],[Quarterly Burn]]/1000000)</f>
        <v>1.2627906976744185</v>
      </c>
      <c r="S99" s="2" t="e">
        <f>INDEX(Table1[Date],MATCH(Table2[[#This Row],[Ticker]],Table1[RIC],0))</f>
        <v>#N/A</v>
      </c>
    </row>
    <row r="100" spans="2:19" hidden="1" x14ac:dyDescent="0.25">
      <c r="B100" s="1" t="s">
        <v>523</v>
      </c>
      <c r="C100" s="17">
        <v>-1102000</v>
      </c>
      <c r="D100" s="17">
        <v>-276000</v>
      </c>
      <c r="E100" s="17">
        <v>1232000</v>
      </c>
      <c r="F100" s="18">
        <v>983000</v>
      </c>
      <c r="G100" s="18">
        <v>-1378000</v>
      </c>
      <c r="H100" s="2">
        <v>45290</v>
      </c>
      <c r="I100" s="20">
        <f>Table2[[#This Row],[Quarter End Date]]+((Table2[[#This Row],[Q End Cash]]+(2*Table2[[#This Row],[Quarterly Burn]]))/(-Table2[[#This Row],[Quarterly Burn]]/90))</f>
        <v>45174.201741654571</v>
      </c>
      <c r="J100" s="21">
        <f>Table2[[#This Row],[Quarter End Date]]+((Table2[[#This Row],[Q End Cash]]+(1.2*Table2[[#This Row],[Quarterly Burn]]))/(-Table2[[#This Row],[Quarterly Burn]]/90))</f>
        <v>45246.201741654571</v>
      </c>
      <c r="K100" s="9">
        <f>_xll.RDP.Data(Table2[[#This Row],[Ticker]],"TR.CompanyMarketCapitalization(Scale=6)")</f>
        <v>20.793390635000002</v>
      </c>
      <c r="L100" s="12">
        <f>_xll.RDP.Data(Table2[[#This Row],[Ticker]],"TR.AvgDailyValTraded20D(Scale=6)")</f>
        <v>1.8493177615384999E-2</v>
      </c>
      <c r="M100" s="9">
        <v>20.8</v>
      </c>
      <c r="N100" s="12">
        <v>1.7000000000000001E-2</v>
      </c>
      <c r="O100" s="45"/>
      <c r="P100" s="17"/>
      <c r="Q100" s="14">
        <f ca="1">(Table2[[#This Row],[Q End Cash]]+((TODAY()-Table2[[#This Row],[Quarter End Date]])*(Table2[[#This Row],[Quarterly Burn]]/90)))/1000000</f>
        <v>-0.80840000000000001</v>
      </c>
      <c r="R100" s="14">
        <f ca="1">Table2[[#This Row],[Current Estimate, Cash]]/(Table2[[#This Row],[Quarterly Burn]]/1000000)</f>
        <v>0.58664731494920175</v>
      </c>
      <c r="S100" s="2" t="e">
        <f>INDEX(Table1[Date],MATCH(Table2[[#This Row],[Ticker]],Table1[RIC],0))</f>
        <v>#N/A</v>
      </c>
    </row>
    <row r="101" spans="2:19" hidden="1" x14ac:dyDescent="0.25">
      <c r="B101" s="1" t="s">
        <v>465</v>
      </c>
      <c r="C101" s="17">
        <v>-630000</v>
      </c>
      <c r="D101" s="17">
        <v>-4767000</v>
      </c>
      <c r="E101" s="17" t="s">
        <v>21</v>
      </c>
      <c r="F101" s="18">
        <v>6228000</v>
      </c>
      <c r="G101" s="18">
        <v>-5397000</v>
      </c>
      <c r="H101" s="2">
        <v>45290</v>
      </c>
      <c r="I101" s="20">
        <f>Table2[[#This Row],[Quarter End Date]]+((Table2[[#This Row],[Q End Cash]]+(2*Table2[[#This Row],[Quarterly Burn]]))/(-Table2[[#This Row],[Quarterly Burn]]/90))</f>
        <v>45213.857698721513</v>
      </c>
      <c r="J101" s="21">
        <f>Table2[[#This Row],[Quarter End Date]]+((Table2[[#This Row],[Q End Cash]]+(1.2*Table2[[#This Row],[Quarterly Burn]]))/(-Table2[[#This Row],[Quarterly Burn]]/90))</f>
        <v>45285.857698721513</v>
      </c>
      <c r="K101" s="9">
        <f>_xll.RDP.Data(Table2[[#This Row],[Ticker]],"TR.CompanyMarketCapitalization(Scale=6)")</f>
        <v>66.021753689999997</v>
      </c>
      <c r="L101" s="12">
        <f>_xll.RDP.Data(Table2[[#This Row],[Ticker]],"TR.AvgDailyValTraded20D(Scale=6)")</f>
        <v>3.6370918461537997E-2</v>
      </c>
      <c r="M101" s="9">
        <v>67.099999999999994</v>
      </c>
      <c r="N101" s="12">
        <v>3.4000000000000002E-2</v>
      </c>
      <c r="O101" s="45"/>
      <c r="P101" s="17"/>
      <c r="Q101" s="14">
        <f ca="1">(Table2[[#This Row],[Q End Cash]]+((TODAY()-Table2[[#This Row],[Quarter End Date]])*(Table2[[#This Row],[Quarterly Burn]]/90)))/1000000</f>
        <v>-0.78810000000000002</v>
      </c>
      <c r="R101" s="14">
        <f ca="1">Table2[[#This Row],[Current Estimate, Cash]]/(Table2[[#This Row],[Quarterly Burn]]/1000000)</f>
        <v>0.14602556976097833</v>
      </c>
      <c r="S101" s="2" t="e">
        <f>INDEX(Table1[Date],MATCH(Table2[[#This Row],[Ticker]],Table1[RIC],0))</f>
        <v>#N/A</v>
      </c>
    </row>
    <row r="102" spans="2:19" hidden="1" x14ac:dyDescent="0.25">
      <c r="B102" s="1" t="s">
        <v>504</v>
      </c>
      <c r="C102" s="17">
        <v>-1551000</v>
      </c>
      <c r="D102" s="17">
        <v>-75000</v>
      </c>
      <c r="E102" s="17">
        <v>1660000</v>
      </c>
      <c r="F102" s="18">
        <v>1346000</v>
      </c>
      <c r="G102" s="18">
        <v>-1626000</v>
      </c>
      <c r="H102" s="2">
        <v>45290</v>
      </c>
      <c r="I102" s="20">
        <f>Table2[[#This Row],[Quarter End Date]]+((Table2[[#This Row],[Q End Cash]]+(2*Table2[[#This Row],[Quarterly Burn]]))/(-Table2[[#This Row],[Quarterly Burn]]/90))</f>
        <v>45184.501845018451</v>
      </c>
      <c r="J102" s="21">
        <f>Table2[[#This Row],[Quarter End Date]]+((Table2[[#This Row],[Q End Cash]]+(1.2*Table2[[#This Row],[Quarterly Burn]]))/(-Table2[[#This Row],[Quarterly Burn]]/90))</f>
        <v>45256.501845018451</v>
      </c>
      <c r="K102" s="9">
        <f>_xll.RDP.Data(Table2[[#This Row],[Ticker]],"TR.CompanyMarketCapitalization(Scale=6)")</f>
        <v>73.075799020000005</v>
      </c>
      <c r="L102" s="12">
        <f>_xll.RDP.Data(Table2[[#This Row],[Ticker]],"TR.AvgDailyValTraded20D(Scale=6)")</f>
        <v>2.2139037692307999E-2</v>
      </c>
      <c r="M102" s="9">
        <v>67.900000000000006</v>
      </c>
      <c r="N102" s="12">
        <v>2.1000000000000001E-2</v>
      </c>
      <c r="O102" s="45"/>
      <c r="P102" s="17"/>
      <c r="Q102" s="14">
        <f ca="1">(Table2[[#This Row],[Q End Cash]]+((TODAY()-Table2[[#This Row],[Quarter End Date]])*(Table2[[#This Row],[Quarterly Burn]]/90)))/1000000</f>
        <v>-0.76780000000000004</v>
      </c>
      <c r="R102" s="14">
        <f ca="1">Table2[[#This Row],[Current Estimate, Cash]]/(Table2[[#This Row],[Quarterly Burn]]/1000000)</f>
        <v>0.47220172201722022</v>
      </c>
      <c r="S102" s="2" t="e">
        <f>INDEX(Table1[Date],MATCH(Table2[[#This Row],[Ticker]],Table1[RIC],0))</f>
        <v>#N/A</v>
      </c>
    </row>
    <row r="103" spans="2:19" hidden="1" x14ac:dyDescent="0.25">
      <c r="B103" s="1" t="s">
        <v>469</v>
      </c>
      <c r="C103" s="17">
        <v>-3087000</v>
      </c>
      <c r="D103" s="17">
        <v>-1027000</v>
      </c>
      <c r="E103" s="17">
        <v>-17000</v>
      </c>
      <c r="F103" s="18">
        <v>4606000</v>
      </c>
      <c r="G103" s="18">
        <v>-4114000</v>
      </c>
      <c r="H103" s="2">
        <v>45290</v>
      </c>
      <c r="I103" s="20">
        <f>Table2[[#This Row],[Quarter End Date]]+((Table2[[#This Row],[Q End Cash]]+(2*Table2[[#This Row],[Quarterly Burn]]))/(-Table2[[#This Row],[Quarterly Burn]]/90))</f>
        <v>45210.763247447736</v>
      </c>
      <c r="J103" s="21">
        <f>Table2[[#This Row],[Quarter End Date]]+((Table2[[#This Row],[Q End Cash]]+(1.2*Table2[[#This Row],[Quarterly Burn]]))/(-Table2[[#This Row],[Quarterly Burn]]/90))</f>
        <v>45282.763247447736</v>
      </c>
      <c r="K103" s="9">
        <f>_xll.RDP.Data(Table2[[#This Row],[Ticker]],"TR.CompanyMarketCapitalization(Scale=6)")</f>
        <v>49.847915501999999</v>
      </c>
      <c r="L103" s="12">
        <f>_xll.RDP.Data(Table2[[#This Row],[Ticker]],"TR.AvgDailyValTraded20D(Scale=6)")</f>
        <v>0.12743333646153801</v>
      </c>
      <c r="M103" s="9">
        <v>50.6</v>
      </c>
      <c r="N103" s="12">
        <v>0.129</v>
      </c>
      <c r="O103" s="45"/>
      <c r="P103" s="17"/>
      <c r="Q103" s="14">
        <f ca="1">(Table2[[#This Row],[Q End Cash]]+((TODAY()-Table2[[#This Row],[Quarter End Date]])*(Table2[[#This Row],[Quarterly Burn]]/90)))/1000000</f>
        <v>-0.74219999999999997</v>
      </c>
      <c r="R103" s="14">
        <f ca="1">Table2[[#This Row],[Current Estimate, Cash]]/(Table2[[#This Row],[Quarterly Burn]]/1000000)</f>
        <v>0.18040836169178415</v>
      </c>
      <c r="S103" s="2" t="e">
        <f>INDEX(Table1[Date],MATCH(Table2[[#This Row],[Ticker]],Table1[RIC],0))</f>
        <v>#N/A</v>
      </c>
    </row>
    <row r="104" spans="2:19" hidden="1" x14ac:dyDescent="0.25">
      <c r="B104" s="1" t="s">
        <v>498</v>
      </c>
      <c r="C104" s="17">
        <v>-483000</v>
      </c>
      <c r="D104" s="17">
        <v>-1097000</v>
      </c>
      <c r="E104" s="17">
        <v>458000</v>
      </c>
      <c r="F104" s="18">
        <v>1373000</v>
      </c>
      <c r="G104" s="18">
        <v>-1580000</v>
      </c>
      <c r="H104" s="2">
        <v>45290</v>
      </c>
      <c r="I104" s="20">
        <f>Table2[[#This Row],[Quarter End Date]]+((Table2[[#This Row],[Q End Cash]]+(2*Table2[[#This Row],[Quarterly Burn]]))/(-Table2[[#This Row],[Quarterly Burn]]/90))</f>
        <v>45188.208860759492</v>
      </c>
      <c r="J104" s="21">
        <f>Table2[[#This Row],[Quarter End Date]]+((Table2[[#This Row],[Q End Cash]]+(1.2*Table2[[#This Row],[Quarterly Burn]]))/(-Table2[[#This Row],[Quarterly Burn]]/90))</f>
        <v>45260.208860759492</v>
      </c>
      <c r="K104" s="9">
        <f>_xll.RDP.Data(Table2[[#This Row],[Ticker]],"TR.CompanyMarketCapitalization(Scale=6)")</f>
        <v>18.29069986</v>
      </c>
      <c r="L104" s="12">
        <f>_xll.RDP.Data(Table2[[#This Row],[Ticker]],"TR.AvgDailyValTraded20D(Scale=6)")</f>
        <v>5.0985871038462E-2</v>
      </c>
      <c r="M104" s="9">
        <v>18.3</v>
      </c>
      <c r="N104" s="12">
        <v>5.2999999999999999E-2</v>
      </c>
      <c r="O104" s="45"/>
      <c r="P104" s="17"/>
      <c r="Q104" s="14">
        <f ca="1">(Table2[[#This Row],[Q End Cash]]+((TODAY()-Table2[[#This Row],[Quarter End Date]])*(Table2[[#This Row],[Quarterly Burn]]/90)))/1000000</f>
        <v>-0.68100000000000005</v>
      </c>
      <c r="R104" s="14">
        <f ca="1">Table2[[#This Row],[Current Estimate, Cash]]/(Table2[[#This Row],[Quarterly Burn]]/1000000)</f>
        <v>0.43101265822784812</v>
      </c>
      <c r="S104" s="2" t="e">
        <f>INDEX(Table1[Date],MATCH(Table2[[#This Row],[Ticker]],Table1[RIC],0))</f>
        <v>#N/A</v>
      </c>
    </row>
    <row r="105" spans="2:19" hidden="1" x14ac:dyDescent="0.25">
      <c r="B105" s="1" t="s">
        <v>466</v>
      </c>
      <c r="C105" s="17">
        <v>-1774000</v>
      </c>
      <c r="D105" s="17">
        <v>-2792000</v>
      </c>
      <c r="E105" s="17">
        <v>-72000</v>
      </c>
      <c r="F105" s="18">
        <v>5267000</v>
      </c>
      <c r="G105" s="18">
        <v>-4566000</v>
      </c>
      <c r="H105" s="2">
        <v>45290</v>
      </c>
      <c r="I105" s="20">
        <f>Table2[[#This Row],[Quarter End Date]]+((Table2[[#This Row],[Q End Cash]]+(2*Table2[[#This Row],[Quarterly Burn]]))/(-Table2[[#This Row],[Quarterly Burn]]/90))</f>
        <v>45213.817345597898</v>
      </c>
      <c r="J105" s="21">
        <f>Table2[[#This Row],[Quarter End Date]]+((Table2[[#This Row],[Q End Cash]]+(1.2*Table2[[#This Row],[Quarterly Burn]]))/(-Table2[[#This Row],[Quarterly Burn]]/90))</f>
        <v>45285.817345597898</v>
      </c>
      <c r="K105" s="9">
        <f>_xll.RDP.Data(Table2[[#This Row],[Ticker]],"TR.CompanyMarketCapitalization(Scale=6)")</f>
        <v>52.956869840000003</v>
      </c>
      <c r="L105" s="12">
        <f>_xll.RDP.Data(Table2[[#This Row],[Ticker]],"TR.AvgDailyValTraded20D(Scale=6)")</f>
        <v>6.3482264230768998E-2</v>
      </c>
      <c r="M105" s="9">
        <v>47.3</v>
      </c>
      <c r="N105" s="12">
        <v>6.2E-2</v>
      </c>
      <c r="O105" s="45"/>
      <c r="P105" s="17"/>
      <c r="Q105" s="14">
        <f ca="1">(Table2[[#This Row],[Q End Cash]]+((TODAY()-Table2[[#This Row],[Quarter End Date]])*(Table2[[#This Row],[Quarterly Burn]]/90)))/1000000</f>
        <v>-0.66879999999999995</v>
      </c>
      <c r="R105" s="14">
        <f ca="1">Table2[[#This Row],[Current Estimate, Cash]]/(Table2[[#This Row],[Quarterly Burn]]/1000000)</f>
        <v>0.14647393780113885</v>
      </c>
      <c r="S105" s="2" t="e">
        <f>INDEX(Table1[Date],MATCH(Table2[[#This Row],[Ticker]],Table1[RIC],0))</f>
        <v>#N/A</v>
      </c>
    </row>
    <row r="106" spans="2:19" hidden="1" x14ac:dyDescent="0.25">
      <c r="B106" s="1" t="s">
        <v>501</v>
      </c>
      <c r="C106" s="17">
        <v>-758000</v>
      </c>
      <c r="D106" s="17">
        <v>-747000</v>
      </c>
      <c r="E106" s="17">
        <v>561000</v>
      </c>
      <c r="F106" s="18">
        <v>1288000</v>
      </c>
      <c r="G106" s="18">
        <v>-1505000</v>
      </c>
      <c r="H106" s="2">
        <v>45290</v>
      </c>
      <c r="I106" s="20">
        <f>Table2[[#This Row],[Quarter End Date]]+((Table2[[#This Row],[Q End Cash]]+(2*Table2[[#This Row],[Quarterly Burn]]))/(-Table2[[#This Row],[Quarterly Burn]]/90))</f>
        <v>45187.023255813954</v>
      </c>
      <c r="J106" s="21">
        <f>Table2[[#This Row],[Quarter End Date]]+((Table2[[#This Row],[Q End Cash]]+(1.2*Table2[[#This Row],[Quarterly Burn]]))/(-Table2[[#This Row],[Quarterly Burn]]/90))</f>
        <v>45259.023255813954</v>
      </c>
      <c r="K106" s="9">
        <f>_xll.RDP.Data(Table2[[#This Row],[Ticker]],"TR.CompanyMarketCapitalization(Scale=6)")</f>
        <v>16.430094780000001</v>
      </c>
      <c r="L106" s="12">
        <f>_xll.RDP.Data(Table2[[#This Row],[Ticker]],"TR.AvgDailyValTraded20D(Scale=6)")</f>
        <v>4.7890508730768999E-2</v>
      </c>
      <c r="M106" s="9">
        <v>15.7</v>
      </c>
      <c r="N106" s="12">
        <v>4.5999999999999999E-2</v>
      </c>
      <c r="O106" s="45"/>
      <c r="P106" s="17"/>
      <c r="Q106" s="14">
        <f ca="1">(Table2[[#This Row],[Q End Cash]]+((TODAY()-Table2[[#This Row],[Quarter End Date]])*(Table2[[#This Row],[Quarterly Burn]]/90)))/1000000</f>
        <v>-0.66849999999999998</v>
      </c>
      <c r="R106" s="14">
        <f ca="1">Table2[[#This Row],[Current Estimate, Cash]]/(Table2[[#This Row],[Quarterly Burn]]/1000000)</f>
        <v>0.44418604651162791</v>
      </c>
      <c r="S106" s="2" t="e">
        <f>INDEX(Table1[Date],MATCH(Table2[[#This Row],[Ticker]],Table1[RIC],0))</f>
        <v>#N/A</v>
      </c>
    </row>
    <row r="107" spans="2:19" hidden="1" x14ac:dyDescent="0.25">
      <c r="B107" s="1" t="s">
        <v>550</v>
      </c>
      <c r="C107" s="17">
        <v>-4022000</v>
      </c>
      <c r="D107" s="17">
        <v>3202000</v>
      </c>
      <c r="E107" s="17">
        <v>-228000</v>
      </c>
      <c r="F107" s="18">
        <v>407000</v>
      </c>
      <c r="G107" s="18">
        <v>-820000</v>
      </c>
      <c r="H107" s="2">
        <v>45290</v>
      </c>
      <c r="I107" s="20">
        <f>Table2[[#This Row],[Quarter End Date]]+((Table2[[#This Row],[Q End Cash]]+(2*Table2[[#This Row],[Quarterly Burn]]))/(-Table2[[#This Row],[Quarterly Burn]]/90))</f>
        <v>45154.670731707316</v>
      </c>
      <c r="J107" s="21">
        <f>Table2[[#This Row],[Quarter End Date]]+((Table2[[#This Row],[Q End Cash]]+(1.2*Table2[[#This Row],[Quarterly Burn]]))/(-Table2[[#This Row],[Quarterly Burn]]/90))</f>
        <v>45226.670731707316</v>
      </c>
      <c r="K107" s="9">
        <f>_xll.RDP.Data(Table2[[#This Row],[Ticker]],"TR.CompanyMarketCapitalization(Scale=6)")</f>
        <v>246.6534375</v>
      </c>
      <c r="L107" s="12">
        <f>_xll.RDP.Data(Table2[[#This Row],[Ticker]],"TR.AvgDailyValTraded20D(Scale=6)")</f>
        <v>1.9824563076922999E-2</v>
      </c>
      <c r="M107" s="9">
        <v>244.6</v>
      </c>
      <c r="N107" s="12">
        <v>1.9E-2</v>
      </c>
      <c r="O107" s="45"/>
      <c r="P107" s="17"/>
      <c r="Q107" s="14">
        <f ca="1">(Table2[[#This Row],[Q End Cash]]+((TODAY()-Table2[[#This Row],[Quarter End Date]])*(Table2[[#This Row],[Quarterly Burn]]/90)))/1000000</f>
        <v>-0.65900000000000003</v>
      </c>
      <c r="R107" s="14">
        <f ca="1">Table2[[#This Row],[Current Estimate, Cash]]/(Table2[[#This Row],[Quarterly Burn]]/1000000)</f>
        <v>0.8036585365853659</v>
      </c>
      <c r="S107" s="2" t="e">
        <f>INDEX(Table1[Date],MATCH(Table2[[#This Row],[Ticker]],Table1[RIC],0))</f>
        <v>#N/A</v>
      </c>
    </row>
    <row r="108" spans="2:19" hidden="1" x14ac:dyDescent="0.25">
      <c r="B108" s="1" t="s">
        <v>540</v>
      </c>
      <c r="C108" s="17">
        <v>-845000</v>
      </c>
      <c r="D108" s="17">
        <v>-6000</v>
      </c>
      <c r="E108" s="17" t="s">
        <v>21</v>
      </c>
      <c r="F108" s="18">
        <v>465000</v>
      </c>
      <c r="G108" s="18">
        <v>-851000</v>
      </c>
      <c r="H108" s="2">
        <v>45290</v>
      </c>
      <c r="I108" s="20">
        <f>Table2[[#This Row],[Quarter End Date]]+((Table2[[#This Row],[Q End Cash]]+(2*Table2[[#This Row],[Quarterly Burn]]))/(-Table2[[#This Row],[Quarterly Burn]]/90))</f>
        <v>45159.177438307874</v>
      </c>
      <c r="J108" s="21">
        <f>Table2[[#This Row],[Quarter End Date]]+((Table2[[#This Row],[Q End Cash]]+(1.2*Table2[[#This Row],[Quarterly Burn]]))/(-Table2[[#This Row],[Quarterly Burn]]/90))</f>
        <v>45231.177438307874</v>
      </c>
      <c r="K108" s="9">
        <f>_xll.RDP.Data(Table2[[#This Row],[Ticker]],"TR.CompanyMarketCapitalization(Scale=6)")</f>
        <v>63.648354419999997</v>
      </c>
      <c r="L108" s="12">
        <f>_xll.RDP.Data(Table2[[#This Row],[Ticker]],"TR.AvgDailyValTraded20D(Scale=6)")</f>
        <v>2.0511075E-2</v>
      </c>
      <c r="M108" s="9">
        <v>62.5</v>
      </c>
      <c r="N108" s="12">
        <v>2.1000000000000001E-2</v>
      </c>
      <c r="O108" s="45"/>
      <c r="P108" s="17"/>
      <c r="Q108" s="14">
        <f ca="1">(Table2[[#This Row],[Q End Cash]]+((TODAY()-Table2[[#This Row],[Quarter End Date]])*(Table2[[#This Row],[Quarterly Burn]]/90)))/1000000</f>
        <v>-0.64129999999999998</v>
      </c>
      <c r="R108" s="14">
        <f ca="1">Table2[[#This Row],[Current Estimate, Cash]]/(Table2[[#This Row],[Quarterly Burn]]/1000000)</f>
        <v>0.75358401880141013</v>
      </c>
      <c r="S108" s="2" t="e">
        <f>INDEX(Table1[Date],MATCH(Table2[[#This Row],[Ticker]],Table1[RIC],0))</f>
        <v>#N/A</v>
      </c>
    </row>
    <row r="109" spans="2:19" hidden="1" x14ac:dyDescent="0.25">
      <c r="B109" s="1" t="s">
        <v>482</v>
      </c>
      <c r="C109" s="17">
        <v>-1905000</v>
      </c>
      <c r="D109" s="17"/>
      <c r="E109" s="17">
        <v>1980000</v>
      </c>
      <c r="F109" s="18">
        <v>1894000</v>
      </c>
      <c r="G109" s="18">
        <v>-1905000</v>
      </c>
      <c r="H109" s="2">
        <v>45290</v>
      </c>
      <c r="I109" s="20">
        <f>Table2[[#This Row],[Quarter End Date]]+((Table2[[#This Row],[Q End Cash]]+(2*Table2[[#This Row],[Quarterly Burn]]))/(-Table2[[#This Row],[Quarterly Burn]]/90))</f>
        <v>45199.48031496063</v>
      </c>
      <c r="J109" s="21">
        <f>Table2[[#This Row],[Quarter End Date]]+((Table2[[#This Row],[Q End Cash]]+(1.2*Table2[[#This Row],[Quarterly Burn]]))/(-Table2[[#This Row],[Quarterly Burn]]/90))</f>
        <v>45271.48031496063</v>
      </c>
      <c r="K109" s="9">
        <f>_xll.RDP.Data(Table2[[#This Row],[Ticker]],"TR.CompanyMarketCapitalization(Scale=6)")</f>
        <v>20.330802989999999</v>
      </c>
      <c r="L109" s="12">
        <f>_xll.RDP.Data(Table2[[#This Row],[Ticker]],"TR.AvgDailyValTraded20D(Scale=6)")</f>
        <v>2.8560121153845999E-2</v>
      </c>
      <c r="M109" s="9">
        <v>20.3</v>
      </c>
      <c r="N109" s="12">
        <v>2.8000000000000001E-2</v>
      </c>
      <c r="O109" s="45"/>
      <c r="P109" s="17"/>
      <c r="Q109" s="14">
        <f ca="1">(Table2[[#This Row],[Q End Cash]]+((TODAY()-Table2[[#This Row],[Quarter End Date]])*(Table2[[#This Row],[Quarterly Burn]]/90)))/1000000</f>
        <v>-0.58250000000000002</v>
      </c>
      <c r="R109" s="14">
        <f ca="1">Table2[[#This Row],[Current Estimate, Cash]]/(Table2[[#This Row],[Quarterly Burn]]/1000000)</f>
        <v>0.30577427821522313</v>
      </c>
      <c r="S109" s="2" t="e">
        <f>INDEX(Table1[Date],MATCH(Table2[[#This Row],[Ticker]],Table1[RIC],0))</f>
        <v>#N/A</v>
      </c>
    </row>
    <row r="110" spans="2:19" x14ac:dyDescent="0.25">
      <c r="B110" s="1" t="s">
        <v>616</v>
      </c>
      <c r="C110" s="17">
        <v>-800000</v>
      </c>
      <c r="D110" s="17">
        <f>-3600000+2875000</f>
        <v>-725000</v>
      </c>
      <c r="E110" s="17">
        <v>0</v>
      </c>
      <c r="F110" s="18">
        <v>17500000</v>
      </c>
      <c r="G110" s="18">
        <f>Table2[[#This Row],[CFO]]+Table2[[#This Row],[CFI]]</f>
        <v>-1525000</v>
      </c>
      <c r="H110" s="2">
        <v>45381</v>
      </c>
      <c r="I110" s="20">
        <f>Table2[[#This Row],[Quarter End Date]]+((Table2[[#This Row],[Q End Cash]]+(2*Table2[[#This Row],[Quarterly Burn]]))/(-Table2[[#This Row],[Quarterly Burn]]/90))</f>
        <v>46233.7868852459</v>
      </c>
      <c r="J110" s="21">
        <f>Table2[[#This Row],[Quarter End Date]]+((Table2[[#This Row],[Q End Cash]]+(1.2*Table2[[#This Row],[Quarterly Burn]]))/(-Table2[[#This Row],[Quarterly Burn]]/90))</f>
        <v>46305.7868852459</v>
      </c>
      <c r="K110" s="9">
        <f>_xll.RDP.Data(Table2[[#This Row],[Ticker]],"TR.CompanyMarketCapitalization(Scale=6)")</f>
        <v>100.496250268</v>
      </c>
      <c r="L110" s="12">
        <f>_xll.RDP.Data(Table2[[#This Row],[Ticker]],"TR.AvgDailyValTraded20D(Scale=6)")</f>
        <v>0.57462317907692295</v>
      </c>
      <c r="M110" s="9">
        <v>125.6</v>
      </c>
      <c r="N110" s="12">
        <v>0.55200000000000005</v>
      </c>
      <c r="O110" s="45" t="s">
        <v>35</v>
      </c>
      <c r="P110" s="17">
        <v>9900000</v>
      </c>
      <c r="Q110" s="13">
        <f ca="1">(Table2[[#This Row],[Q End Cash]]+Table2[[#This Row],[RR $]]+((TODAY()-Table2[[#This Row],[Quarter End Date]])*(Table2[[#This Row],[Quarterly Burn]]/90)))/1000000</f>
        <v>26.959444444444443</v>
      </c>
      <c r="R110" s="14">
        <f ca="1">Table2[[#This Row],[Current Estimate, Cash]]/(Table2[[#This Row],[Quarterly Burn]]/1000000)</f>
        <v>-17.678324225865211</v>
      </c>
      <c r="S110" s="2">
        <v>45400</v>
      </c>
    </row>
    <row r="111" spans="2:19" hidden="1" x14ac:dyDescent="0.25">
      <c r="B111" s="1" t="s">
        <v>298</v>
      </c>
      <c r="C111" s="17">
        <v>-914000</v>
      </c>
      <c r="D111" s="17">
        <v>-772000</v>
      </c>
      <c r="E111" s="17">
        <v>2635000</v>
      </c>
      <c r="F111" s="18">
        <v>1636000</v>
      </c>
      <c r="G111" s="18">
        <v>-1686000</v>
      </c>
      <c r="H111" s="2">
        <v>45290</v>
      </c>
      <c r="I111" s="20">
        <f>Table2[[#This Row],[Quarter End Date]]+((Table2[[#This Row],[Q End Cash]]+(2*Table2[[#This Row],[Quarterly Burn]]))/(-Table2[[#This Row],[Quarterly Burn]]/90))</f>
        <v>45197.330960854095</v>
      </c>
      <c r="J111" s="21">
        <f>Table2[[#This Row],[Quarter End Date]]+((Table2[[#This Row],[Q End Cash]]+(1.2*Table2[[#This Row],[Quarterly Burn]]))/(-Table2[[#This Row],[Quarterly Burn]]/90))</f>
        <v>45269.330960854095</v>
      </c>
      <c r="K111" s="9">
        <f>_xll.RDP.Data(Table2[[#This Row],[Ticker]],"TR.CompanyMarketCapitalization(Scale=6)")</f>
        <v>27.123890882000001</v>
      </c>
      <c r="L111" s="12">
        <f>_xll.RDP.Data(Table2[[#This Row],[Ticker]],"TR.AvgDailyValTraded20D(Scale=6)")</f>
        <v>0</v>
      </c>
      <c r="M111" s="9">
        <v>27.1</v>
      </c>
      <c r="N111" s="12" t="s">
        <v>127</v>
      </c>
      <c r="O111" s="45"/>
      <c r="P111" s="17"/>
      <c r="Q111" s="14">
        <f ca="1">(Table2[[#This Row],[Q End Cash]]+((TODAY()-Table2[[#This Row],[Quarter End Date]])*(Table2[[#This Row],[Quarterly Burn]]/90)))/1000000</f>
        <v>-0.55579999999999996</v>
      </c>
      <c r="R111" s="14">
        <f ca="1">Table2[[#This Row],[Current Estimate, Cash]]/(Table2[[#This Row],[Quarterly Burn]]/1000000)</f>
        <v>0.32965599051008304</v>
      </c>
      <c r="S111" s="2" t="e">
        <f>INDEX(Table1[Date],MATCH(Table2[[#This Row],[Ticker]],Table1[RIC],0))</f>
        <v>#N/A</v>
      </c>
    </row>
    <row r="112" spans="2:19" hidden="1" x14ac:dyDescent="0.25">
      <c r="B112" s="1" t="s">
        <v>497</v>
      </c>
      <c r="C112" s="17">
        <v>-1199000</v>
      </c>
      <c r="D112" s="17">
        <v>-5000</v>
      </c>
      <c r="E112" s="17">
        <v>750000</v>
      </c>
      <c r="F112" s="18">
        <v>1062000</v>
      </c>
      <c r="G112" s="18">
        <v>-1204000</v>
      </c>
      <c r="H112" s="2">
        <v>45290</v>
      </c>
      <c r="I112" s="20">
        <f>Table2[[#This Row],[Quarter End Date]]+((Table2[[#This Row],[Q End Cash]]+(2*Table2[[#This Row],[Quarterly Burn]]))/(-Table2[[#This Row],[Quarterly Burn]]/90))</f>
        <v>45189.385382059801</v>
      </c>
      <c r="J112" s="21">
        <f>Table2[[#This Row],[Quarter End Date]]+((Table2[[#This Row],[Q End Cash]]+(1.2*Table2[[#This Row],[Quarterly Burn]]))/(-Table2[[#This Row],[Quarterly Burn]]/90))</f>
        <v>45261.385382059801</v>
      </c>
      <c r="K112" s="9">
        <f>_xll.RDP.Data(Table2[[#This Row],[Ticker]],"TR.CompanyMarketCapitalization(Scale=6)")</f>
        <v>7.7232984399999998</v>
      </c>
      <c r="L112" s="12">
        <f>_xll.RDP.Data(Table2[[#This Row],[Ticker]],"TR.AvgDailyValTraded20D(Scale=6)")</f>
        <v>2.5435012230769001E-2</v>
      </c>
      <c r="M112" s="9">
        <v>8.6</v>
      </c>
      <c r="N112" s="12">
        <v>2.7E-2</v>
      </c>
      <c r="O112" s="45"/>
      <c r="P112" s="17"/>
      <c r="Q112" s="14">
        <f ca="1">(Table2[[#This Row],[Q End Cash]]+((TODAY()-Table2[[#This Row],[Quarter End Date]])*(Table2[[#This Row],[Quarterly Burn]]/90)))/1000000</f>
        <v>-0.50319999999999998</v>
      </c>
      <c r="R112" s="14">
        <f ca="1">Table2[[#This Row],[Current Estimate, Cash]]/(Table2[[#This Row],[Quarterly Burn]]/1000000)</f>
        <v>0.41794019933554816</v>
      </c>
      <c r="S112" s="2" t="e">
        <f>INDEX(Table1[Date],MATCH(Table2[[#This Row],[Ticker]],Table1[RIC],0))</f>
        <v>#N/A</v>
      </c>
    </row>
    <row r="113" spans="2:19" hidden="1" x14ac:dyDescent="0.25">
      <c r="B113" s="1" t="s">
        <v>503</v>
      </c>
      <c r="C113" s="17">
        <v>-1064000</v>
      </c>
      <c r="D113" s="17">
        <v>-19000</v>
      </c>
      <c r="E113" s="17">
        <v>0</v>
      </c>
      <c r="F113" s="18">
        <v>908000</v>
      </c>
      <c r="G113" s="18">
        <v>-1083000</v>
      </c>
      <c r="H113" s="2">
        <v>45290</v>
      </c>
      <c r="I113" s="20">
        <f>Table2[[#This Row],[Quarter End Date]]+((Table2[[#This Row],[Q End Cash]]+(2*Table2[[#This Row],[Quarterly Burn]]))/(-Table2[[#This Row],[Quarterly Burn]]/90))</f>
        <v>45185.45706371191</v>
      </c>
      <c r="J113" s="21">
        <f>Table2[[#This Row],[Quarter End Date]]+((Table2[[#This Row],[Q End Cash]]+(1.2*Table2[[#This Row],[Quarterly Burn]]))/(-Table2[[#This Row],[Quarterly Burn]]/90))</f>
        <v>45257.45706371191</v>
      </c>
      <c r="K113" s="9">
        <f>_xll.RDP.Data(Table2[[#This Row],[Ticker]],"TR.CompanyMarketCapitalization(Scale=6)")</f>
        <v>23.98078872</v>
      </c>
      <c r="L113" s="12">
        <f>_xll.RDP.Data(Table2[[#This Row],[Ticker]],"TR.AvgDailyValTraded20D(Scale=6)")</f>
        <v>4.4523065384615E-2</v>
      </c>
      <c r="M113" s="9">
        <v>24</v>
      </c>
      <c r="N113" s="12">
        <v>4.1000000000000002E-2</v>
      </c>
      <c r="O113" s="45"/>
      <c r="P113" s="17"/>
      <c r="Q113" s="14">
        <f ca="1">(Table2[[#This Row],[Q End Cash]]+((TODAY()-Table2[[#This Row],[Quarter End Date]])*(Table2[[#This Row],[Quarterly Burn]]/90)))/1000000</f>
        <v>-0.49990000000000001</v>
      </c>
      <c r="R113" s="14">
        <f ca="1">Table2[[#This Row],[Current Estimate, Cash]]/(Table2[[#This Row],[Quarterly Burn]]/1000000)</f>
        <v>0.4615881809787627</v>
      </c>
      <c r="S113" s="2" t="e">
        <f>INDEX(Table1[Date],MATCH(Table2[[#This Row],[Ticker]],Table1[RIC],0))</f>
        <v>#N/A</v>
      </c>
    </row>
    <row r="114" spans="2:19" hidden="1" x14ac:dyDescent="0.25">
      <c r="B114" s="1" t="s">
        <v>513</v>
      </c>
      <c r="C114" s="17">
        <v>-1079000</v>
      </c>
      <c r="D114" s="17">
        <v>145000</v>
      </c>
      <c r="E114" s="17">
        <v>4000</v>
      </c>
      <c r="F114" s="18">
        <v>723000</v>
      </c>
      <c r="G114" s="18">
        <v>-934000</v>
      </c>
      <c r="H114" s="2">
        <v>45290</v>
      </c>
      <c r="I114" s="20">
        <f>Table2[[#This Row],[Quarter End Date]]+((Table2[[#This Row],[Q End Cash]]+(2*Table2[[#This Row],[Quarterly Burn]]))/(-Table2[[#This Row],[Quarterly Burn]]/90))</f>
        <v>45179.668094218418</v>
      </c>
      <c r="J114" s="21">
        <f>Table2[[#This Row],[Quarter End Date]]+((Table2[[#This Row],[Q End Cash]]+(1.2*Table2[[#This Row],[Quarterly Burn]]))/(-Table2[[#This Row],[Quarterly Burn]]/90))</f>
        <v>45251.668094218418</v>
      </c>
      <c r="K114" s="9">
        <f>_xll.RDP.Data(Table2[[#This Row],[Ticker]],"TR.CompanyMarketCapitalization(Scale=6)")</f>
        <v>29.238973452</v>
      </c>
      <c r="L114" s="12">
        <f>_xll.RDP.Data(Table2[[#This Row],[Ticker]],"TR.AvgDailyValTraded20D(Scale=6)")</f>
        <v>0.132347121153846</v>
      </c>
      <c r="M114" s="9">
        <v>27.6</v>
      </c>
      <c r="N114" s="12">
        <v>0.129</v>
      </c>
      <c r="O114" s="45"/>
      <c r="P114" s="17"/>
      <c r="Q114" s="14">
        <f ca="1">(Table2[[#This Row],[Q End Cash]]+((TODAY()-Table2[[#This Row],[Quarter End Date]])*(Table2[[#This Row],[Quarterly Burn]]/90)))/1000000</f>
        <v>-0.49120000000000003</v>
      </c>
      <c r="R114" s="14">
        <f ca="1">Table2[[#This Row],[Current Estimate, Cash]]/(Table2[[#This Row],[Quarterly Burn]]/1000000)</f>
        <v>0.52591006423982867</v>
      </c>
      <c r="S114" s="2" t="e">
        <f>INDEX(Table1[Date],MATCH(Table2[[#This Row],[Ticker]],Table1[RIC],0))</f>
        <v>#N/A</v>
      </c>
    </row>
    <row r="115" spans="2:19" hidden="1" x14ac:dyDescent="0.25">
      <c r="B115" s="1" t="s">
        <v>464</v>
      </c>
      <c r="C115" s="17">
        <v>-3496000</v>
      </c>
      <c r="D115" s="17"/>
      <c r="E115" s="17">
        <v>601000</v>
      </c>
      <c r="F115" s="18">
        <v>4061000</v>
      </c>
      <c r="G115" s="18">
        <v>-3496000</v>
      </c>
      <c r="H115" s="2">
        <v>45290</v>
      </c>
      <c r="I115" s="20">
        <f>Table2[[#This Row],[Quarter End Date]]+((Table2[[#This Row],[Q End Cash]]+(2*Table2[[#This Row],[Quarterly Burn]]))/(-Table2[[#This Row],[Quarterly Burn]]/90))</f>
        <v>45214.545194508006</v>
      </c>
      <c r="J115" s="21">
        <f>Table2[[#This Row],[Quarter End Date]]+((Table2[[#This Row],[Q End Cash]]+(1.2*Table2[[#This Row],[Quarterly Burn]]))/(-Table2[[#This Row],[Quarterly Burn]]/90))</f>
        <v>45286.545194508006</v>
      </c>
      <c r="K115" s="9">
        <f>_xll.RDP.Data(Table2[[#This Row],[Ticker]],"TR.CompanyMarketCapitalization(Scale=6)")</f>
        <v>67.285300030000002</v>
      </c>
      <c r="L115" s="12">
        <f>_xll.RDP.Data(Table2[[#This Row],[Ticker]],"TR.AvgDailyValTraded20D(Scale=6)")</f>
        <v>0.20026494384615401</v>
      </c>
      <c r="M115" s="9">
        <v>67.3</v>
      </c>
      <c r="N115" s="12">
        <v>0.192</v>
      </c>
      <c r="O115" s="45"/>
      <c r="P115" s="17"/>
      <c r="Q115" s="14">
        <f ca="1">(Table2[[#This Row],[Q End Cash]]+((TODAY()-Table2[[#This Row],[Quarter End Date]])*(Table2[[#This Row],[Quarterly Burn]]/90)))/1000000</f>
        <v>-0.48380000000000001</v>
      </c>
      <c r="R115" s="14">
        <f ca="1">Table2[[#This Row],[Current Estimate, Cash]]/(Table2[[#This Row],[Quarterly Burn]]/1000000)</f>
        <v>0.13838672768878718</v>
      </c>
      <c r="S115" s="2" t="e">
        <f>INDEX(Table1[Date],MATCH(Table2[[#This Row],[Ticker]],Table1[RIC],0))</f>
        <v>#N/A</v>
      </c>
    </row>
    <row r="116" spans="2:19" hidden="1" x14ac:dyDescent="0.25">
      <c r="B116" s="1" t="s">
        <v>539</v>
      </c>
      <c r="C116" s="17">
        <v>-482000</v>
      </c>
      <c r="D116" s="17">
        <v>-69000</v>
      </c>
      <c r="E116" s="17">
        <v>-115000</v>
      </c>
      <c r="F116" s="18">
        <v>305000</v>
      </c>
      <c r="G116" s="18">
        <v>-551000</v>
      </c>
      <c r="H116" s="2">
        <v>45290</v>
      </c>
      <c r="I116" s="20">
        <f>Table2[[#This Row],[Quarter End Date]]+((Table2[[#This Row],[Q End Cash]]+(2*Table2[[#This Row],[Quarterly Burn]]))/(-Table2[[#This Row],[Quarterly Burn]]/90))</f>
        <v>45159.818511796737</v>
      </c>
      <c r="J116" s="21">
        <f>Table2[[#This Row],[Quarter End Date]]+((Table2[[#This Row],[Q End Cash]]+(1.2*Table2[[#This Row],[Quarterly Burn]]))/(-Table2[[#This Row],[Quarterly Burn]]/90))</f>
        <v>45231.818511796737</v>
      </c>
      <c r="K116" s="9">
        <f>_xll.RDP.Data(Table2[[#This Row],[Ticker]],"TR.CompanyMarketCapitalization(Scale=6)")</f>
        <v>26.962599888</v>
      </c>
      <c r="L116" s="12">
        <f>_xll.RDP.Data(Table2[[#This Row],[Ticker]],"TR.AvgDailyValTraded20D(Scale=6)")</f>
        <v>2.3327791E-2</v>
      </c>
      <c r="M116" s="9">
        <v>27</v>
      </c>
      <c r="N116" s="12">
        <v>2.1999999999999999E-2</v>
      </c>
      <c r="O116" s="45"/>
      <c r="P116" s="17"/>
      <c r="Q116" s="14">
        <f ca="1">(Table2[[#This Row],[Q End Cash]]+((TODAY()-Table2[[#This Row],[Quarter End Date]])*(Table2[[#This Row],[Quarterly Burn]]/90)))/1000000</f>
        <v>-0.4113</v>
      </c>
      <c r="R116" s="14">
        <f ca="1">Table2[[#This Row],[Current Estimate, Cash]]/(Table2[[#This Row],[Quarterly Burn]]/1000000)</f>
        <v>0.74646098003629757</v>
      </c>
      <c r="S116" s="2" t="e">
        <f>INDEX(Table1[Date],MATCH(Table2[[#This Row],[Ticker]],Table1[RIC],0))</f>
        <v>#N/A</v>
      </c>
    </row>
    <row r="117" spans="2:19" hidden="1" x14ac:dyDescent="0.25">
      <c r="B117" s="1" t="s">
        <v>471</v>
      </c>
      <c r="C117" s="17">
        <v>-483000</v>
      </c>
      <c r="D117" s="17">
        <v>-1375000</v>
      </c>
      <c r="E117" s="17">
        <v>3183000</v>
      </c>
      <c r="F117" s="18">
        <v>2011000</v>
      </c>
      <c r="G117" s="18">
        <v>-1858000</v>
      </c>
      <c r="H117" s="2">
        <v>45290</v>
      </c>
      <c r="I117" s="20">
        <f>Table2[[#This Row],[Quarter End Date]]+((Table2[[#This Row],[Q End Cash]]+(2*Table2[[#This Row],[Quarterly Burn]]))/(-Table2[[#This Row],[Quarterly Burn]]/90))</f>
        <v>45207.411194833156</v>
      </c>
      <c r="J117" s="21">
        <f>Table2[[#This Row],[Quarter End Date]]+((Table2[[#This Row],[Q End Cash]]+(1.2*Table2[[#This Row],[Quarterly Burn]]))/(-Table2[[#This Row],[Quarterly Burn]]/90))</f>
        <v>45279.411194833156</v>
      </c>
      <c r="K117" s="9">
        <f>_xll.RDP.Data(Table2[[#This Row],[Ticker]],"TR.CompanyMarketCapitalization(Scale=6)")</f>
        <v>16.65116781</v>
      </c>
      <c r="L117" s="12">
        <f>_xll.RDP.Data(Table2[[#This Row],[Ticker]],"TR.AvgDailyValTraded20D(Scale=6)")</f>
        <v>1.6073368538461998E-2</v>
      </c>
      <c r="M117" s="9">
        <v>16.7</v>
      </c>
      <c r="N117" s="12">
        <v>1.4999999999999999E-2</v>
      </c>
      <c r="O117" s="45"/>
      <c r="P117" s="17"/>
      <c r="Q117" s="14">
        <f ca="1">(Table2[[#This Row],[Q End Cash]]+((TODAY()-Table2[[#This Row],[Quarter End Date]])*(Table2[[#This Row],[Quarterly Burn]]/90)))/1000000</f>
        <v>-0.40439999999999998</v>
      </c>
      <c r="R117" s="14">
        <f ca="1">Table2[[#This Row],[Current Estimate, Cash]]/(Table2[[#This Row],[Quarterly Burn]]/1000000)</f>
        <v>0.2176533907427341</v>
      </c>
      <c r="S117" s="2" t="e">
        <f>INDEX(Table1[Date],MATCH(Table2[[#This Row],[Ticker]],Table1[RIC],0))</f>
        <v>#N/A</v>
      </c>
    </row>
    <row r="118" spans="2:19" hidden="1" x14ac:dyDescent="0.25">
      <c r="B118" s="1" t="s">
        <v>473</v>
      </c>
      <c r="C118" s="17">
        <v>-1446000</v>
      </c>
      <c r="D118" s="17">
        <v>-19000</v>
      </c>
      <c r="E118" s="17">
        <v>144000</v>
      </c>
      <c r="F118" s="18">
        <v>1540000</v>
      </c>
      <c r="G118" s="18">
        <v>-1465000</v>
      </c>
      <c r="H118" s="2">
        <v>45290</v>
      </c>
      <c r="I118" s="20">
        <f>Table2[[#This Row],[Quarter End Date]]+((Table2[[#This Row],[Q End Cash]]+(2*Table2[[#This Row],[Quarterly Burn]]))/(-Table2[[#This Row],[Quarterly Burn]]/90))</f>
        <v>45204.607508532426</v>
      </c>
      <c r="J118" s="21">
        <f>Table2[[#This Row],[Quarter End Date]]+((Table2[[#This Row],[Q End Cash]]+(1.2*Table2[[#This Row],[Quarterly Burn]]))/(-Table2[[#This Row],[Quarterly Burn]]/90))</f>
        <v>45276.607508532426</v>
      </c>
      <c r="K118" s="9">
        <f>_xll.RDP.Data(Table2[[#This Row],[Ticker]],"TR.CompanyMarketCapitalization(Scale=6)")</f>
        <v>31.254790197999998</v>
      </c>
      <c r="L118" s="12">
        <f>_xll.RDP.Data(Table2[[#This Row],[Ticker]],"TR.AvgDailyValTraded20D(Scale=6)")</f>
        <v>1.8867512999999999E-2</v>
      </c>
      <c r="M118" s="9">
        <v>31.3</v>
      </c>
      <c r="N118" s="12">
        <v>1.7999999999999999E-2</v>
      </c>
      <c r="O118" s="45"/>
      <c r="P118" s="17"/>
      <c r="Q118" s="14">
        <f ca="1">(Table2[[#This Row],[Q End Cash]]+((TODAY()-Table2[[#This Row],[Quarter End Date]])*(Table2[[#This Row],[Quarterly Burn]]/90)))/1000000</f>
        <v>-0.36449999999999999</v>
      </c>
      <c r="R118" s="14">
        <f ca="1">Table2[[#This Row],[Current Estimate, Cash]]/(Table2[[#This Row],[Quarterly Burn]]/1000000)</f>
        <v>0.24880546075085322</v>
      </c>
      <c r="S118" s="2" t="e">
        <f>INDEX(Table1[Date],MATCH(Table2[[#This Row],[Ticker]],Table1[RIC],0))</f>
        <v>#N/A</v>
      </c>
    </row>
    <row r="119" spans="2:19" hidden="1" x14ac:dyDescent="0.25">
      <c r="B119" s="1" t="s">
        <v>488</v>
      </c>
      <c r="C119" s="17">
        <v>-182000</v>
      </c>
      <c r="D119" s="17">
        <v>-649000</v>
      </c>
      <c r="E119" s="17">
        <v>804000</v>
      </c>
      <c r="F119" s="18">
        <v>792000</v>
      </c>
      <c r="G119" s="18">
        <v>-831000</v>
      </c>
      <c r="H119" s="2">
        <v>45290</v>
      </c>
      <c r="I119" s="20">
        <f>Table2[[#This Row],[Quarter End Date]]+((Table2[[#This Row],[Q End Cash]]+(2*Table2[[#This Row],[Quarterly Burn]]))/(-Table2[[#This Row],[Quarterly Burn]]/90))</f>
        <v>45195.776173285201</v>
      </c>
      <c r="J119" s="21">
        <f>Table2[[#This Row],[Quarter End Date]]+((Table2[[#This Row],[Q End Cash]]+(1.2*Table2[[#This Row],[Quarterly Burn]]))/(-Table2[[#This Row],[Quarterly Burn]]/90))</f>
        <v>45267.776173285201</v>
      </c>
      <c r="K119" s="9">
        <f>_xll.RDP.Data(Table2[[#This Row],[Ticker]],"TR.CompanyMarketCapitalization(Scale=6)")</f>
        <v>13.66411452</v>
      </c>
      <c r="L119" s="12">
        <f>_xll.RDP.Data(Table2[[#This Row],[Ticker]],"TR.AvgDailyValTraded20D(Scale=6)")</f>
        <v>2.4048765307692E-2</v>
      </c>
      <c r="M119" s="9">
        <v>14.6</v>
      </c>
      <c r="N119" s="12">
        <v>2.4E-2</v>
      </c>
      <c r="O119" s="45"/>
      <c r="P119" s="17"/>
      <c r="Q119" s="14">
        <f ca="1">(Table2[[#This Row],[Q End Cash]]+((TODAY()-Table2[[#This Row],[Quarter End Date]])*(Table2[[#This Row],[Quarterly Burn]]/90)))/1000000</f>
        <v>-0.2883</v>
      </c>
      <c r="R119" s="14">
        <f ca="1">Table2[[#This Row],[Current Estimate, Cash]]/(Table2[[#This Row],[Quarterly Burn]]/1000000)</f>
        <v>0.34693140794223826</v>
      </c>
      <c r="S119" s="2" t="e">
        <f>INDEX(Table1[Date],MATCH(Table2[[#This Row],[Ticker]],Table1[RIC],0))</f>
        <v>#N/A</v>
      </c>
    </row>
    <row r="120" spans="2:19" hidden="1" x14ac:dyDescent="0.25">
      <c r="B120" s="1" t="s">
        <v>453</v>
      </c>
      <c r="C120" s="17">
        <v>-4369000</v>
      </c>
      <c r="D120" s="17">
        <v>-89000</v>
      </c>
      <c r="E120" s="17" t="s">
        <v>21</v>
      </c>
      <c r="F120" s="18">
        <v>5516000</v>
      </c>
      <c r="G120" s="18">
        <v>-4458000</v>
      </c>
      <c r="H120" s="2">
        <v>45290</v>
      </c>
      <c r="I120" s="20">
        <f>Table2[[#This Row],[Quarter End Date]]+((Table2[[#This Row],[Q End Cash]]+(2*Table2[[#This Row],[Quarterly Burn]]))/(-Table2[[#This Row],[Quarterly Burn]]/90))</f>
        <v>45221.359353970387</v>
      </c>
      <c r="J120" s="21">
        <f>Table2[[#This Row],[Quarter End Date]]+((Table2[[#This Row],[Q End Cash]]+(1.2*Table2[[#This Row],[Quarterly Burn]]))/(-Table2[[#This Row],[Quarterly Burn]]/90))</f>
        <v>45293.359353970387</v>
      </c>
      <c r="K120" s="9">
        <f>_xll.RDP.Data(Table2[[#This Row],[Ticker]],"TR.CompanyMarketCapitalization(Scale=6)")</f>
        <v>168.9383674</v>
      </c>
      <c r="L120" s="12">
        <f>_xll.RDP.Data(Table2[[#This Row],[Ticker]],"TR.AvgDailyValTraded20D(Scale=6)")</f>
        <v>0.244210214615385</v>
      </c>
      <c r="M120" s="9">
        <v>165.1</v>
      </c>
      <c r="N120" s="12">
        <v>0.23400000000000001</v>
      </c>
      <c r="O120" s="45"/>
      <c r="P120" s="17"/>
      <c r="Q120" s="14">
        <f ca="1">(Table2[[#This Row],[Q End Cash]]+((TODAY()-Table2[[#This Row],[Quarter End Date]])*(Table2[[#This Row],[Quarterly Burn]]/90)))/1000000</f>
        <v>-0.27939999999999998</v>
      </c>
      <c r="R120" s="14">
        <f ca="1">Table2[[#This Row],[Current Estimate, Cash]]/(Table2[[#This Row],[Quarterly Burn]]/1000000)</f>
        <v>6.2673844773440998E-2</v>
      </c>
      <c r="S120" s="2" t="e">
        <f>INDEX(Table1[Date],MATCH(Table2[[#This Row],[Ticker]],Table1[RIC],0))</f>
        <v>#N/A</v>
      </c>
    </row>
    <row r="121" spans="2:19" hidden="1" x14ac:dyDescent="0.25">
      <c r="B121" s="1" t="s">
        <v>468</v>
      </c>
      <c r="C121" s="17">
        <v>-306000</v>
      </c>
      <c r="D121" s="17">
        <v>-1166000</v>
      </c>
      <c r="E121" s="17">
        <v>-693000</v>
      </c>
      <c r="F121" s="18">
        <v>1649000</v>
      </c>
      <c r="G121" s="18">
        <v>-1472000</v>
      </c>
      <c r="H121" s="2">
        <v>45290</v>
      </c>
      <c r="I121" s="20">
        <f>Table2[[#This Row],[Quarter End Date]]+((Table2[[#This Row],[Q End Cash]]+(2*Table2[[#This Row],[Quarterly Burn]]))/(-Table2[[#This Row],[Quarterly Burn]]/90))</f>
        <v>45210.822010869568</v>
      </c>
      <c r="J121" s="21">
        <f>Table2[[#This Row],[Quarter End Date]]+((Table2[[#This Row],[Q End Cash]]+(1.2*Table2[[#This Row],[Quarterly Burn]]))/(-Table2[[#This Row],[Quarterly Burn]]/90))</f>
        <v>45282.822010869568</v>
      </c>
      <c r="K121" s="9">
        <f>_xll.RDP.Data(Table2[[#This Row],[Ticker]],"TR.CompanyMarketCapitalization(Scale=6)")</f>
        <v>19.820220406000001</v>
      </c>
      <c r="L121" s="12">
        <f>_xll.RDP.Data(Table2[[#This Row],[Ticker]],"TR.AvgDailyValTraded20D(Scale=6)")</f>
        <v>1.4723931923076999E-2</v>
      </c>
      <c r="M121" s="9">
        <v>17.899999999999999</v>
      </c>
      <c r="N121" s="12">
        <v>1.4E-2</v>
      </c>
      <c r="O121" s="45"/>
      <c r="P121" s="17"/>
      <c r="Q121" s="14">
        <f ca="1">(Table2[[#This Row],[Q End Cash]]+((TODAY()-Table2[[#This Row],[Quarter End Date]])*(Table2[[#This Row],[Quarterly Burn]]/90)))/1000000</f>
        <v>-0.2646</v>
      </c>
      <c r="R121" s="14">
        <f ca="1">Table2[[#This Row],[Current Estimate, Cash]]/(Table2[[#This Row],[Quarterly Burn]]/1000000)</f>
        <v>0.17975543478260869</v>
      </c>
      <c r="S121" s="2" t="e">
        <f>INDEX(Table1[Date],MATCH(Table2[[#This Row],[Ticker]],Table1[RIC],0))</f>
        <v>#N/A</v>
      </c>
    </row>
    <row r="122" spans="2:19" hidden="1" x14ac:dyDescent="0.25">
      <c r="B122" s="1" t="s">
        <v>452</v>
      </c>
      <c r="C122" s="17">
        <v>1174000</v>
      </c>
      <c r="D122" s="17">
        <v>-5718000</v>
      </c>
      <c r="E122" s="17">
        <v>-3520000</v>
      </c>
      <c r="F122" s="18">
        <v>5644000</v>
      </c>
      <c r="G122" s="18">
        <v>-4544000</v>
      </c>
      <c r="H122" s="2">
        <v>45290</v>
      </c>
      <c r="I122" s="20">
        <f>Table2[[#This Row],[Quarter End Date]]+((Table2[[#This Row],[Q End Cash]]+(2*Table2[[#This Row],[Quarterly Burn]]))/(-Table2[[#This Row],[Quarterly Burn]]/90))</f>
        <v>45221.786971830988</v>
      </c>
      <c r="J122" s="21">
        <f>Table2[[#This Row],[Quarter End Date]]+((Table2[[#This Row],[Q End Cash]]+(1.2*Table2[[#This Row],[Quarterly Burn]]))/(-Table2[[#This Row],[Quarterly Burn]]/90))</f>
        <v>45293.786971830988</v>
      </c>
      <c r="K122" s="9">
        <f>_xll.RDP.Data(Table2[[#This Row],[Ticker]],"TR.CompanyMarketCapitalization(Scale=6)")</f>
        <v>122.85462876</v>
      </c>
      <c r="L122" s="12">
        <f>_xll.RDP.Data(Table2[[#This Row],[Ticker]],"TR.AvgDailyValTraded20D(Scale=6)")</f>
        <v>1.9265926923076999E-2</v>
      </c>
      <c r="M122" s="9">
        <v>119.9</v>
      </c>
      <c r="N122" s="12">
        <v>0.02</v>
      </c>
      <c r="O122" s="45"/>
      <c r="P122" s="17"/>
      <c r="Q122" s="14">
        <f ca="1">(Table2[[#This Row],[Q End Cash]]+((TODAY()-Table2[[#This Row],[Quarter End Date]])*(Table2[[#This Row],[Quarterly Burn]]/90)))/1000000</f>
        <v>-0.26319999999999999</v>
      </c>
      <c r="R122" s="14">
        <f ca="1">Table2[[#This Row],[Current Estimate, Cash]]/(Table2[[#This Row],[Quarterly Burn]]/1000000)</f>
        <v>5.7922535211267612E-2</v>
      </c>
      <c r="S122" s="2" t="e">
        <f>INDEX(Table1[Date],MATCH(Table2[[#This Row],[Ticker]],Table1[RIC],0))</f>
        <v>#N/A</v>
      </c>
    </row>
    <row r="123" spans="2:19" hidden="1" x14ac:dyDescent="0.25">
      <c r="B123" s="1" t="s">
        <v>477</v>
      </c>
      <c r="C123" s="17">
        <v>-415000</v>
      </c>
      <c r="D123" s="17">
        <v>-445000</v>
      </c>
      <c r="E123" s="17">
        <v>-40000</v>
      </c>
      <c r="F123" s="18">
        <v>873000</v>
      </c>
      <c r="G123" s="18">
        <v>-860000</v>
      </c>
      <c r="H123" s="2">
        <v>45290</v>
      </c>
      <c r="I123" s="20">
        <f>Table2[[#This Row],[Quarter End Date]]+((Table2[[#This Row],[Q End Cash]]+(2*Table2[[#This Row],[Quarterly Burn]]))/(-Table2[[#This Row],[Quarterly Burn]]/90))</f>
        <v>45201.360465116282</v>
      </c>
      <c r="J123" s="21">
        <f>Table2[[#This Row],[Quarter End Date]]+((Table2[[#This Row],[Q End Cash]]+(1.2*Table2[[#This Row],[Quarterly Burn]]))/(-Table2[[#This Row],[Quarterly Burn]]/90))</f>
        <v>45273.360465116282</v>
      </c>
      <c r="K123" s="9">
        <f>_xll.RDP.Data(Table2[[#This Row],[Ticker]],"TR.CompanyMarketCapitalization(Scale=6)")</f>
        <v>28.693289323999998</v>
      </c>
      <c r="L123" s="12">
        <f>_xll.RDP.Data(Table2[[#This Row],[Ticker]],"TR.AvgDailyValTraded20D(Scale=6)")</f>
        <v>5.9751019384615002E-2</v>
      </c>
      <c r="M123" s="9">
        <v>26.6</v>
      </c>
      <c r="N123" s="12">
        <v>5.8000000000000003E-2</v>
      </c>
      <c r="O123" s="45"/>
      <c r="P123" s="17"/>
      <c r="Q123" s="14">
        <f ca="1">(Table2[[#This Row],[Q End Cash]]+((TODAY()-Table2[[#This Row],[Quarter End Date]])*(Table2[[#This Row],[Quarterly Burn]]/90)))/1000000</f>
        <v>-0.245</v>
      </c>
      <c r="R123" s="14">
        <f ca="1">Table2[[#This Row],[Current Estimate, Cash]]/(Table2[[#This Row],[Quarterly Burn]]/1000000)</f>
        <v>0.28488372093023256</v>
      </c>
      <c r="S123" s="2" t="e">
        <f>INDEX(Table1[Date],MATCH(Table2[[#This Row],[Ticker]],Table1[RIC],0))</f>
        <v>#N/A</v>
      </c>
    </row>
    <row r="124" spans="2:19" hidden="1" x14ac:dyDescent="0.25">
      <c r="B124" s="1" t="s">
        <v>487</v>
      </c>
      <c r="C124" s="17">
        <v>-265000</v>
      </c>
      <c r="D124" s="17">
        <v>-375000</v>
      </c>
      <c r="E124" s="17">
        <v>500000</v>
      </c>
      <c r="F124" s="18">
        <v>610000</v>
      </c>
      <c r="G124" s="18">
        <v>-640000</v>
      </c>
      <c r="H124" s="2">
        <v>45290</v>
      </c>
      <c r="I124" s="20">
        <f>Table2[[#This Row],[Quarter End Date]]+((Table2[[#This Row],[Q End Cash]]+(2*Table2[[#This Row],[Quarterly Burn]]))/(-Table2[[#This Row],[Quarterly Burn]]/90))</f>
        <v>45195.78125</v>
      </c>
      <c r="J124" s="21">
        <f>Table2[[#This Row],[Quarter End Date]]+((Table2[[#This Row],[Q End Cash]]+(1.2*Table2[[#This Row],[Quarterly Burn]]))/(-Table2[[#This Row],[Quarterly Burn]]/90))</f>
        <v>45267.78125</v>
      </c>
      <c r="K124" s="9">
        <f>_xll.RDP.Data(Table2[[#This Row],[Ticker]],"TR.CompanyMarketCapitalization(Scale=6)")</f>
        <v>33.067053250000001</v>
      </c>
      <c r="L124" s="12">
        <f>_xll.RDP.Data(Table2[[#This Row],[Ticker]],"TR.AvgDailyValTraded20D(Scale=6)")</f>
        <v>3.9221440384615003E-2</v>
      </c>
      <c r="M124" s="9">
        <v>32.1</v>
      </c>
      <c r="N124" s="12">
        <v>3.9E-2</v>
      </c>
      <c r="O124" s="45"/>
      <c r="P124" s="17"/>
      <c r="Q124" s="14">
        <f ca="1">(Table2[[#This Row],[Q End Cash]]+((TODAY()-Table2[[#This Row],[Quarter End Date]])*(Table2[[#This Row],[Quarterly Burn]]/90)))/1000000</f>
        <v>-0.222</v>
      </c>
      <c r="R124" s="14">
        <f ca="1">Table2[[#This Row],[Current Estimate, Cash]]/(Table2[[#This Row],[Quarterly Burn]]/1000000)</f>
        <v>0.34687499999999999</v>
      </c>
      <c r="S124" s="2" t="e">
        <f>INDEX(Table1[Date],MATCH(Table2[[#This Row],[Ticker]],Table1[RIC],0))</f>
        <v>#N/A</v>
      </c>
    </row>
    <row r="125" spans="2:19" hidden="1" x14ac:dyDescent="0.25">
      <c r="B125" s="1" t="s">
        <v>463</v>
      </c>
      <c r="C125" s="17">
        <v>-215000</v>
      </c>
      <c r="D125" s="17">
        <v>-1341000</v>
      </c>
      <c r="E125" s="17">
        <v>-28000</v>
      </c>
      <c r="F125" s="18">
        <v>1825000</v>
      </c>
      <c r="G125" s="18">
        <v>-1556000</v>
      </c>
      <c r="H125" s="2">
        <v>45290</v>
      </c>
      <c r="I125" s="20">
        <f>Table2[[#This Row],[Quarter End Date]]+((Table2[[#This Row],[Q End Cash]]+(2*Table2[[#This Row],[Quarterly Burn]]))/(-Table2[[#This Row],[Quarterly Burn]]/90))</f>
        <v>45215.559125964013</v>
      </c>
      <c r="J125" s="21">
        <f>Table2[[#This Row],[Quarter End Date]]+((Table2[[#This Row],[Q End Cash]]+(1.2*Table2[[#This Row],[Quarterly Burn]]))/(-Table2[[#This Row],[Quarterly Burn]]/90))</f>
        <v>45287.559125964013</v>
      </c>
      <c r="K125" s="9">
        <f>_xll.RDP.Data(Table2[[#This Row],[Ticker]],"TR.CompanyMarketCapitalization(Scale=6)")</f>
        <v>39.001923355999999</v>
      </c>
      <c r="L125" s="12">
        <f>_xll.RDP.Data(Table2[[#This Row],[Ticker]],"TR.AvgDailyValTraded20D(Scale=6)")</f>
        <v>2.1880332692308001E-2</v>
      </c>
      <c r="M125" s="9">
        <v>40.799999999999997</v>
      </c>
      <c r="N125" s="12">
        <v>2.1999999999999999E-2</v>
      </c>
      <c r="O125" s="45"/>
      <c r="P125" s="17"/>
      <c r="Q125" s="14">
        <f ca="1">(Table2[[#This Row],[Q End Cash]]+((TODAY()-Table2[[#This Row],[Quarter End Date]])*(Table2[[#This Row],[Quarterly Burn]]/90)))/1000000</f>
        <v>-0.19780000000000023</v>
      </c>
      <c r="R125" s="14">
        <f ca="1">Table2[[#This Row],[Current Estimate, Cash]]/(Table2[[#This Row],[Quarterly Burn]]/1000000)</f>
        <v>0.12712082262210811</v>
      </c>
      <c r="S125" s="2" t="e">
        <f>INDEX(Table1[Date],MATCH(Table2[[#This Row],[Ticker]],Table1[RIC],0))</f>
        <v>#N/A</v>
      </c>
    </row>
    <row r="126" spans="2:19" hidden="1" x14ac:dyDescent="0.25">
      <c r="B126" s="1" t="s">
        <v>474</v>
      </c>
      <c r="C126" s="17">
        <v>-787000</v>
      </c>
      <c r="D126" s="17">
        <v>0</v>
      </c>
      <c r="E126" s="17">
        <v>-44000</v>
      </c>
      <c r="F126" s="18">
        <v>827000</v>
      </c>
      <c r="G126" s="18">
        <v>-787000</v>
      </c>
      <c r="H126" s="2">
        <v>45290</v>
      </c>
      <c r="I126" s="20">
        <f>Table2[[#This Row],[Quarter End Date]]+((Table2[[#This Row],[Q End Cash]]+(2*Table2[[#This Row],[Quarterly Burn]]))/(-Table2[[#This Row],[Quarterly Burn]]/90))</f>
        <v>45204.574332909782</v>
      </c>
      <c r="J126" s="21">
        <f>Table2[[#This Row],[Quarter End Date]]+((Table2[[#This Row],[Q End Cash]]+(1.2*Table2[[#This Row],[Quarterly Burn]]))/(-Table2[[#This Row],[Quarterly Burn]]/90))</f>
        <v>45276.574332909782</v>
      </c>
      <c r="K126" s="9">
        <f>_xll.RDP.Data(Table2[[#This Row],[Ticker]],"TR.CompanyMarketCapitalization(Scale=6)")</f>
        <v>114.02802348</v>
      </c>
      <c r="L126" s="12">
        <f>_xll.RDP.Data(Table2[[#This Row],[Ticker]],"TR.AvgDailyValTraded20D(Scale=6)")</f>
        <v>5.2355456538461999E-2</v>
      </c>
      <c r="M126" s="9">
        <v>117</v>
      </c>
      <c r="N126" s="12">
        <v>4.9000000000000002E-2</v>
      </c>
      <c r="O126" s="45"/>
      <c r="P126" s="17"/>
      <c r="Q126" s="14">
        <f ca="1">(Table2[[#This Row],[Q End Cash]]+((TODAY()-Table2[[#This Row],[Quarter End Date]])*(Table2[[#This Row],[Quarterly Burn]]/90)))/1000000</f>
        <v>-0.19610000000000011</v>
      </c>
      <c r="R126" s="14">
        <f ca="1">Table2[[#This Row],[Current Estimate, Cash]]/(Table2[[#This Row],[Quarterly Burn]]/1000000)</f>
        <v>0.24917407878017803</v>
      </c>
      <c r="S126" s="2" t="e">
        <f>INDEX(Table1[Date],MATCH(Table2[[#This Row],[Ticker]],Table1[RIC],0))</f>
        <v>#N/A</v>
      </c>
    </row>
    <row r="127" spans="2:19" hidden="1" x14ac:dyDescent="0.25">
      <c r="B127" s="1" t="s">
        <v>321</v>
      </c>
      <c r="C127" s="17">
        <v>-7706100</v>
      </c>
      <c r="D127" s="17">
        <v>531400</v>
      </c>
      <c r="E127" s="17">
        <v>0</v>
      </c>
      <c r="F127" s="18">
        <v>9133700</v>
      </c>
      <c r="G127" s="18">
        <v>-7174700</v>
      </c>
      <c r="H127" s="2">
        <v>45290</v>
      </c>
      <c r="I127" s="20">
        <f>Table2[[#This Row],[Quarter End Date]]+((Table2[[#This Row],[Q End Cash]]+(2*Table2[[#This Row],[Quarterly Burn]]))/(-Table2[[#This Row],[Quarterly Burn]]/90))</f>
        <v>45224.573849777691</v>
      </c>
      <c r="J127" s="21">
        <f>Table2[[#This Row],[Quarter End Date]]+((Table2[[#This Row],[Q End Cash]]+(1.2*Table2[[#This Row],[Quarterly Burn]]))/(-Table2[[#This Row],[Quarterly Burn]]/90))</f>
        <v>45296.573849777691</v>
      </c>
      <c r="K127" s="9">
        <f>_xll.RDP.Data(Table2[[#This Row],[Ticker]],"TR.CompanyMarketCapitalization(Scale=6)")</f>
        <v>47.259990604999999</v>
      </c>
      <c r="L127" s="12">
        <f>_xll.RDP.Data(Table2[[#This Row],[Ticker]],"TR.AvgDailyValTraded20D(Scale=6)")</f>
        <v>7.5073353076923005E-2</v>
      </c>
      <c r="M127" s="9">
        <v>45.2</v>
      </c>
      <c r="N127" s="12">
        <v>0.08</v>
      </c>
      <c r="O127" s="45"/>
      <c r="P127" s="17"/>
      <c r="Q127" s="14">
        <f ca="1">(Table2[[#This Row],[Q End Cash]]+((TODAY()-Table2[[#This Row],[Quarter End Date]])*(Table2[[#This Row],[Quarterly Burn]]/90)))/1000000</f>
        <v>-0.19341</v>
      </c>
      <c r="R127" s="14">
        <f ca="1">Table2[[#This Row],[Current Estimate, Cash]]/(Table2[[#This Row],[Quarterly Burn]]/1000000)</f>
        <v>2.6957224692321632E-2</v>
      </c>
      <c r="S127" s="2" t="e">
        <f>INDEX(Table1[Date],MATCH(Table2[[#This Row],[Ticker]],Table1[RIC],0))</f>
        <v>#N/A</v>
      </c>
    </row>
    <row r="128" spans="2:19" hidden="1" x14ac:dyDescent="0.25">
      <c r="B128" s="1" t="s">
        <v>461</v>
      </c>
      <c r="C128" s="17">
        <v>-422000</v>
      </c>
      <c r="D128" s="17">
        <v>-1026000</v>
      </c>
      <c r="E128" s="17">
        <v>1991000</v>
      </c>
      <c r="F128" s="18">
        <v>1716000</v>
      </c>
      <c r="G128" s="18">
        <v>-1448000</v>
      </c>
      <c r="H128" s="2">
        <v>45290</v>
      </c>
      <c r="I128" s="20">
        <f>Table2[[#This Row],[Quarter End Date]]+((Table2[[#This Row],[Q End Cash]]+(2*Table2[[#This Row],[Quarterly Burn]]))/(-Table2[[#This Row],[Quarterly Burn]]/90))</f>
        <v>45216.657458563539</v>
      </c>
      <c r="J128" s="21">
        <f>Table2[[#This Row],[Quarter End Date]]+((Table2[[#This Row],[Q End Cash]]+(1.2*Table2[[#This Row],[Quarterly Burn]]))/(-Table2[[#This Row],[Quarterly Burn]]/90))</f>
        <v>45288.657458563539</v>
      </c>
      <c r="K128" s="9">
        <f>_xll.RDP.Data(Table2[[#This Row],[Ticker]],"TR.CompanyMarketCapitalization(Scale=6)")</f>
        <v>27.764603940000001</v>
      </c>
      <c r="L128" s="12">
        <f>_xll.RDP.Data(Table2[[#This Row],[Ticker]],"TR.AvgDailyValTraded20D(Scale=6)")</f>
        <v>1.1941648846154E-2</v>
      </c>
      <c r="M128" s="9">
        <v>27.8</v>
      </c>
      <c r="N128" s="12">
        <v>1.0999999999999999E-2</v>
      </c>
      <c r="O128" s="45"/>
      <c r="P128" s="17"/>
      <c r="Q128" s="14">
        <f ca="1">(Table2[[#This Row],[Q End Cash]]+((TODAY()-Table2[[#This Row],[Quarter End Date]])*(Table2[[#This Row],[Quarterly Burn]]/90)))/1000000</f>
        <v>-0.16639999999999999</v>
      </c>
      <c r="R128" s="14">
        <f ca="1">Table2[[#This Row],[Current Estimate, Cash]]/(Table2[[#This Row],[Quarterly Burn]]/1000000)</f>
        <v>0.11491712707182321</v>
      </c>
      <c r="S128" s="2" t="e">
        <f>INDEX(Table1[Date],MATCH(Table2[[#This Row],[Ticker]],Table1[RIC],0))</f>
        <v>#N/A</v>
      </c>
    </row>
    <row r="129" spans="2:19" hidden="1" x14ac:dyDescent="0.25">
      <c r="B129" s="1" t="s">
        <v>459</v>
      </c>
      <c r="C129" s="17">
        <v>-1707000</v>
      </c>
      <c r="D129" s="17">
        <v>0</v>
      </c>
      <c r="E129" s="17">
        <v>1791000</v>
      </c>
      <c r="F129" s="18">
        <v>2072000</v>
      </c>
      <c r="G129" s="18">
        <v>-1707000</v>
      </c>
      <c r="H129" s="2">
        <v>45290</v>
      </c>
      <c r="I129" s="20">
        <f>Table2[[#This Row],[Quarter End Date]]+((Table2[[#This Row],[Q End Cash]]+(2*Table2[[#This Row],[Quarterly Burn]]))/(-Table2[[#This Row],[Quarterly Burn]]/90))</f>
        <v>45219.244288224952</v>
      </c>
      <c r="J129" s="21">
        <f>Table2[[#This Row],[Quarter End Date]]+((Table2[[#This Row],[Q End Cash]]+(1.2*Table2[[#This Row],[Quarterly Burn]]))/(-Table2[[#This Row],[Quarterly Burn]]/90))</f>
        <v>45291.244288224952</v>
      </c>
      <c r="K129" s="9">
        <f>_xll.RDP.Data(Table2[[#This Row],[Ticker]],"TR.CompanyMarketCapitalization(Scale=6)")</f>
        <v>49.866953444000004</v>
      </c>
      <c r="L129" s="12">
        <f>_xll.RDP.Data(Table2[[#This Row],[Ticker]],"TR.AvgDailyValTraded20D(Scale=6)")</f>
        <v>0.20342758330769201</v>
      </c>
      <c r="M129" s="9">
        <v>49.9</v>
      </c>
      <c r="N129" s="12">
        <v>0.19900000000000001</v>
      </c>
      <c r="O129" s="45"/>
      <c r="P129" s="17"/>
      <c r="Q129" s="14">
        <f ca="1">(Table2[[#This Row],[Q End Cash]]+((TODAY()-Table2[[#This Row],[Quarter End Date]])*(Table2[[#This Row],[Quarterly Burn]]/90)))/1000000</f>
        <v>-0.14710000000000001</v>
      </c>
      <c r="R129" s="14">
        <f ca="1">Table2[[#This Row],[Current Estimate, Cash]]/(Table2[[#This Row],[Quarterly Burn]]/1000000)</f>
        <v>8.6174575278265969E-2</v>
      </c>
      <c r="S129" s="2" t="e">
        <f>INDEX(Table1[Date],MATCH(Table2[[#This Row],[Ticker]],Table1[RIC],0))</f>
        <v>#N/A</v>
      </c>
    </row>
    <row r="130" spans="2:19" hidden="1" x14ac:dyDescent="0.25">
      <c r="B130" s="1" t="s">
        <v>455</v>
      </c>
      <c r="C130" s="17">
        <v>-544000</v>
      </c>
      <c r="D130" s="17">
        <v>-1027000</v>
      </c>
      <c r="E130" s="17" t="s">
        <v>21</v>
      </c>
      <c r="F130" s="18">
        <v>1930000</v>
      </c>
      <c r="G130" s="18">
        <v>-1571000</v>
      </c>
      <c r="H130" s="2">
        <v>45290</v>
      </c>
      <c r="I130" s="20">
        <f>Table2[[#This Row],[Quarter End Date]]+((Table2[[#This Row],[Q End Cash]]+(2*Table2[[#This Row],[Quarterly Burn]]))/(-Table2[[#This Row],[Quarterly Burn]]/90))</f>
        <v>45220.566518141313</v>
      </c>
      <c r="J130" s="21">
        <f>Table2[[#This Row],[Quarter End Date]]+((Table2[[#This Row],[Q End Cash]]+(1.2*Table2[[#This Row],[Quarterly Burn]]))/(-Table2[[#This Row],[Quarterly Burn]]/90))</f>
        <v>45292.566518141313</v>
      </c>
      <c r="K130" s="9">
        <f>_xll.RDP.Data(Table2[[#This Row],[Ticker]],"TR.CompanyMarketCapitalization(Scale=6)")</f>
        <v>24.834958425</v>
      </c>
      <c r="L130" s="12">
        <f>_xll.RDP.Data(Table2[[#This Row],[Ticker]],"TR.AvgDailyValTraded20D(Scale=6)")</f>
        <v>0.10079916876923101</v>
      </c>
      <c r="M130" s="9">
        <v>25.2</v>
      </c>
      <c r="N130" s="12">
        <v>9.6000000000000002E-2</v>
      </c>
      <c r="O130" s="45"/>
      <c r="P130" s="17"/>
      <c r="Q130" s="14">
        <f ca="1">(Table2[[#This Row],[Q End Cash]]+((TODAY()-Table2[[#This Row],[Quarter End Date]])*(Table2[[#This Row],[Quarterly Burn]]/90)))/1000000</f>
        <v>-0.1123</v>
      </c>
      <c r="R130" s="14">
        <f ca="1">Table2[[#This Row],[Current Estimate, Cash]]/(Table2[[#This Row],[Quarterly Burn]]/1000000)</f>
        <v>7.1483131763208155E-2</v>
      </c>
      <c r="S130" s="2" t="e">
        <f>INDEX(Table1[Date],MATCH(Table2[[#This Row],[Ticker]],Table1[RIC],0))</f>
        <v>#N/A</v>
      </c>
    </row>
    <row r="131" spans="2:19" hidden="1" x14ac:dyDescent="0.25">
      <c r="B131" s="1" t="s">
        <v>457</v>
      </c>
      <c r="C131" s="17">
        <v>-840000</v>
      </c>
      <c r="D131" s="17">
        <v>-305000</v>
      </c>
      <c r="E131" s="17">
        <v>-68000</v>
      </c>
      <c r="F131" s="18">
        <v>1395000</v>
      </c>
      <c r="G131" s="18">
        <v>-1145000</v>
      </c>
      <c r="H131" s="2">
        <v>45290</v>
      </c>
      <c r="I131" s="20">
        <f>Table2[[#This Row],[Quarter End Date]]+((Table2[[#This Row],[Q End Cash]]+(2*Table2[[#This Row],[Quarterly Burn]]))/(-Table2[[#This Row],[Quarterly Burn]]/90))</f>
        <v>45219.650655021833</v>
      </c>
      <c r="J131" s="21">
        <f>Table2[[#This Row],[Quarter End Date]]+((Table2[[#This Row],[Q End Cash]]+(1.2*Table2[[#This Row],[Quarterly Burn]]))/(-Table2[[#This Row],[Quarterly Burn]]/90))</f>
        <v>45291.650655021833</v>
      </c>
      <c r="K131" s="9">
        <f>_xll.RDP.Data(Table2[[#This Row],[Ticker]],"TR.CompanyMarketCapitalization(Scale=6)")</f>
        <v>17.128123194</v>
      </c>
      <c r="L131" s="12">
        <f>_xll.RDP.Data(Table2[[#This Row],[Ticker]],"TR.AvgDailyValTraded20D(Scale=6)")</f>
        <v>4.6096704615385002E-2</v>
      </c>
      <c r="M131" s="9">
        <v>15.9</v>
      </c>
      <c r="N131" s="12">
        <v>4.4999999999999998E-2</v>
      </c>
      <c r="O131" s="45"/>
      <c r="P131" s="17"/>
      <c r="Q131" s="14">
        <f ca="1">(Table2[[#This Row],[Q End Cash]]+((TODAY()-Table2[[#This Row],[Quarter End Date]])*(Table2[[#This Row],[Quarterly Burn]]/90)))/1000000</f>
        <v>-9.35E-2</v>
      </c>
      <c r="R131" s="14">
        <f ca="1">Table2[[#This Row],[Current Estimate, Cash]]/(Table2[[#This Row],[Quarterly Burn]]/1000000)</f>
        <v>8.1659388646288203E-2</v>
      </c>
      <c r="S131" s="2" t="e">
        <f>INDEX(Table1[Date],MATCH(Table2[[#This Row],[Ticker]],Table1[RIC],0))</f>
        <v>#N/A</v>
      </c>
    </row>
    <row r="132" spans="2:19" hidden="1" x14ac:dyDescent="0.25">
      <c r="B132" s="1" t="s">
        <v>439</v>
      </c>
      <c r="C132" s="17">
        <v>4116000</v>
      </c>
      <c r="D132" s="17">
        <v>-8327000</v>
      </c>
      <c r="E132" s="17">
        <v>4511000</v>
      </c>
      <c r="F132" s="18">
        <v>5405000</v>
      </c>
      <c r="G132" s="18">
        <v>-4211000</v>
      </c>
      <c r="H132" s="2">
        <v>45290</v>
      </c>
      <c r="I132" s="20">
        <f>Table2[[#This Row],[Quarter End Date]]+((Table2[[#This Row],[Q End Cash]]+(2*Table2[[#This Row],[Quarterly Burn]]))/(-Table2[[#This Row],[Quarterly Burn]]/90))</f>
        <v>45225.518879126095</v>
      </c>
      <c r="J132" s="21">
        <f>Table2[[#This Row],[Quarter End Date]]+((Table2[[#This Row],[Q End Cash]]+(1.2*Table2[[#This Row],[Quarterly Burn]]))/(-Table2[[#This Row],[Quarterly Burn]]/90))</f>
        <v>45297.518879126095</v>
      </c>
      <c r="K132" s="9">
        <f>_xll.RDP.Data(Table2[[#This Row],[Ticker]],"TR.CompanyMarketCapitalization(Scale=6)")</f>
        <v>66.112496089999993</v>
      </c>
      <c r="L132" s="12">
        <f>_xll.RDP.Data(Table2[[#This Row],[Ticker]],"TR.AvgDailyValTraded20D(Scale=6)")</f>
        <v>1.3527040000000001E-2</v>
      </c>
      <c r="M132" s="9">
        <v>65.3</v>
      </c>
      <c r="N132" s="12">
        <v>1.2999999999999999E-2</v>
      </c>
      <c r="O132" s="45"/>
      <c r="P132" s="17"/>
      <c r="Q132" s="14">
        <f ca="1">(Table2[[#This Row],[Q End Cash]]+((TODAY()-Table2[[#This Row],[Quarter End Date]])*(Table2[[#This Row],[Quarterly Burn]]/90)))/1000000</f>
        <v>-6.93E-2</v>
      </c>
      <c r="R132" s="14">
        <f ca="1">Table2[[#This Row],[Current Estimate, Cash]]/(Table2[[#This Row],[Quarterly Burn]]/1000000)</f>
        <v>1.6456898598907622E-2</v>
      </c>
      <c r="S132" s="2" t="e">
        <f>INDEX(Table1[Date],MATCH(Table2[[#This Row],[Ticker]],Table1[RIC],0))</f>
        <v>#N/A</v>
      </c>
    </row>
    <row r="133" spans="2:19" x14ac:dyDescent="0.25">
      <c r="B133" s="1" t="s">
        <v>618</v>
      </c>
      <c r="C133" s="17">
        <v>-331000</v>
      </c>
      <c r="D133" s="17">
        <v>345000</v>
      </c>
      <c r="E133" s="17">
        <v>421000</v>
      </c>
      <c r="F133" s="18">
        <v>699000</v>
      </c>
      <c r="G133" s="18">
        <v>14000</v>
      </c>
      <c r="H133" s="2">
        <v>45290</v>
      </c>
      <c r="I133" s="20">
        <f>Table2[[#This Row],[Quarter End Date]]+((Table2[[#This Row],[Q End Cash]]+(2*Table2[[#This Row],[Quarterly Burn]]))/(-Table2[[#This Row],[Quarterly Burn]]/90))</f>
        <v>40616.428571428572</v>
      </c>
      <c r="J133" s="21">
        <f>Table2[[#This Row],[Quarter End Date]]+((Table2[[#This Row],[Q End Cash]]+(1.2*Table2[[#This Row],[Quarterly Burn]]))/(-Table2[[#This Row],[Quarterly Burn]]/90))</f>
        <v>40688.428571428572</v>
      </c>
      <c r="K133" s="9">
        <f>_xll.RDP.Data(Table2[[#This Row],[Ticker]],"TR.CompanyMarketCapitalization(Scale=6)")</f>
        <v>47.398531845000001</v>
      </c>
      <c r="L133" s="12">
        <f>_xll.RDP.Data(Table2[[#This Row],[Ticker]],"TR.AvgDailyValTraded20D(Scale=6)")</f>
        <v>0.113689414769231</v>
      </c>
      <c r="M133" s="9">
        <v>47.4</v>
      </c>
      <c r="N133" s="12">
        <v>0.123</v>
      </c>
      <c r="O133" s="45"/>
      <c r="P133" s="17"/>
      <c r="Q133" s="14">
        <f ca="1">(Table2[[#This Row],[Q End Cash]]+((TODAY()-Table2[[#This Row],[Quarter End Date]])*(Table2[[#This Row],[Quarterly Burn]]/90)))/1000000</f>
        <v>0.71719999999999995</v>
      </c>
      <c r="R133" s="14">
        <f ca="1">Table2[[#This Row],[Current Estimate, Cash]]/(Table2[[#This Row],[Quarterly Burn]]/1000000)</f>
        <v>51.228571428571421</v>
      </c>
      <c r="S133" s="2">
        <v>45397</v>
      </c>
    </row>
    <row r="134" spans="2:19" hidden="1" x14ac:dyDescent="0.25">
      <c r="B134" s="1" t="s">
        <v>371</v>
      </c>
      <c r="C134" s="17">
        <v>205000</v>
      </c>
      <c r="D134" s="17">
        <v>-944000</v>
      </c>
      <c r="E134" s="17">
        <v>-31000</v>
      </c>
      <c r="F134" s="18">
        <v>943000</v>
      </c>
      <c r="G134" s="18">
        <v>-739000</v>
      </c>
      <c r="H134" s="2">
        <v>45290</v>
      </c>
      <c r="I134" s="20">
        <f>Table2[[#This Row],[Quarter End Date]]+((Table2[[#This Row],[Q End Cash]]+(2*Table2[[#This Row],[Quarterly Burn]]))/(-Table2[[#This Row],[Quarterly Burn]]/90))</f>
        <v>45224.844384303113</v>
      </c>
      <c r="J134" s="21">
        <f>Table2[[#This Row],[Quarter End Date]]+((Table2[[#This Row],[Q End Cash]]+(1.2*Table2[[#This Row],[Quarterly Burn]]))/(-Table2[[#This Row],[Quarterly Burn]]/90))</f>
        <v>45296.844384303113</v>
      </c>
      <c r="K134" s="9">
        <f>_xll.RDP.Data(Table2[[#This Row],[Ticker]],"TR.CompanyMarketCapitalization(Scale=6)")</f>
        <v>20.666371726000001</v>
      </c>
      <c r="L134" s="12">
        <f>_xll.RDP.Data(Table2[[#This Row],[Ticker]],"TR.AvgDailyValTraded20D(Scale=6)")</f>
        <v>3.9773458923077001E-2</v>
      </c>
      <c r="M134" s="9">
        <v>20.9</v>
      </c>
      <c r="N134" s="12">
        <v>4.2000000000000003E-2</v>
      </c>
      <c r="O134" s="45"/>
      <c r="P134" s="17"/>
      <c r="Q134" s="14">
        <f ca="1">(Table2[[#This Row],[Q End Cash]]+((TODAY()-Table2[[#This Row],[Quarter End Date]])*(Table2[[#This Row],[Quarterly Burn]]/90)))/1000000</f>
        <v>-1.77E-2</v>
      </c>
      <c r="R134" s="14">
        <f ca="1">Table2[[#This Row],[Current Estimate, Cash]]/(Table2[[#This Row],[Quarterly Burn]]/1000000)</f>
        <v>2.3951285520974291E-2</v>
      </c>
      <c r="S134" s="2" t="e">
        <f>INDEX(Table1[Date],MATCH(Table2[[#This Row],[Ticker]],Table1[RIC],0))</f>
        <v>#N/A</v>
      </c>
    </row>
    <row r="135" spans="2:19" hidden="1" x14ac:dyDescent="0.25">
      <c r="B135" s="1" t="s">
        <v>344</v>
      </c>
      <c r="C135" s="17">
        <v>-1561000</v>
      </c>
      <c r="D135" s="17">
        <v>0</v>
      </c>
      <c r="E135" s="17">
        <v>0</v>
      </c>
      <c r="F135" s="18">
        <v>2024000</v>
      </c>
      <c r="G135" s="18">
        <v>-1561000</v>
      </c>
      <c r="H135" s="2">
        <v>45290</v>
      </c>
      <c r="I135" s="20">
        <f>Table2[[#This Row],[Quarter End Date]]+((Table2[[#This Row],[Q End Cash]]+(2*Table2[[#This Row],[Quarterly Burn]]))/(-Table2[[#This Row],[Quarterly Burn]]/90))</f>
        <v>45226.694426649585</v>
      </c>
      <c r="J135" s="21">
        <f>Table2[[#This Row],[Quarter End Date]]+((Table2[[#This Row],[Q End Cash]]+(1.2*Table2[[#This Row],[Quarterly Burn]]))/(-Table2[[#This Row],[Quarterly Burn]]/90))</f>
        <v>45298.694426649585</v>
      </c>
      <c r="K135" s="9">
        <f>_xll.RDP.Data(Table2[[#This Row],[Ticker]],"TR.CompanyMarketCapitalization(Scale=6)")</f>
        <v>23.258889870000001</v>
      </c>
      <c r="L135" s="12">
        <f>_xll.RDP.Data(Table2[[#This Row],[Ticker]],"TR.AvgDailyValTraded20D(Scale=6)")</f>
        <v>5.9009579230769001E-2</v>
      </c>
      <c r="M135" s="9">
        <v>24.4</v>
      </c>
      <c r="N135" s="12">
        <v>5.6000000000000001E-2</v>
      </c>
      <c r="O135" s="45"/>
      <c r="P135" s="17"/>
      <c r="Q135" s="14">
        <f ca="1">(Table2[[#This Row],[Q End Cash]]+((TODAY()-Table2[[#This Row],[Quarter End Date]])*(Table2[[#This Row],[Quarterly Burn]]/90)))/1000000</f>
        <v>-5.3E-3</v>
      </c>
      <c r="R135" s="14">
        <f ca="1">Table2[[#This Row],[Current Estimate, Cash]]/(Table2[[#This Row],[Quarterly Burn]]/1000000)</f>
        <v>3.3952594490711083E-3</v>
      </c>
      <c r="S135" s="2" t="e">
        <f>INDEX(Table1[Date],MATCH(Table2[[#This Row],[Ticker]],Table1[RIC],0))</f>
        <v>#N/A</v>
      </c>
    </row>
    <row r="136" spans="2:19" hidden="1" x14ac:dyDescent="0.25">
      <c r="B136" s="1" t="s">
        <v>445</v>
      </c>
      <c r="C136" s="17">
        <v>-221000</v>
      </c>
      <c r="D136" s="17">
        <v>-1180000</v>
      </c>
      <c r="E136" s="17">
        <v>850000</v>
      </c>
      <c r="F136" s="18">
        <v>1819000</v>
      </c>
      <c r="G136" s="18">
        <v>-1401000</v>
      </c>
      <c r="H136" s="2">
        <v>45290</v>
      </c>
      <c r="I136" s="20">
        <f>Table2[[#This Row],[Quarter End Date]]+((Table2[[#This Row],[Q End Cash]]+(2*Table2[[#This Row],[Quarterly Burn]]))/(-Table2[[#This Row],[Quarterly Burn]]/90))</f>
        <v>45226.852248394003</v>
      </c>
      <c r="J136" s="21">
        <f>Table2[[#This Row],[Quarter End Date]]+((Table2[[#This Row],[Q End Cash]]+(1.2*Table2[[#This Row],[Quarterly Burn]]))/(-Table2[[#This Row],[Quarterly Burn]]/90))</f>
        <v>45298.852248394003</v>
      </c>
      <c r="K136" s="9">
        <f>_xll.RDP.Data(Table2[[#This Row],[Ticker]],"TR.CompanyMarketCapitalization(Scale=6)")</f>
        <v>8.2273432500000006</v>
      </c>
      <c r="L136" s="12">
        <f>_xll.RDP.Data(Table2[[#This Row],[Ticker]],"TR.AvgDailyValTraded20D(Scale=6)")</f>
        <v>2.7514597307691999E-2</v>
      </c>
      <c r="M136" s="9">
        <v>8.1999999999999993</v>
      </c>
      <c r="N136" s="12">
        <v>2.7E-2</v>
      </c>
      <c r="O136" s="45"/>
      <c r="P136" s="17"/>
      <c r="Q136" s="14">
        <f ca="1">(Table2[[#This Row],[Q End Cash]]+((TODAY()-Table2[[#This Row],[Quarter End Date]])*(Table2[[#This Row],[Quarterly Burn]]/90)))/1000000</f>
        <v>-2.3E-3</v>
      </c>
      <c r="R136" s="14">
        <f ca="1">Table2[[#This Row],[Current Estimate, Cash]]/(Table2[[#This Row],[Quarterly Burn]]/1000000)</f>
        <v>1.6416845110635259E-3</v>
      </c>
      <c r="S136" s="2" t="e">
        <f>INDEX(Table1[Date],MATCH(Table2[[#This Row],[Ticker]],Table1[RIC],0))</f>
        <v>#N/A</v>
      </c>
    </row>
    <row r="137" spans="2:19" hidden="1" x14ac:dyDescent="0.25">
      <c r="B137" s="1" t="s">
        <v>392</v>
      </c>
      <c r="C137" s="17">
        <v>-1327000</v>
      </c>
      <c r="D137" s="17"/>
      <c r="E137" s="17">
        <v>12000</v>
      </c>
      <c r="F137" s="18">
        <v>1767000</v>
      </c>
      <c r="G137" s="18">
        <v>-1327000</v>
      </c>
      <c r="H137" s="2">
        <v>45290</v>
      </c>
      <c r="I137" s="20">
        <f>Table2[[#This Row],[Quarter End Date]]+((Table2[[#This Row],[Q End Cash]]+(2*Table2[[#This Row],[Quarterly Burn]]))/(-Table2[[#This Row],[Quarterly Burn]]/90))</f>
        <v>45229.841748304447</v>
      </c>
      <c r="J137" s="21">
        <f>Table2[[#This Row],[Quarter End Date]]+((Table2[[#This Row],[Q End Cash]]+(1.2*Table2[[#This Row],[Quarterly Burn]]))/(-Table2[[#This Row],[Quarterly Burn]]/90))</f>
        <v>45301.841748304447</v>
      </c>
      <c r="K137" s="9">
        <f>_xll.RDP.Data(Table2[[#This Row],[Ticker]],"TR.CompanyMarketCapitalization(Scale=6)")</f>
        <v>51.991209480000002</v>
      </c>
      <c r="L137" s="12">
        <f>_xll.RDP.Data(Table2[[#This Row],[Ticker]],"TR.AvgDailyValTraded20D(Scale=6)")</f>
        <v>3.0923450384615001E-2</v>
      </c>
      <c r="M137" s="9">
        <v>52</v>
      </c>
      <c r="N137" s="12">
        <v>0.03</v>
      </c>
      <c r="O137" s="45"/>
      <c r="P137" s="17"/>
      <c r="Q137" s="14">
        <f ca="1">(Table2[[#This Row],[Q End Cash]]+((TODAY()-Table2[[#This Row],[Quarter End Date]])*(Table2[[#This Row],[Quarterly Burn]]/90)))/1000000</f>
        <v>4.19E-2</v>
      </c>
      <c r="R137" s="14">
        <f ca="1">Table2[[#This Row],[Current Estimate, Cash]]/(Table2[[#This Row],[Quarterly Burn]]/1000000)</f>
        <v>-3.1574981160512432E-2</v>
      </c>
      <c r="S137" s="2" t="e">
        <f>INDEX(Table1[Date],MATCH(Table2[[#This Row],[Ticker]],Table1[RIC],0))</f>
        <v>#N/A</v>
      </c>
    </row>
    <row r="138" spans="2:19" hidden="1" x14ac:dyDescent="0.25">
      <c r="B138" s="1" t="s">
        <v>278</v>
      </c>
      <c r="C138" s="17">
        <v>-465000</v>
      </c>
      <c r="D138" s="17">
        <v>-575000</v>
      </c>
      <c r="E138" s="17" t="s">
        <v>21</v>
      </c>
      <c r="F138" s="18">
        <v>1409000</v>
      </c>
      <c r="G138" s="18">
        <v>-1040000</v>
      </c>
      <c r="H138" s="2">
        <v>45290</v>
      </c>
      <c r="I138" s="20">
        <f>Table2[[#This Row],[Quarter End Date]]+((Table2[[#This Row],[Q End Cash]]+(2*Table2[[#This Row],[Quarterly Burn]]))/(-Table2[[#This Row],[Quarterly Burn]]/90))</f>
        <v>45231.932692307695</v>
      </c>
      <c r="J138" s="21">
        <f>Table2[[#This Row],[Quarter End Date]]+((Table2[[#This Row],[Q End Cash]]+(1.2*Table2[[#This Row],[Quarterly Burn]]))/(-Table2[[#This Row],[Quarterly Burn]]/90))</f>
        <v>45303.932692307695</v>
      </c>
      <c r="K138" s="9">
        <f>_xll.RDP.Data(Table2[[#This Row],[Ticker]],"TR.CompanyMarketCapitalization(Scale=6)")</f>
        <v>21.307970000000001</v>
      </c>
      <c r="L138" s="12">
        <f>_xll.RDP.Data(Table2[[#This Row],[Ticker]],"TR.AvgDailyValTraded20D(Scale=6)")</f>
        <v>0.166541531923077</v>
      </c>
      <c r="M138" s="9">
        <v>21.3</v>
      </c>
      <c r="N138" s="12">
        <v>0.155</v>
      </c>
      <c r="O138" s="45">
        <v>0</v>
      </c>
      <c r="P138" s="17"/>
      <c r="Q138" s="14">
        <f ca="1">(Table2[[#This Row],[Q End Cash]]+((TODAY()-Table2[[#This Row],[Quarter End Date]])*(Table2[[#This Row],[Quarterly Burn]]/90)))/1000000</f>
        <v>5.7000000000000002E-2</v>
      </c>
      <c r="R138" s="14">
        <f ca="1">Table2[[#This Row],[Current Estimate, Cash]]/(Table2[[#This Row],[Quarterly Burn]]/1000000)</f>
        <v>-5.4807692307692307E-2</v>
      </c>
      <c r="S138" s="2" t="e">
        <f>INDEX(Table1[Date],MATCH(Table2[[#This Row],[Ticker]],Table1[RIC],0))</f>
        <v>#N/A</v>
      </c>
    </row>
    <row r="139" spans="2:19" hidden="1" x14ac:dyDescent="0.25">
      <c r="B139" s="1" t="s">
        <v>339</v>
      </c>
      <c r="C139" s="17">
        <v>-814000</v>
      </c>
      <c r="D139" s="17">
        <v>-89000</v>
      </c>
      <c r="E139" s="17">
        <v>948000</v>
      </c>
      <c r="F139" s="18">
        <v>1283000</v>
      </c>
      <c r="G139" s="18">
        <v>-903000</v>
      </c>
      <c r="H139" s="2">
        <v>45290</v>
      </c>
      <c r="I139" s="20">
        <f>Table2[[#This Row],[Quarter End Date]]+((Table2[[#This Row],[Q End Cash]]+(2*Table2[[#This Row],[Quarterly Burn]]))/(-Table2[[#This Row],[Quarterly Burn]]/90))</f>
        <v>45237.873754152824</v>
      </c>
      <c r="J139" s="21">
        <f>Table2[[#This Row],[Quarter End Date]]+((Table2[[#This Row],[Q End Cash]]+(1.2*Table2[[#This Row],[Quarterly Burn]]))/(-Table2[[#This Row],[Quarterly Burn]]/90))</f>
        <v>45309.873754152824</v>
      </c>
      <c r="K139" s="9">
        <f>_xll.RDP.Data(Table2[[#This Row],[Ticker]],"TR.CompanyMarketCapitalization(Scale=6)")</f>
        <v>98.972331199999999</v>
      </c>
      <c r="L139" s="12">
        <f>_xll.RDP.Data(Table2[[#This Row],[Ticker]],"TR.AvgDailyValTraded20D(Scale=6)")</f>
        <v>0.34689725115384601</v>
      </c>
      <c r="M139" s="9">
        <v>103.9</v>
      </c>
      <c r="N139" s="12">
        <v>0.34100000000000003</v>
      </c>
      <c r="O139" s="45"/>
      <c r="P139" s="17"/>
      <c r="Q139" s="13">
        <f ca="1">(Table2[[#This Row],[Q End Cash]]+((TODAY()-Table2[[#This Row],[Quarter End Date]])*(Table2[[#This Row],[Quarterly Burn]]/90)))/1000000</f>
        <v>0.1091</v>
      </c>
      <c r="R139" s="14">
        <f ca="1">Table2[[#This Row],[Current Estimate, Cash]]/(Table2[[#This Row],[Quarterly Burn]]/1000000)</f>
        <v>-0.12081949058693245</v>
      </c>
      <c r="S139" s="2" t="e">
        <f>INDEX(Table1[Date],MATCH(Table2[[#This Row],[Ticker]],Table1[RIC],0))</f>
        <v>#N/A</v>
      </c>
    </row>
    <row r="140" spans="2:19" hidden="1" x14ac:dyDescent="0.25">
      <c r="B140" s="1" t="s">
        <v>443</v>
      </c>
      <c r="C140" s="17">
        <v>-1980000</v>
      </c>
      <c r="D140" s="17">
        <v>-1401000</v>
      </c>
      <c r="E140" s="17" t="s">
        <v>21</v>
      </c>
      <c r="F140" s="18">
        <v>4511000</v>
      </c>
      <c r="G140" s="18">
        <v>-3381000</v>
      </c>
      <c r="H140" s="2">
        <v>45290</v>
      </c>
      <c r="I140" s="20">
        <f>Table2[[#This Row],[Quarter End Date]]+((Table2[[#This Row],[Q End Cash]]+(2*Table2[[#This Row],[Quarterly Burn]]))/(-Table2[[#This Row],[Quarterly Burn]]/90))</f>
        <v>45230.079858030171</v>
      </c>
      <c r="J140" s="21">
        <f>Table2[[#This Row],[Quarter End Date]]+((Table2[[#This Row],[Q End Cash]]+(1.2*Table2[[#This Row],[Quarterly Burn]]))/(-Table2[[#This Row],[Quarterly Burn]]/90))</f>
        <v>45302.079858030171</v>
      </c>
      <c r="K140" s="9">
        <f>_xll.RDP.Data(Table2[[#This Row],[Ticker]],"TR.CompanyMarketCapitalization(Scale=6)")</f>
        <v>114.892684</v>
      </c>
      <c r="L140" s="12">
        <f>_xll.RDP.Data(Table2[[#This Row],[Ticker]],"TR.AvgDailyValTraded20D(Scale=6)")</f>
        <v>3.8978526923077003E-2</v>
      </c>
      <c r="M140" s="9">
        <v>114.9</v>
      </c>
      <c r="N140" s="12">
        <v>3.5999999999999997E-2</v>
      </c>
      <c r="O140" s="45"/>
      <c r="P140" s="17"/>
      <c r="Q140" s="14">
        <f ca="1">(Table2[[#This Row],[Q End Cash]]+((TODAY()-Table2[[#This Row],[Quarter End Date]])*(Table2[[#This Row],[Quarterly Burn]]/90)))/1000000</f>
        <v>0.1157</v>
      </c>
      <c r="R140" s="14">
        <f ca="1">Table2[[#This Row],[Current Estimate, Cash]]/(Table2[[#This Row],[Quarterly Burn]]/1000000)</f>
        <v>-3.4220644779650991E-2</v>
      </c>
      <c r="S140" s="2" t="e">
        <f>INDEX(Table1[Date],MATCH(Table2[[#This Row],[Ticker]],Table1[RIC],0))</f>
        <v>#N/A</v>
      </c>
    </row>
    <row r="141" spans="2:19" hidden="1" x14ac:dyDescent="0.25">
      <c r="B141" s="1" t="s">
        <v>592</v>
      </c>
      <c r="C141" s="17">
        <v>869000</v>
      </c>
      <c r="D141" s="17">
        <v>-841000</v>
      </c>
      <c r="E141" s="17">
        <v>-29000</v>
      </c>
      <c r="F141" s="18">
        <v>86000</v>
      </c>
      <c r="G141" s="18">
        <v>28000</v>
      </c>
      <c r="H141" s="2">
        <v>45290</v>
      </c>
      <c r="I141" s="20">
        <f>Table2[[#This Row],[Quarter End Date]]+((Table2[[#This Row],[Q End Cash]]+(2*Table2[[#This Row],[Quarterly Burn]]))/(-Table2[[#This Row],[Quarterly Burn]]/90))</f>
        <v>44833.571428571428</v>
      </c>
      <c r="J141" s="21">
        <f>Table2[[#This Row],[Quarter End Date]]+((Table2[[#This Row],[Q End Cash]]+(1.2*Table2[[#This Row],[Quarterly Burn]]))/(-Table2[[#This Row],[Quarterly Burn]]/90))</f>
        <v>44905.571428571428</v>
      </c>
      <c r="K141" s="9">
        <f>_xll.RDP.Data(Table2[[#This Row],[Ticker]],"TR.CompanyMarketCapitalization(Scale=6)")</f>
        <v>121.38176025</v>
      </c>
      <c r="L141" s="12">
        <f>_xll.RDP.Data(Table2[[#This Row],[Ticker]],"TR.AvgDailyValTraded20D(Scale=6)")</f>
        <v>4.9688691153845999E-2</v>
      </c>
      <c r="M141" s="9">
        <v>124.1</v>
      </c>
      <c r="N141" s="12">
        <v>4.7E-2</v>
      </c>
      <c r="O141" s="45"/>
      <c r="P141" s="17"/>
      <c r="Q141" s="14">
        <f ca="1">(Table2[[#This Row],[Q End Cash]]+((TODAY()-Table2[[#This Row],[Quarter End Date]])*(Table2[[#This Row],[Quarterly Burn]]/90)))/1000000</f>
        <v>0.12239999999999999</v>
      </c>
      <c r="R141" s="14">
        <f ca="1">Table2[[#This Row],[Current Estimate, Cash]]/(Table2[[#This Row],[Quarterly Burn]]/1000000)</f>
        <v>4.371428571428571</v>
      </c>
      <c r="S141" s="2" t="e">
        <f>INDEX(Table1[Date],MATCH(Table2[[#This Row],[Ticker]],Table1[RIC],0))</f>
        <v>#N/A</v>
      </c>
    </row>
    <row r="142" spans="2:19" hidden="1" x14ac:dyDescent="0.25">
      <c r="B142" s="1" t="s">
        <v>417</v>
      </c>
      <c r="C142" s="17">
        <v>-638000</v>
      </c>
      <c r="D142" s="17">
        <v>-157000</v>
      </c>
      <c r="E142" s="17">
        <v>-16000</v>
      </c>
      <c r="F142" s="18">
        <v>1224000</v>
      </c>
      <c r="G142" s="18">
        <v>-795000</v>
      </c>
      <c r="H142" s="2">
        <v>45290</v>
      </c>
      <c r="I142" s="20">
        <f>Table2[[#This Row],[Quarter End Date]]+((Table2[[#This Row],[Q End Cash]]+(2*Table2[[#This Row],[Quarterly Burn]]))/(-Table2[[#This Row],[Quarterly Burn]]/90))</f>
        <v>45248.566037735851</v>
      </c>
      <c r="J142" s="21">
        <f>Table2[[#This Row],[Quarter End Date]]+((Table2[[#This Row],[Q End Cash]]+(1.2*Table2[[#This Row],[Quarterly Burn]]))/(-Table2[[#This Row],[Quarterly Burn]]/90))</f>
        <v>45320.566037735851</v>
      </c>
      <c r="K142" s="9">
        <f>_xll.RDP.Data(Table2[[#This Row],[Ticker]],"TR.CompanyMarketCapitalization(Scale=6)")</f>
        <v>27.478123595</v>
      </c>
      <c r="L142" s="12">
        <f>_xll.RDP.Data(Table2[[#This Row],[Ticker]],"TR.AvgDailyValTraded20D(Scale=6)")</f>
        <v>2.4227341346154001E-2</v>
      </c>
      <c r="M142" s="9">
        <v>27.5</v>
      </c>
      <c r="N142" s="12">
        <v>2.4E-2</v>
      </c>
      <c r="O142" s="45"/>
      <c r="P142" s="17"/>
      <c r="Q142" s="14">
        <f ca="1">(Table2[[#This Row],[Q End Cash]]+((TODAY()-Table2[[#This Row],[Quarter End Date]])*(Table2[[#This Row],[Quarterly Burn]]/90)))/1000000</f>
        <v>0.19049999999999989</v>
      </c>
      <c r="R142" s="14">
        <f ca="1">Table2[[#This Row],[Current Estimate, Cash]]/(Table2[[#This Row],[Quarterly Burn]]/1000000)</f>
        <v>-0.23962264150943383</v>
      </c>
      <c r="S142" s="2" t="e">
        <f>INDEX(Table1[Date],MATCH(Table2[[#This Row],[Ticker]],Table1[RIC],0))</f>
        <v>#N/A</v>
      </c>
    </row>
    <row r="143" spans="2:19" x14ac:dyDescent="0.25">
      <c r="B143" s="1" t="s">
        <v>632</v>
      </c>
      <c r="C143" s="17">
        <v>-700000</v>
      </c>
      <c r="D143" s="17">
        <v>-1000000</v>
      </c>
      <c r="E143" s="17">
        <v>2800000</v>
      </c>
      <c r="F143" s="18">
        <v>4500000</v>
      </c>
      <c r="G143" s="18">
        <f>Table2[[#This Row],[CFI]]+Table2[[#This Row],[CFO]]</f>
        <v>-1700000</v>
      </c>
      <c r="H143" s="2">
        <v>45381</v>
      </c>
      <c r="I143" s="20">
        <f>Table2[[#This Row],[Quarter End Date]]+((Table2[[#This Row],[Q End Cash]]+(2*Table2[[#This Row],[Quarterly Burn]]))/(-Table2[[#This Row],[Quarterly Burn]]/90))</f>
        <v>45439.23529411765</v>
      </c>
      <c r="J143" s="21">
        <f>Table2[[#This Row],[Quarter End Date]]+((Table2[[#This Row],[Q End Cash]]+(1.2*Table2[[#This Row],[Quarterly Burn]]))/(-Table2[[#This Row],[Quarterly Burn]]/90))</f>
        <v>45511.23529411765</v>
      </c>
      <c r="K143" s="9">
        <f>_xll.RDP.Data(Table2[[#This Row],[Ticker]],"TR.CompanyMarketCapitalization(Scale=6)")</f>
        <v>67.496739950000006</v>
      </c>
      <c r="L143" s="11">
        <f>_xll.RDP.Data(Table2[[#This Row],[Ticker]],"TR.AvgDailyValTraded20D(Scale=6)")</f>
        <v>3.0706489333333E-2</v>
      </c>
      <c r="M143" s="9">
        <v>67</v>
      </c>
      <c r="N143" s="12">
        <v>1.4999999999999999E-2</v>
      </c>
      <c r="O143" s="45" t="s">
        <v>35</v>
      </c>
      <c r="P143" s="17"/>
      <c r="Q143" s="14">
        <f ca="1">(Table2[[#This Row],[Q End Cash]]+((TODAY()-Table2[[#This Row],[Quarter End Date]])*(Table2[[#This Row],[Quarterly Burn]]/90)))/1000000</f>
        <v>4.0088888888888894</v>
      </c>
      <c r="R143" s="14">
        <f ca="1">Table2[[#This Row],[Current Estimate, Cash]]/(Table2[[#This Row],[Quarterly Burn]]/1000000)</f>
        <v>-2.3581699346405234</v>
      </c>
      <c r="S143" s="2">
        <v>45406</v>
      </c>
    </row>
    <row r="144" spans="2:19" hidden="1" x14ac:dyDescent="0.25">
      <c r="B144" s="1" t="s">
        <v>391</v>
      </c>
      <c r="C144" s="17">
        <v>-527000</v>
      </c>
      <c r="D144" s="17">
        <v>-519000</v>
      </c>
      <c r="E144" s="17">
        <v>1985000</v>
      </c>
      <c r="F144" s="18">
        <v>1560000</v>
      </c>
      <c r="G144" s="18">
        <v>-1046000</v>
      </c>
      <c r="H144" s="2">
        <v>45290</v>
      </c>
      <c r="I144" s="20">
        <f>Table2[[#This Row],[Quarter End Date]]+((Table2[[#This Row],[Q End Cash]]+(2*Table2[[#This Row],[Quarterly Burn]]))/(-Table2[[#This Row],[Quarterly Burn]]/90))</f>
        <v>45244.225621414917</v>
      </c>
      <c r="J144" s="21">
        <f>Table2[[#This Row],[Quarter End Date]]+((Table2[[#This Row],[Q End Cash]]+(1.2*Table2[[#This Row],[Quarterly Burn]]))/(-Table2[[#This Row],[Quarterly Burn]]/90))</f>
        <v>45316.225621414917</v>
      </c>
      <c r="K144" s="9">
        <f>_xll.RDP.Data(Table2[[#This Row],[Ticker]],"TR.CompanyMarketCapitalization(Scale=6)")</f>
        <v>28.750334533</v>
      </c>
      <c r="L144" s="12">
        <f>_xll.RDP.Data(Table2[[#This Row],[Ticker]],"TR.AvgDailyValTraded20D(Scale=6)")</f>
        <v>3.1931412692308002E-2</v>
      </c>
      <c r="M144" s="9">
        <v>30.4</v>
      </c>
      <c r="N144" s="12">
        <v>3.1E-2</v>
      </c>
      <c r="O144" s="45"/>
      <c r="P144" s="17"/>
      <c r="Q144" s="14">
        <f ca="1">(Table2[[#This Row],[Q End Cash]]+((TODAY()-Table2[[#This Row],[Quarter End Date]])*(Table2[[#This Row],[Quarterly Burn]]/90)))/1000000</f>
        <v>0.20019999999999999</v>
      </c>
      <c r="R144" s="14">
        <f ca="1">Table2[[#This Row],[Current Estimate, Cash]]/(Table2[[#This Row],[Quarterly Burn]]/1000000)</f>
        <v>-0.19139579349904395</v>
      </c>
      <c r="S144" s="2" t="e">
        <f>INDEX(Table1[Date],MATCH(Table2[[#This Row],[Ticker]],Table1[RIC],0))</f>
        <v>#N/A</v>
      </c>
    </row>
    <row r="145" spans="2:19" hidden="1" x14ac:dyDescent="0.25">
      <c r="B145" s="1" t="s">
        <v>348</v>
      </c>
      <c r="C145" s="17">
        <v>-230000</v>
      </c>
      <c r="D145" s="17">
        <v>-4427000</v>
      </c>
      <c r="E145" s="17">
        <v>1729000</v>
      </c>
      <c r="F145" s="18">
        <v>6320000</v>
      </c>
      <c r="G145" s="18">
        <v>-4657000</v>
      </c>
      <c r="H145" s="2">
        <v>45290</v>
      </c>
      <c r="I145" s="20">
        <f>Table2[[#This Row],[Quarter End Date]]+((Table2[[#This Row],[Q End Cash]]+(2*Table2[[#This Row],[Quarterly Burn]]))/(-Table2[[#This Row],[Quarterly Burn]]/90))</f>
        <v>45232.138715911533</v>
      </c>
      <c r="J145" s="21">
        <f>Table2[[#This Row],[Quarter End Date]]+((Table2[[#This Row],[Q End Cash]]+(1.2*Table2[[#This Row],[Quarterly Burn]]))/(-Table2[[#This Row],[Quarterly Burn]]/90))</f>
        <v>45304.138715911533</v>
      </c>
      <c r="K145" s="9">
        <f>_xll.RDP.Data(Table2[[#This Row],[Ticker]],"TR.CompanyMarketCapitalization(Scale=6)")</f>
        <v>53.752502856</v>
      </c>
      <c r="L145" s="12">
        <f>_xll.RDP.Data(Table2[[#This Row],[Ticker]],"TR.AvgDailyValTraded20D(Scale=6)")</f>
        <v>5.2039643846153998E-2</v>
      </c>
      <c r="M145" s="9">
        <v>53.8</v>
      </c>
      <c r="N145" s="12">
        <v>5.0999999999999997E-2</v>
      </c>
      <c r="O145" s="45">
        <v>1</v>
      </c>
      <c r="P145" s="17"/>
      <c r="Q145" s="14">
        <f ca="1">(Table2[[#This Row],[Q End Cash]]+((TODAY()-Table2[[#This Row],[Quarter End Date]])*(Table2[[#This Row],[Quarterly Burn]]/90)))/1000000</f>
        <v>0.26590000000000003</v>
      </c>
      <c r="R145" s="14">
        <f ca="1">Table2[[#This Row],[Current Estimate, Cash]]/(Table2[[#This Row],[Quarterly Burn]]/1000000)</f>
        <v>-5.7096843461455875E-2</v>
      </c>
      <c r="S145" s="2" t="e">
        <f>INDEX(Table1[Date],MATCH(Table2[[#This Row],[Ticker]],Table1[RIC],0))</f>
        <v>#N/A</v>
      </c>
    </row>
    <row r="146" spans="2:19" hidden="1" x14ac:dyDescent="0.25">
      <c r="B146" s="1" t="s">
        <v>381</v>
      </c>
      <c r="C146" s="17">
        <v>-844000</v>
      </c>
      <c r="D146" s="17">
        <v>479000</v>
      </c>
      <c r="E146" s="17">
        <v>641000</v>
      </c>
      <c r="F146" s="18">
        <v>741000</v>
      </c>
      <c r="G146" s="18">
        <v>-365000</v>
      </c>
      <c r="H146" s="2">
        <v>45290</v>
      </c>
      <c r="I146" s="20">
        <f>Table2[[#This Row],[Quarter End Date]]+((Table2[[#This Row],[Q End Cash]]+(2*Table2[[#This Row],[Quarterly Burn]]))/(-Table2[[#This Row],[Quarterly Burn]]/90))</f>
        <v>45292.71232876712</v>
      </c>
      <c r="J146" s="21">
        <f>Table2[[#This Row],[Quarter End Date]]+((Table2[[#This Row],[Q End Cash]]+(1.2*Table2[[#This Row],[Quarterly Burn]]))/(-Table2[[#This Row],[Quarterly Burn]]/90))</f>
        <v>45364.71232876712</v>
      </c>
      <c r="K146" s="9">
        <f>_xll.RDP.Data(Table2[[#This Row],[Ticker]],"TR.CompanyMarketCapitalization(Scale=6)")</f>
        <v>7.0171837019999996</v>
      </c>
      <c r="L146" s="12">
        <f>_xll.RDP.Data(Table2[[#This Row],[Ticker]],"TR.AvgDailyValTraded20D(Scale=6)")</f>
        <v>8.4337683846150008E-3</v>
      </c>
      <c r="M146" s="9">
        <v>7</v>
      </c>
      <c r="N146" s="12">
        <v>8.0000000000000002E-3</v>
      </c>
      <c r="O146" s="45"/>
      <c r="P146" s="17"/>
      <c r="Q146" s="14">
        <f ca="1">(Table2[[#This Row],[Q End Cash]]+((TODAY()-Table2[[#This Row],[Quarter End Date]])*(Table2[[#This Row],[Quarterly Burn]]/90)))/1000000</f>
        <v>0.26650000000000001</v>
      </c>
      <c r="R146" s="14">
        <f ca="1">Table2[[#This Row],[Current Estimate, Cash]]/(Table2[[#This Row],[Quarterly Burn]]/1000000)</f>
        <v>-0.73013698630136992</v>
      </c>
      <c r="S146" s="2" t="e">
        <f>INDEX(Table1[Date],MATCH(Table2[[#This Row],[Ticker]],Table1[RIC],0))</f>
        <v>#N/A</v>
      </c>
    </row>
    <row r="147" spans="2:19" hidden="1" x14ac:dyDescent="0.25">
      <c r="B147" s="1" t="s">
        <v>405</v>
      </c>
      <c r="C147" s="17">
        <v>-463000</v>
      </c>
      <c r="D147" s="17">
        <v>-91000</v>
      </c>
      <c r="E147" s="17">
        <v>300000</v>
      </c>
      <c r="F147" s="18">
        <v>989000</v>
      </c>
      <c r="G147" s="18">
        <v>-554000</v>
      </c>
      <c r="H147" s="2">
        <v>45290</v>
      </c>
      <c r="I147" s="20">
        <f>Table2[[#This Row],[Quarter End Date]]+((Table2[[#This Row],[Q End Cash]]+(2*Table2[[#This Row],[Quarterly Burn]]))/(-Table2[[#This Row],[Quarterly Burn]]/90))</f>
        <v>45270.667870036101</v>
      </c>
      <c r="J147" s="21">
        <f>Table2[[#This Row],[Quarter End Date]]+((Table2[[#This Row],[Q End Cash]]+(1.2*Table2[[#This Row],[Quarterly Burn]]))/(-Table2[[#This Row],[Quarterly Burn]]/90))</f>
        <v>45342.667870036101</v>
      </c>
      <c r="K147" s="9">
        <f>_xll.RDP.Data(Table2[[#This Row],[Ticker]],"TR.CompanyMarketCapitalization(Scale=6)")</f>
        <v>167.25266365499999</v>
      </c>
      <c r="L147" s="12">
        <f>_xll.RDP.Data(Table2[[#This Row],[Ticker]],"TR.AvgDailyValTraded20D(Scale=6)")</f>
        <v>3.4302076153845999E-2</v>
      </c>
      <c r="M147" s="9">
        <v>167.3</v>
      </c>
      <c r="N147" s="12">
        <v>3.4000000000000002E-2</v>
      </c>
      <c r="O147" s="45"/>
      <c r="P147" s="17"/>
      <c r="Q147" s="14">
        <f ca="1">(Table2[[#This Row],[Q End Cash]]+((TODAY()-Table2[[#This Row],[Quarter End Date]])*(Table2[[#This Row],[Quarterly Burn]]/90)))/1000000</f>
        <v>0.26879999999999998</v>
      </c>
      <c r="R147" s="14">
        <f ca="1">Table2[[#This Row],[Current Estimate, Cash]]/(Table2[[#This Row],[Quarterly Burn]]/1000000)</f>
        <v>-0.4851985559566786</v>
      </c>
      <c r="S147" s="2" t="e">
        <f>INDEX(Table1[Date],MATCH(Table2[[#This Row],[Ticker]],Table1[RIC],0))</f>
        <v>#N/A</v>
      </c>
    </row>
    <row r="148" spans="2:19" hidden="1" x14ac:dyDescent="0.25">
      <c r="B148" s="1" t="s">
        <v>587</v>
      </c>
      <c r="C148" s="17">
        <v>2978131</v>
      </c>
      <c r="D148" s="17">
        <v>-2767657</v>
      </c>
      <c r="E148" s="17" t="s">
        <v>21</v>
      </c>
      <c r="F148" s="18">
        <v>0</v>
      </c>
      <c r="G148" s="18">
        <v>210474</v>
      </c>
      <c r="H148" s="2">
        <v>45290</v>
      </c>
      <c r="I148" s="20">
        <f>Table2[[#This Row],[Quarter End Date]]+((Table2[[#This Row],[Q End Cash]]+(2*Table2[[#This Row],[Quarterly Burn]]))/(-Table2[[#This Row],[Quarterly Burn]]/90))</f>
        <v>45110</v>
      </c>
      <c r="J148" s="21">
        <f>Table2[[#This Row],[Quarter End Date]]+((Table2[[#This Row],[Q End Cash]]+(1.2*Table2[[#This Row],[Quarterly Burn]]))/(-Table2[[#This Row],[Quarterly Burn]]/90))</f>
        <v>45182</v>
      </c>
      <c r="K148" s="9">
        <f>_xll.RDP.Data(Table2[[#This Row],[Ticker]],"TR.CompanyMarketCapitalization(Scale=6)")</f>
        <v>52.676638689999997</v>
      </c>
      <c r="L148" s="12">
        <f>_xll.RDP.Data(Table2[[#This Row],[Ticker]],"TR.AvgDailyValTraded20D(Scale=6)")</f>
        <v>1.5164915384615001E-2</v>
      </c>
      <c r="M148" s="9">
        <v>53.7</v>
      </c>
      <c r="N148" s="12">
        <v>1.4999999999999999E-2</v>
      </c>
      <c r="O148" s="45"/>
      <c r="P148" s="17"/>
      <c r="Q148" s="14">
        <f ca="1">(Table2[[#This Row],[Q End Cash]]+((TODAY()-Table2[[#This Row],[Quarter End Date]])*(Table2[[#This Row],[Quarterly Burn]]/90)))/1000000</f>
        <v>0.27361620000000003</v>
      </c>
      <c r="R148" s="14">
        <f ca="1">Table2[[#This Row],[Current Estimate, Cash]]/(Table2[[#This Row],[Quarterly Burn]]/1000000)</f>
        <v>1.3000000000000003</v>
      </c>
      <c r="S148" s="2" t="e">
        <f>INDEX(Table1[Date],MATCH(Table2[[#This Row],[Ticker]],Table1[RIC],0))</f>
        <v>#N/A</v>
      </c>
    </row>
    <row r="149" spans="2:19" hidden="1" x14ac:dyDescent="0.25">
      <c r="B149" s="1" t="s">
        <v>406</v>
      </c>
      <c r="C149" s="17">
        <v>-200000</v>
      </c>
      <c r="D149" s="17">
        <v>-428000</v>
      </c>
      <c r="E149" s="17">
        <v>45000</v>
      </c>
      <c r="F149" s="18">
        <v>1106000</v>
      </c>
      <c r="G149" s="18">
        <v>-628000</v>
      </c>
      <c r="H149" s="2">
        <v>45290</v>
      </c>
      <c r="I149" s="20">
        <f>Table2[[#This Row],[Quarter End Date]]+((Table2[[#This Row],[Q End Cash]]+(2*Table2[[#This Row],[Quarterly Burn]]))/(-Table2[[#This Row],[Quarterly Burn]]/90))</f>
        <v>45268.503184713372</v>
      </c>
      <c r="J149" s="21">
        <f>Table2[[#This Row],[Quarter End Date]]+((Table2[[#This Row],[Q End Cash]]+(1.2*Table2[[#This Row],[Quarterly Burn]]))/(-Table2[[#This Row],[Quarterly Burn]]/90))</f>
        <v>45340.503184713372</v>
      </c>
      <c r="K149" s="9">
        <f>_xll.RDP.Data(Table2[[#This Row],[Ticker]],"TR.CompanyMarketCapitalization(Scale=6)")</f>
        <v>9.9621569820000104</v>
      </c>
      <c r="L149" s="12">
        <f>_xll.RDP.Data(Table2[[#This Row],[Ticker]],"TR.AvgDailyValTraded20D(Scale=6)")</f>
        <v>4.8511908461540002E-3</v>
      </c>
      <c r="M149" s="9">
        <v>10</v>
      </c>
      <c r="N149" s="12">
        <v>5.0000000000000001E-3</v>
      </c>
      <c r="O149" s="45"/>
      <c r="P149" s="17"/>
      <c r="Q149" s="14">
        <f ca="1">(Table2[[#This Row],[Q End Cash]]+((TODAY()-Table2[[#This Row],[Quarter End Date]])*(Table2[[#This Row],[Quarterly Burn]]/90)))/1000000</f>
        <v>0.28960000000000002</v>
      </c>
      <c r="R149" s="14">
        <f ca="1">Table2[[#This Row],[Current Estimate, Cash]]/(Table2[[#This Row],[Quarterly Burn]]/1000000)</f>
        <v>-0.46114649681528663</v>
      </c>
      <c r="S149" s="2" t="e">
        <f>INDEX(Table1[Date],MATCH(Table2[[#This Row],[Ticker]],Table1[RIC],0))</f>
        <v>#N/A</v>
      </c>
    </row>
    <row r="150" spans="2:19" hidden="1" x14ac:dyDescent="0.25">
      <c r="B150" s="1" t="s">
        <v>589</v>
      </c>
      <c r="C150" s="17">
        <v>251000</v>
      </c>
      <c r="D150" s="17">
        <v>-41000</v>
      </c>
      <c r="E150" s="17">
        <v>-292000</v>
      </c>
      <c r="F150" s="18">
        <v>32000</v>
      </c>
      <c r="G150" s="18">
        <v>210000</v>
      </c>
      <c r="H150" s="2">
        <v>45290</v>
      </c>
      <c r="I150" s="20">
        <f>Table2[[#This Row],[Quarter End Date]]+((Table2[[#This Row],[Q End Cash]]+(2*Table2[[#This Row],[Quarterly Burn]]))/(-Table2[[#This Row],[Quarterly Burn]]/90))</f>
        <v>45096.285714285717</v>
      </c>
      <c r="J150" s="21">
        <f>Table2[[#This Row],[Quarter End Date]]+((Table2[[#This Row],[Q End Cash]]+(1.2*Table2[[#This Row],[Quarterly Burn]]))/(-Table2[[#This Row],[Quarterly Burn]]/90))</f>
        <v>45168.285714285717</v>
      </c>
      <c r="K150" s="9">
        <f>_xll.RDP.Data(Table2[[#This Row],[Ticker]],"TR.CompanyMarketCapitalization(Scale=6)")</f>
        <v>20.512070775000002</v>
      </c>
      <c r="L150" s="12">
        <f>_xll.RDP.Data(Table2[[#This Row],[Ticker]],"TR.AvgDailyValTraded20D(Scale=6)")</f>
        <v>1.8819066923076999E-2</v>
      </c>
      <c r="M150" s="9">
        <v>20.5</v>
      </c>
      <c r="N150" s="12">
        <v>2.1999999999999999E-2</v>
      </c>
      <c r="O150" s="45"/>
      <c r="P150" s="17"/>
      <c r="Q150" s="14">
        <f ca="1">(Table2[[#This Row],[Q End Cash]]+((TODAY()-Table2[[#This Row],[Quarter End Date]])*(Table2[[#This Row],[Quarterly Burn]]/90)))/1000000</f>
        <v>0.30499999999999999</v>
      </c>
      <c r="R150" s="14">
        <f ca="1">Table2[[#This Row],[Current Estimate, Cash]]/(Table2[[#This Row],[Quarterly Burn]]/1000000)</f>
        <v>1.4523809523809523</v>
      </c>
      <c r="S150" s="2" t="e">
        <f>INDEX(Table1[Date],MATCH(Table2[[#This Row],[Ticker]],Table1[RIC],0))</f>
        <v>#N/A</v>
      </c>
    </row>
    <row r="151" spans="2:19" hidden="1" x14ac:dyDescent="0.25">
      <c r="B151" s="1" t="s">
        <v>364</v>
      </c>
      <c r="C151" s="17">
        <v>-2029000</v>
      </c>
      <c r="D151" s="17">
        <v>-982000</v>
      </c>
      <c r="E151" s="17">
        <v>-3464000</v>
      </c>
      <c r="F151" s="18">
        <v>4241000</v>
      </c>
      <c r="G151" s="18">
        <v>-3011000</v>
      </c>
      <c r="H151" s="2">
        <v>45290</v>
      </c>
      <c r="I151" s="20">
        <f>Table2[[#This Row],[Quarter End Date]]+((Table2[[#This Row],[Q End Cash]]+(2*Table2[[#This Row],[Quarterly Burn]]))/(-Table2[[#This Row],[Quarterly Burn]]/90))</f>
        <v>45236.765194287611</v>
      </c>
      <c r="J151" s="21">
        <f>Table2[[#This Row],[Quarter End Date]]+((Table2[[#This Row],[Q End Cash]]+(1.2*Table2[[#This Row],[Quarterly Burn]]))/(-Table2[[#This Row],[Quarterly Burn]]/90))</f>
        <v>45308.765194287611</v>
      </c>
      <c r="K151" s="9">
        <f>_xll.RDP.Data(Table2[[#This Row],[Ticker]],"TR.CompanyMarketCapitalization(Scale=6)")</f>
        <v>23.94614516</v>
      </c>
      <c r="L151" s="12">
        <f>_xll.RDP.Data(Table2[[#This Row],[Ticker]],"TR.AvgDailyValTraded20D(Scale=6)")</f>
        <v>4.5341339230769002E-2</v>
      </c>
      <c r="M151" s="9">
        <v>26.5</v>
      </c>
      <c r="N151" s="12">
        <v>4.4999999999999998E-2</v>
      </c>
      <c r="O151" s="45"/>
      <c r="P151" s="17"/>
      <c r="Q151" s="14">
        <f ca="1">(Table2[[#This Row],[Q End Cash]]+((TODAY()-Table2[[#This Row],[Quarter End Date]])*(Table2[[#This Row],[Quarterly Burn]]/90)))/1000000</f>
        <v>0.32669999999999999</v>
      </c>
      <c r="R151" s="14">
        <f ca="1">Table2[[#This Row],[Current Estimate, Cash]]/(Table2[[#This Row],[Quarterly Burn]]/1000000)</f>
        <v>-0.10850215875124543</v>
      </c>
      <c r="S151" s="2" t="e">
        <f>INDEX(Table1[Date],MATCH(Table2[[#This Row],[Ticker]],Table1[RIC],0))</f>
        <v>#N/A</v>
      </c>
    </row>
    <row r="152" spans="2:19" hidden="1" x14ac:dyDescent="0.25">
      <c r="B152" s="1" t="s">
        <v>312</v>
      </c>
      <c r="C152" s="17">
        <v>-445000</v>
      </c>
      <c r="D152" s="17">
        <v>-574000</v>
      </c>
      <c r="E152" s="17">
        <v>123000</v>
      </c>
      <c r="F152" s="18">
        <v>1652000</v>
      </c>
      <c r="G152" s="18">
        <v>-1019000</v>
      </c>
      <c r="H152" s="2">
        <v>45290</v>
      </c>
      <c r="I152" s="20">
        <f>Table2[[#This Row],[Quarter End Date]]+((Table2[[#This Row],[Q End Cash]]+(2*Table2[[#This Row],[Quarterly Burn]]))/(-Table2[[#This Row],[Quarterly Burn]]/90))</f>
        <v>45255.907752698724</v>
      </c>
      <c r="J152" s="21">
        <f>Table2[[#This Row],[Quarter End Date]]+((Table2[[#This Row],[Q End Cash]]+(1.2*Table2[[#This Row],[Quarterly Burn]]))/(-Table2[[#This Row],[Quarterly Burn]]/90))</f>
        <v>45327.907752698724</v>
      </c>
      <c r="K152" s="9">
        <f>_xll.RDP.Data(Table2[[#This Row],[Ticker]],"TR.CompanyMarketCapitalization(Scale=6)")</f>
        <v>26.40581834</v>
      </c>
      <c r="L152" s="12">
        <f>_xll.RDP.Data(Table2[[#This Row],[Ticker]],"TR.AvgDailyValTraded20D(Scale=6)")</f>
        <v>9.9136103846153997E-2</v>
      </c>
      <c r="M152" s="9">
        <v>26.4</v>
      </c>
      <c r="N152" s="12">
        <v>9.2999999999999999E-2</v>
      </c>
      <c r="O152" s="45"/>
      <c r="P152" s="17"/>
      <c r="Q152" s="14">
        <f ca="1">(Table2[[#This Row],[Q End Cash]]+((TODAY()-Table2[[#This Row],[Quarter End Date]])*(Table2[[#This Row],[Quarterly Burn]]/90)))/1000000</f>
        <v>0.32729999999999998</v>
      </c>
      <c r="R152" s="14">
        <f ca="1">Table2[[#This Row],[Current Estimate, Cash]]/(Table2[[#This Row],[Quarterly Burn]]/1000000)</f>
        <v>-0.32119725220804712</v>
      </c>
      <c r="S152" s="2" t="e">
        <f>INDEX(Table1[Date],MATCH(Table2[[#This Row],[Ticker]],Table1[RIC],0))</f>
        <v>#N/A</v>
      </c>
    </row>
    <row r="153" spans="2:19" hidden="1" x14ac:dyDescent="0.25">
      <c r="B153" s="1" t="s">
        <v>300</v>
      </c>
      <c r="C153" s="17">
        <v>-585000</v>
      </c>
      <c r="D153" s="17">
        <v>-1297000</v>
      </c>
      <c r="E153" s="17">
        <v>-12000</v>
      </c>
      <c r="F153" s="18">
        <v>2838000</v>
      </c>
      <c r="G153" s="18">
        <v>-1882000</v>
      </c>
      <c r="H153" s="2">
        <v>45290</v>
      </c>
      <c r="I153" s="20">
        <f>Table2[[#This Row],[Quarter End Date]]+((Table2[[#This Row],[Q End Cash]]+(2*Table2[[#This Row],[Quarterly Burn]]))/(-Table2[[#This Row],[Quarterly Burn]]/90))</f>
        <v>45245.717321997872</v>
      </c>
      <c r="J153" s="21">
        <f>Table2[[#This Row],[Quarter End Date]]+((Table2[[#This Row],[Q End Cash]]+(1.2*Table2[[#This Row],[Quarterly Burn]]))/(-Table2[[#This Row],[Quarterly Burn]]/90))</f>
        <v>45317.717321997872</v>
      </c>
      <c r="K153" s="9">
        <f>_xll.RDP.Data(Table2[[#This Row],[Ticker]],"TR.CompanyMarketCapitalization(Scale=6)")</f>
        <v>73.476518655999996</v>
      </c>
      <c r="L153" s="12">
        <f>_xll.RDP.Data(Table2[[#This Row],[Ticker]],"TR.AvgDailyValTraded20D(Scale=6)")</f>
        <v>0.107346807538462</v>
      </c>
      <c r="M153" s="9">
        <v>73.5</v>
      </c>
      <c r="N153" s="12">
        <v>0.112</v>
      </c>
      <c r="O153" s="45" t="s">
        <v>54</v>
      </c>
      <c r="P153" s="17"/>
      <c r="Q153" s="14">
        <f ca="1">(Table2[[#This Row],[Q End Cash]]+((TODAY()-Table2[[#This Row],[Quarter End Date]])*(Table2[[#This Row],[Quarterly Burn]]/90)))/1000000</f>
        <v>0.39140000000000003</v>
      </c>
      <c r="R153" s="14">
        <f ca="1">Table2[[#This Row],[Current Estimate, Cash]]/(Table2[[#This Row],[Quarterly Burn]]/1000000)</f>
        <v>-0.20797024442082893</v>
      </c>
      <c r="S153" s="2" t="e">
        <f>INDEX(Table1[Date],MATCH(Table2[[#This Row],[Ticker]],Table1[RIC],0))</f>
        <v>#N/A</v>
      </c>
    </row>
    <row r="154" spans="2:19" hidden="1" x14ac:dyDescent="0.25">
      <c r="B154" s="1" t="s">
        <v>362</v>
      </c>
      <c r="C154" s="17">
        <v>-212000</v>
      </c>
      <c r="D154" s="17">
        <v>-214000</v>
      </c>
      <c r="E154" s="17" t="s">
        <v>21</v>
      </c>
      <c r="F154" s="18">
        <v>950000</v>
      </c>
      <c r="G154" s="18">
        <v>-426000</v>
      </c>
      <c r="H154" s="2">
        <v>45290</v>
      </c>
      <c r="I154" s="20">
        <f>Table2[[#This Row],[Quarter End Date]]+((Table2[[#This Row],[Q End Cash]]+(2*Table2[[#This Row],[Quarterly Burn]]))/(-Table2[[#This Row],[Quarterly Burn]]/90))</f>
        <v>45310.704225352114</v>
      </c>
      <c r="J154" s="21">
        <f>Table2[[#This Row],[Quarter End Date]]+((Table2[[#This Row],[Q End Cash]]+(1.2*Table2[[#This Row],[Quarterly Burn]]))/(-Table2[[#This Row],[Quarterly Burn]]/90))</f>
        <v>45382.704225352114</v>
      </c>
      <c r="K154" s="9">
        <f>_xll.RDP.Data(Table2[[#This Row],[Ticker]],"TR.CompanyMarketCapitalization(Scale=6)")</f>
        <v>8.8731602680000101</v>
      </c>
      <c r="L154" s="12">
        <f>_xll.RDP.Data(Table2[[#This Row],[Ticker]],"TR.AvgDailyValTraded20D(Scale=6)")</f>
        <v>3.7354307153846002E-2</v>
      </c>
      <c r="M154" s="9">
        <v>8.1999999999999993</v>
      </c>
      <c r="N154" s="12">
        <v>3.7999999999999999E-2</v>
      </c>
      <c r="O154" s="45"/>
      <c r="P154" s="17"/>
      <c r="Q154" s="14">
        <f ca="1">(Table2[[#This Row],[Q End Cash]]+((TODAY()-Table2[[#This Row],[Quarter End Date]])*(Table2[[#This Row],[Quarterly Burn]]/90)))/1000000</f>
        <v>0.3962</v>
      </c>
      <c r="R154" s="14">
        <f ca="1">Table2[[#This Row],[Current Estimate, Cash]]/(Table2[[#This Row],[Quarterly Burn]]/1000000)</f>
        <v>-0.93004694835680757</v>
      </c>
      <c r="S154" s="2" t="e">
        <f>INDEX(Table1[Date],MATCH(Table2[[#This Row],[Ticker]],Table1[RIC],0))</f>
        <v>#N/A</v>
      </c>
    </row>
    <row r="155" spans="2:19" hidden="1" x14ac:dyDescent="0.25">
      <c r="B155" s="1" t="s">
        <v>253</v>
      </c>
      <c r="C155" s="17">
        <v>-1330000</v>
      </c>
      <c r="D155" s="17">
        <v>-363000</v>
      </c>
      <c r="E155" s="17">
        <v>2159000</v>
      </c>
      <c r="F155" s="18">
        <v>2605000</v>
      </c>
      <c r="G155" s="18">
        <v>-1693000</v>
      </c>
      <c r="H155" s="2">
        <v>45290</v>
      </c>
      <c r="I155" s="20">
        <f>Table2[[#This Row],[Quarter End Date]]+((Table2[[#This Row],[Q End Cash]]+(2*Table2[[#This Row],[Quarterly Burn]]))/(-Table2[[#This Row],[Quarterly Burn]]/90))</f>
        <v>45248.481984642647</v>
      </c>
      <c r="J155" s="21">
        <f>Table2[[#This Row],[Quarter End Date]]+((Table2[[#This Row],[Q End Cash]]+(1.2*Table2[[#This Row],[Quarterly Burn]]))/(-Table2[[#This Row],[Quarterly Burn]]/90))</f>
        <v>45320.481984642647</v>
      </c>
      <c r="K155" s="9">
        <f>_xll.RDP.Data(Table2[[#This Row],[Ticker]],"TR.CompanyMarketCapitalization(Scale=6)")</f>
        <v>42.799158720000001</v>
      </c>
      <c r="L155" s="12">
        <f>_xll.RDP.Data(Table2[[#This Row],[Ticker]],"TR.AvgDailyValTraded20D(Scale=6)")</f>
        <v>0.30546303423076898</v>
      </c>
      <c r="M155" s="9">
        <v>44.1</v>
      </c>
      <c r="N155" s="12">
        <v>0.3</v>
      </c>
      <c r="O155" s="45"/>
      <c r="P155" s="17"/>
      <c r="Q155" s="13">
        <f ca="1">(Table2[[#This Row],[Q End Cash]]+((TODAY()-Table2[[#This Row],[Quarter End Date]])*(Table2[[#This Row],[Quarterly Burn]]/90)))/1000000</f>
        <v>0.40410000000000001</v>
      </c>
      <c r="R155" s="14">
        <f ca="1">Table2[[#This Row],[Current Estimate, Cash]]/(Table2[[#This Row],[Quarterly Burn]]/1000000)</f>
        <v>-0.23868871825162433</v>
      </c>
      <c r="S155" s="2" t="e">
        <f>INDEX(Table1[Date],MATCH(Table2[[#This Row],[Ticker]],Table1[RIC],0))</f>
        <v>#N/A</v>
      </c>
    </row>
    <row r="156" spans="2:19" hidden="1" x14ac:dyDescent="0.25">
      <c r="B156" s="1" t="s">
        <v>382</v>
      </c>
      <c r="C156" s="17">
        <v>-594000</v>
      </c>
      <c r="D156" s="17">
        <v>-660000</v>
      </c>
      <c r="E156" s="17" t="s">
        <v>21</v>
      </c>
      <c r="F156" s="18">
        <v>2047000</v>
      </c>
      <c r="G156" s="18">
        <v>-1254000</v>
      </c>
      <c r="H156" s="2">
        <v>45290</v>
      </c>
      <c r="I156" s="20">
        <f>Table2[[#This Row],[Quarter End Date]]+((Table2[[#This Row],[Q End Cash]]+(2*Table2[[#This Row],[Quarterly Burn]]))/(-Table2[[#This Row],[Quarterly Burn]]/90))</f>
        <v>45256.913875598089</v>
      </c>
      <c r="J156" s="21">
        <f>Table2[[#This Row],[Quarter End Date]]+((Table2[[#This Row],[Q End Cash]]+(1.2*Table2[[#This Row],[Quarterly Burn]]))/(-Table2[[#This Row],[Quarterly Burn]]/90))</f>
        <v>45328.913875598089</v>
      </c>
      <c r="K156" s="9">
        <f>_xll.RDP.Data(Table2[[#This Row],[Ticker]],"TR.CompanyMarketCapitalization(Scale=6)")</f>
        <v>24.706568281999999</v>
      </c>
      <c r="L156" s="12">
        <f>_xll.RDP.Data(Table2[[#This Row],[Ticker]],"TR.AvgDailyValTraded20D(Scale=6)")</f>
        <v>3.1218093615384999E-2</v>
      </c>
      <c r="M156" s="9">
        <v>24.7</v>
      </c>
      <c r="N156" s="12">
        <v>3.7999999999999999E-2</v>
      </c>
      <c r="O156" s="45" t="s">
        <v>35</v>
      </c>
      <c r="P156" s="17"/>
      <c r="Q156" s="14">
        <f ca="1">(Table2[[#This Row],[Q End Cash]]+((TODAY()-Table2[[#This Row],[Quarter End Date]])*(Table2[[#This Row],[Quarterly Burn]]/90)))/1000000</f>
        <v>0.4168</v>
      </c>
      <c r="R156" s="14">
        <f ca="1">Table2[[#This Row],[Current Estimate, Cash]]/(Table2[[#This Row],[Quarterly Burn]]/1000000)</f>
        <v>-0.33237639553429027</v>
      </c>
      <c r="S156" s="2" t="e">
        <f>INDEX(Table1[Date],MATCH(Table2[[#This Row],[Ticker]],Table1[RIC],0))</f>
        <v>#N/A</v>
      </c>
    </row>
    <row r="157" spans="2:19" hidden="1" x14ac:dyDescent="0.25">
      <c r="B157" s="1" t="s">
        <v>311</v>
      </c>
      <c r="C157" s="17">
        <v>-720000</v>
      </c>
      <c r="D157" s="17">
        <v>-1408000</v>
      </c>
      <c r="E157" s="17">
        <v>-38000</v>
      </c>
      <c r="F157" s="18">
        <v>3191000</v>
      </c>
      <c r="G157" s="18">
        <v>-2128000</v>
      </c>
      <c r="H157" s="2">
        <v>45290</v>
      </c>
      <c r="I157" s="20">
        <f>Table2[[#This Row],[Quarter End Date]]+((Table2[[#This Row],[Q End Cash]]+(2*Table2[[#This Row],[Quarterly Burn]]))/(-Table2[[#This Row],[Quarterly Burn]]/90))</f>
        <v>45244.957706766916</v>
      </c>
      <c r="J157" s="21">
        <f>Table2[[#This Row],[Quarter End Date]]+((Table2[[#This Row],[Q End Cash]]+(1.2*Table2[[#This Row],[Quarterly Burn]]))/(-Table2[[#This Row],[Quarterly Burn]]/90))</f>
        <v>45316.957706766916</v>
      </c>
      <c r="K157" s="9">
        <f>_xll.RDP.Data(Table2[[#This Row],[Ticker]],"TR.CompanyMarketCapitalization(Scale=6)")</f>
        <v>38.600984478000001</v>
      </c>
      <c r="L157" s="12">
        <f>_xll.RDP.Data(Table2[[#This Row],[Ticker]],"TR.AvgDailyValTraded20D(Scale=6)")</f>
        <v>9.6399876846154003E-2</v>
      </c>
      <c r="M157" s="9">
        <v>34.9</v>
      </c>
      <c r="N157" s="12">
        <v>9.9000000000000005E-2</v>
      </c>
      <c r="O157" s="45" t="s">
        <v>35</v>
      </c>
      <c r="P157" s="17"/>
      <c r="Q157" s="14">
        <f ca="1">(Table2[[#This Row],[Q End Cash]]+((TODAY()-Table2[[#This Row],[Quarter End Date]])*(Table2[[#This Row],[Quarterly Burn]]/90)))/1000000</f>
        <v>0.42459999999999998</v>
      </c>
      <c r="R157" s="14">
        <f ca="1">Table2[[#This Row],[Current Estimate, Cash]]/(Table2[[#This Row],[Quarterly Burn]]/1000000)</f>
        <v>-0.19953007518796989</v>
      </c>
      <c r="S157" s="2" t="e">
        <f>INDEX(Table1[Date],MATCH(Table2[[#This Row],[Ticker]],Table1[RIC],0))</f>
        <v>#N/A</v>
      </c>
    </row>
    <row r="158" spans="2:19" hidden="1" x14ac:dyDescent="0.25">
      <c r="B158" s="1" t="s">
        <v>397</v>
      </c>
      <c r="C158" s="17">
        <v>-261000</v>
      </c>
      <c r="D158" s="17">
        <v>-511000</v>
      </c>
      <c r="E158" s="17">
        <v>1349000</v>
      </c>
      <c r="F158" s="18">
        <v>1439000</v>
      </c>
      <c r="G158" s="18">
        <v>-772000</v>
      </c>
      <c r="H158" s="2">
        <v>45290</v>
      </c>
      <c r="I158" s="20">
        <f>Table2[[#This Row],[Quarter End Date]]+((Table2[[#This Row],[Q End Cash]]+(2*Table2[[#This Row],[Quarterly Burn]]))/(-Table2[[#This Row],[Quarterly Burn]]/90))</f>
        <v>45277.759067357511</v>
      </c>
      <c r="J158" s="21">
        <f>Table2[[#This Row],[Quarter End Date]]+((Table2[[#This Row],[Q End Cash]]+(1.2*Table2[[#This Row],[Quarterly Burn]]))/(-Table2[[#This Row],[Quarterly Burn]]/90))</f>
        <v>45349.759067357511</v>
      </c>
      <c r="K158" s="9">
        <f>_xll.RDP.Data(Table2[[#This Row],[Ticker]],"TR.CompanyMarketCapitalization(Scale=6)")</f>
        <v>11.0016</v>
      </c>
      <c r="L158" s="12">
        <f>_xll.RDP.Data(Table2[[#This Row],[Ticker]],"TR.AvgDailyValTraded20D(Scale=6)")</f>
        <v>2.0785922307691999E-2</v>
      </c>
      <c r="M158" s="9">
        <v>10.3</v>
      </c>
      <c r="N158" s="12">
        <v>0.02</v>
      </c>
      <c r="O158" s="45"/>
      <c r="P158" s="17"/>
      <c r="Q158" s="14">
        <f ca="1">(Table2[[#This Row],[Q End Cash]]+((TODAY()-Table2[[#This Row],[Quarter End Date]])*(Table2[[#This Row],[Quarterly Burn]]/90)))/1000000</f>
        <v>0.43540000000000001</v>
      </c>
      <c r="R158" s="14">
        <f ca="1">Table2[[#This Row],[Current Estimate, Cash]]/(Table2[[#This Row],[Quarterly Burn]]/1000000)</f>
        <v>-0.56398963730569951</v>
      </c>
      <c r="S158" s="2" t="e">
        <f>INDEX(Table1[Date],MATCH(Table2[[#This Row],[Ticker]],Table1[RIC],0))</f>
        <v>#N/A</v>
      </c>
    </row>
    <row r="159" spans="2:19" hidden="1" x14ac:dyDescent="0.25">
      <c r="B159" s="1" t="s">
        <v>302</v>
      </c>
      <c r="C159" s="17">
        <v>-380000</v>
      </c>
      <c r="D159" s="17">
        <v>0</v>
      </c>
      <c r="E159" s="17">
        <v>853000</v>
      </c>
      <c r="F159" s="18">
        <v>939000</v>
      </c>
      <c r="G159" s="18">
        <v>-380000</v>
      </c>
      <c r="H159" s="2">
        <v>45290</v>
      </c>
      <c r="I159" s="20">
        <f>Table2[[#This Row],[Quarter End Date]]+((Table2[[#This Row],[Q End Cash]]+(2*Table2[[#This Row],[Quarterly Burn]]))/(-Table2[[#This Row],[Quarterly Burn]]/90))</f>
        <v>45332.394736842107</v>
      </c>
      <c r="J159" s="21">
        <f>Table2[[#This Row],[Quarter End Date]]+((Table2[[#This Row],[Q End Cash]]+(1.2*Table2[[#This Row],[Quarterly Burn]]))/(-Table2[[#This Row],[Quarterly Burn]]/90))</f>
        <v>45404.394736842107</v>
      </c>
      <c r="K159" s="9">
        <f>_xll.RDP.Data(Table2[[#This Row],[Ticker]],"TR.CompanyMarketCapitalization(Scale=6)")</f>
        <v>17.242728282000002</v>
      </c>
      <c r="L159" s="12">
        <f>_xll.RDP.Data(Table2[[#This Row],[Ticker]],"TR.AvgDailyValTraded20D(Scale=6)")</f>
        <v>0.112191525538462</v>
      </c>
      <c r="M159" s="9">
        <v>15.3</v>
      </c>
      <c r="N159" s="12">
        <v>0.111</v>
      </c>
      <c r="O159" s="45" t="s">
        <v>54</v>
      </c>
      <c r="P159" s="17"/>
      <c r="Q159" s="14">
        <f ca="1">(Table2[[#This Row],[Q End Cash]]+((TODAY()-Table2[[#This Row],[Quarter End Date]])*(Table2[[#This Row],[Quarterly Burn]]/90)))/1000000</f>
        <v>0.44499999999999995</v>
      </c>
      <c r="R159" s="14">
        <f ca="1">Table2[[#This Row],[Current Estimate, Cash]]/(Table2[[#This Row],[Quarterly Burn]]/1000000)</f>
        <v>-1.1710526315789471</v>
      </c>
      <c r="S159" s="2" t="e">
        <f>INDEX(Table1[Date],MATCH(Table2[[#This Row],[Ticker]],Table1[RIC],0))</f>
        <v>#N/A</v>
      </c>
    </row>
    <row r="160" spans="2:19" hidden="1" x14ac:dyDescent="0.25">
      <c r="B160" s="1" t="s">
        <v>358</v>
      </c>
      <c r="C160" s="17">
        <v>-1195000</v>
      </c>
      <c r="D160" s="17">
        <v>-167000</v>
      </c>
      <c r="E160" s="17">
        <v>2486000</v>
      </c>
      <c r="F160" s="18">
        <v>2279000</v>
      </c>
      <c r="G160" s="18">
        <v>-1362000</v>
      </c>
      <c r="H160" s="2">
        <v>45290</v>
      </c>
      <c r="I160" s="20">
        <f>Table2[[#This Row],[Quarter End Date]]+((Table2[[#This Row],[Q End Cash]]+(2*Table2[[#This Row],[Quarterly Burn]]))/(-Table2[[#This Row],[Quarterly Burn]]/90))</f>
        <v>45260.594713656385</v>
      </c>
      <c r="J160" s="21">
        <f>Table2[[#This Row],[Quarter End Date]]+((Table2[[#This Row],[Q End Cash]]+(1.2*Table2[[#This Row],[Quarterly Burn]]))/(-Table2[[#This Row],[Quarterly Burn]]/90))</f>
        <v>45332.594713656385</v>
      </c>
      <c r="K160" s="9">
        <f>_xll.RDP.Data(Table2[[#This Row],[Ticker]],"TR.CompanyMarketCapitalization(Scale=6)")</f>
        <v>181.10262</v>
      </c>
      <c r="L160" s="12">
        <f>_xll.RDP.Data(Table2[[#This Row],[Ticker]],"TR.AvgDailyValTraded20D(Scale=6)")</f>
        <v>0</v>
      </c>
      <c r="M160" s="9">
        <v>181.1</v>
      </c>
      <c r="N160" s="12" t="s">
        <v>127</v>
      </c>
      <c r="O160" s="45"/>
      <c r="P160" s="17"/>
      <c r="Q160" s="14">
        <f ca="1">(Table2[[#This Row],[Q End Cash]]+((TODAY()-Table2[[#This Row],[Quarter End Date]])*(Table2[[#This Row],[Quarterly Burn]]/90)))/1000000</f>
        <v>0.50839999999999996</v>
      </c>
      <c r="R160" s="14">
        <f ca="1">Table2[[#This Row],[Current Estimate, Cash]]/(Table2[[#This Row],[Quarterly Burn]]/1000000)</f>
        <v>-0.37327459618208514</v>
      </c>
      <c r="S160" s="2" t="e">
        <f>INDEX(Table1[Date],MATCH(Table2[[#This Row],[Ticker]],Table1[RIC],0))</f>
        <v>#N/A</v>
      </c>
    </row>
    <row r="161" spans="2:19" hidden="1" x14ac:dyDescent="0.25">
      <c r="B161" s="1" t="s">
        <v>343</v>
      </c>
      <c r="C161" s="17">
        <v>-351000</v>
      </c>
      <c r="D161" s="17">
        <v>-163000</v>
      </c>
      <c r="E161" s="17">
        <v>-3000</v>
      </c>
      <c r="F161" s="18">
        <v>1178000</v>
      </c>
      <c r="G161" s="18">
        <v>-514000</v>
      </c>
      <c r="H161" s="2">
        <v>45290</v>
      </c>
      <c r="I161" s="20">
        <f>Table2[[#This Row],[Quarter End Date]]+((Table2[[#This Row],[Q End Cash]]+(2*Table2[[#This Row],[Quarterly Burn]]))/(-Table2[[#This Row],[Quarterly Burn]]/90))</f>
        <v>45316.264591439685</v>
      </c>
      <c r="J161" s="21">
        <f>Table2[[#This Row],[Quarter End Date]]+((Table2[[#This Row],[Q End Cash]]+(1.2*Table2[[#This Row],[Quarterly Burn]]))/(-Table2[[#This Row],[Quarterly Burn]]/90))</f>
        <v>45388.264591439685</v>
      </c>
      <c r="K161" s="9">
        <f>_xll.RDP.Data(Table2[[#This Row],[Ticker]],"TR.CompanyMarketCapitalization(Scale=6)")</f>
        <v>25.297278815999999</v>
      </c>
      <c r="L161" s="12">
        <f>_xll.RDP.Data(Table2[[#This Row],[Ticker]],"TR.AvgDailyValTraded20D(Scale=6)")</f>
        <v>5.4541170769230998E-2</v>
      </c>
      <c r="M161" s="9">
        <v>24</v>
      </c>
      <c r="N161" s="12">
        <v>5.7000000000000002E-2</v>
      </c>
      <c r="O161" s="45"/>
      <c r="P161" s="17"/>
      <c r="Q161" s="14">
        <f ca="1">(Table2[[#This Row],[Q End Cash]]+((TODAY()-Table2[[#This Row],[Quarter End Date]])*(Table2[[#This Row],[Quarterly Burn]]/90)))/1000000</f>
        <v>0.50980000000000003</v>
      </c>
      <c r="R161" s="14">
        <f ca="1">Table2[[#This Row],[Current Estimate, Cash]]/(Table2[[#This Row],[Quarterly Burn]]/1000000)</f>
        <v>-0.9918287937743191</v>
      </c>
      <c r="S161" s="2" t="e">
        <f>INDEX(Table1[Date],MATCH(Table2[[#This Row],[Ticker]],Table1[RIC],0))</f>
        <v>#N/A</v>
      </c>
    </row>
    <row r="162" spans="2:19" hidden="1" x14ac:dyDescent="0.25">
      <c r="B162" s="1" t="s">
        <v>336</v>
      </c>
      <c r="C162" s="17">
        <v>-559000</v>
      </c>
      <c r="D162" s="17"/>
      <c r="E162" s="17">
        <v>-25000</v>
      </c>
      <c r="F162" s="18">
        <v>1248000</v>
      </c>
      <c r="G162" s="18">
        <v>-559000</v>
      </c>
      <c r="H162" s="2">
        <v>45290</v>
      </c>
      <c r="I162" s="20">
        <f>Table2[[#This Row],[Quarter End Date]]+((Table2[[#This Row],[Q End Cash]]+(2*Table2[[#This Row],[Quarterly Burn]]))/(-Table2[[#This Row],[Quarterly Burn]]/90))</f>
        <v>45310.930232558138</v>
      </c>
      <c r="J162" s="21">
        <f>Table2[[#This Row],[Quarter End Date]]+((Table2[[#This Row],[Q End Cash]]+(1.2*Table2[[#This Row],[Quarterly Burn]]))/(-Table2[[#This Row],[Quarterly Burn]]/90))</f>
        <v>45382.930232558138</v>
      </c>
      <c r="K162" s="9">
        <f>_xll.RDP.Data(Table2[[#This Row],[Ticker]],"TR.CompanyMarketCapitalization(Scale=6)")</f>
        <v>50.799441672</v>
      </c>
      <c r="L162" s="12">
        <f>_xll.RDP.Data(Table2[[#This Row],[Ticker]],"TR.AvgDailyValTraded20D(Scale=6)")</f>
        <v>6.2835193230768999E-2</v>
      </c>
      <c r="M162" s="9">
        <v>50.8</v>
      </c>
      <c r="N162" s="12">
        <v>6.2E-2</v>
      </c>
      <c r="O162" s="45">
        <v>0</v>
      </c>
      <c r="P162" s="17"/>
      <c r="Q162" s="14">
        <f ca="1">(Table2[[#This Row],[Q End Cash]]+((TODAY()-Table2[[#This Row],[Quarter End Date]])*(Table2[[#This Row],[Quarterly Burn]]/90)))/1000000</f>
        <v>0.52129999999999999</v>
      </c>
      <c r="R162" s="14">
        <f ca="1">Table2[[#This Row],[Current Estimate, Cash]]/(Table2[[#This Row],[Quarterly Burn]]/1000000)</f>
        <v>-0.93255813953488365</v>
      </c>
      <c r="S162" s="2" t="e">
        <f>INDEX(Table1[Date],MATCH(Table2[[#This Row],[Ticker]],Table1[RIC],0))</f>
        <v>#N/A</v>
      </c>
    </row>
    <row r="163" spans="2:19" hidden="1" x14ac:dyDescent="0.25">
      <c r="B163" s="1" t="s">
        <v>448</v>
      </c>
      <c r="C163" s="17">
        <v>-718000</v>
      </c>
      <c r="D163" s="17">
        <v>-45000</v>
      </c>
      <c r="E163" s="17">
        <v>0</v>
      </c>
      <c r="F163" s="18">
        <v>1583000</v>
      </c>
      <c r="G163" s="18">
        <v>-763000</v>
      </c>
      <c r="H163" s="2">
        <v>45290</v>
      </c>
      <c r="I163" s="20">
        <f>Table2[[#This Row],[Quarter End Date]]+((Table2[[#This Row],[Q End Cash]]+(2*Table2[[#This Row],[Quarterly Burn]]))/(-Table2[[#This Row],[Quarterly Burn]]/90))</f>
        <v>45296.723460026209</v>
      </c>
      <c r="J163" s="21">
        <f>Table2[[#This Row],[Quarter End Date]]+((Table2[[#This Row],[Q End Cash]]+(1.2*Table2[[#This Row],[Quarterly Burn]]))/(-Table2[[#This Row],[Quarterly Burn]]/90))</f>
        <v>45368.723460026209</v>
      </c>
      <c r="K163" s="9">
        <f>_xll.RDP.Data(Table2[[#This Row],[Ticker]],"TR.CompanyMarketCapitalization(Scale=6)")</f>
        <v>18.190923659999999</v>
      </c>
      <c r="L163" s="12">
        <f>_xll.RDP.Data(Table2[[#This Row],[Ticker]],"TR.AvgDailyValTraded20D(Scale=6)")</f>
        <v>7.8477738461539999E-3</v>
      </c>
      <c r="M163" s="9">
        <v>19.100000000000001</v>
      </c>
      <c r="N163" s="12">
        <v>7.0000000000000001E-3</v>
      </c>
      <c r="O163" s="45"/>
      <c r="P163" s="17"/>
      <c r="Q163" s="14">
        <f ca="1">(Table2[[#This Row],[Q End Cash]]+((TODAY()-Table2[[#This Row],[Quarter End Date]])*(Table2[[#This Row],[Quarterly Burn]]/90)))/1000000</f>
        <v>0.59109999999999996</v>
      </c>
      <c r="R163" s="14">
        <f ca="1">Table2[[#This Row],[Current Estimate, Cash]]/(Table2[[#This Row],[Quarterly Burn]]/1000000)</f>
        <v>-0.77470511140235909</v>
      </c>
      <c r="S163" s="2" t="e">
        <f>INDEX(Table1[Date],MATCH(Table2[[#This Row],[Ticker]],Table1[RIC],0))</f>
        <v>#N/A</v>
      </c>
    </row>
    <row r="164" spans="2:19" hidden="1" x14ac:dyDescent="0.25">
      <c r="B164" s="1" t="s">
        <v>427</v>
      </c>
      <c r="C164" s="17">
        <v>-413000</v>
      </c>
      <c r="D164" s="17">
        <v>-303500</v>
      </c>
      <c r="E164" s="17">
        <v>88000</v>
      </c>
      <c r="F164" s="18">
        <v>1525000</v>
      </c>
      <c r="G164" s="18">
        <v>-716500</v>
      </c>
      <c r="H164" s="2">
        <v>45290</v>
      </c>
      <c r="I164" s="20">
        <f>Table2[[#This Row],[Quarter End Date]]+((Table2[[#This Row],[Q End Cash]]+(2*Table2[[#This Row],[Quarterly Burn]]))/(-Table2[[#This Row],[Quarterly Burn]]/90))</f>
        <v>45301.55617585485</v>
      </c>
      <c r="J164" s="21">
        <f>Table2[[#This Row],[Quarter End Date]]+((Table2[[#This Row],[Q End Cash]]+(1.2*Table2[[#This Row],[Quarterly Burn]]))/(-Table2[[#This Row],[Quarterly Burn]]/90))</f>
        <v>45373.55617585485</v>
      </c>
      <c r="K164" s="9">
        <f>_xll.RDP.Data(Table2[[#This Row],[Ticker]],"TR.CompanyMarketCapitalization(Scale=6)")</f>
        <v>32.907214680000003</v>
      </c>
      <c r="L164" s="12">
        <f>_xll.RDP.Data(Table2[[#This Row],[Ticker]],"TR.AvgDailyValTraded20D(Scale=6)")</f>
        <v>1.6826643076923001E-2</v>
      </c>
      <c r="M164" s="9">
        <v>32.9</v>
      </c>
      <c r="N164" s="12">
        <v>1.7000000000000001E-2</v>
      </c>
      <c r="O164" s="45"/>
      <c r="P164" s="17"/>
      <c r="Q164" s="14">
        <f ca="1">(Table2[[#This Row],[Q End Cash]]+((TODAY()-Table2[[#This Row],[Quarter End Date]])*(Table2[[#This Row],[Quarterly Burn]]/90)))/1000000</f>
        <v>0.59355000000000002</v>
      </c>
      <c r="R164" s="14">
        <f ca="1">Table2[[#This Row],[Current Estimate, Cash]]/(Table2[[#This Row],[Quarterly Burn]]/1000000)</f>
        <v>-0.82840195394277738</v>
      </c>
      <c r="S164" s="2" t="e">
        <f>INDEX(Table1[Date],MATCH(Table2[[#This Row],[Ticker]],Table1[RIC],0))</f>
        <v>#N/A</v>
      </c>
    </row>
    <row r="165" spans="2:19" hidden="1" x14ac:dyDescent="0.25">
      <c r="B165" s="1" t="s">
        <v>359</v>
      </c>
      <c r="C165" s="17">
        <v>-163000</v>
      </c>
      <c r="D165" s="17">
        <v>-296000</v>
      </c>
      <c r="E165" s="17">
        <v>1120000</v>
      </c>
      <c r="F165" s="18">
        <v>1204000</v>
      </c>
      <c r="G165" s="18">
        <v>-459000</v>
      </c>
      <c r="H165" s="2">
        <v>45290</v>
      </c>
      <c r="I165" s="20">
        <f>Table2[[#This Row],[Quarter End Date]]+((Table2[[#This Row],[Q End Cash]]+(2*Table2[[#This Row],[Quarterly Burn]]))/(-Table2[[#This Row],[Quarterly Burn]]/90))</f>
        <v>45346.078431372553</v>
      </c>
      <c r="J165" s="21">
        <f>Table2[[#This Row],[Quarter End Date]]+((Table2[[#This Row],[Q End Cash]]+(1.2*Table2[[#This Row],[Quarterly Burn]]))/(-Table2[[#This Row],[Quarterly Burn]]/90))</f>
        <v>45418.078431372553</v>
      </c>
      <c r="K165" s="9">
        <f>_xll.RDP.Data(Table2[[#This Row],[Ticker]],"TR.CompanyMarketCapitalization(Scale=6)")</f>
        <v>74.091739359000002</v>
      </c>
      <c r="L165" s="12">
        <f>_xll.RDP.Data(Table2[[#This Row],[Ticker]],"TR.AvgDailyValTraded20D(Scale=6)")</f>
        <v>4.7664348384615002E-2</v>
      </c>
      <c r="M165" s="9">
        <v>78.599999999999994</v>
      </c>
      <c r="N165" s="12">
        <v>4.7E-2</v>
      </c>
      <c r="O165" s="45"/>
      <c r="P165" s="17"/>
      <c r="Q165" s="14">
        <f ca="1">(Table2[[#This Row],[Q End Cash]]+((TODAY()-Table2[[#This Row],[Quarter End Date]])*(Table2[[#This Row],[Quarterly Burn]]/90)))/1000000</f>
        <v>0.60729999999999995</v>
      </c>
      <c r="R165" s="14">
        <f ca="1">Table2[[#This Row],[Current Estimate, Cash]]/(Table2[[#This Row],[Quarterly Burn]]/1000000)</f>
        <v>-1.3230936819172112</v>
      </c>
      <c r="S165" s="2" t="e">
        <f>INDEX(Table1[Date],MATCH(Table2[[#This Row],[Ticker]],Table1[RIC],0))</f>
        <v>#N/A</v>
      </c>
    </row>
    <row r="166" spans="2:19" hidden="1" x14ac:dyDescent="0.25">
      <c r="B166" s="1" t="s">
        <v>438</v>
      </c>
      <c r="C166" s="17">
        <v>-1102000</v>
      </c>
      <c r="D166" s="17">
        <v>-14000</v>
      </c>
      <c r="E166" s="17">
        <v>236000</v>
      </c>
      <c r="F166" s="18">
        <v>2069000</v>
      </c>
      <c r="G166" s="18">
        <v>-1116000</v>
      </c>
      <c r="H166" s="2">
        <v>45290</v>
      </c>
      <c r="I166" s="20">
        <f>Table2[[#This Row],[Quarter End Date]]+((Table2[[#This Row],[Q End Cash]]+(2*Table2[[#This Row],[Quarterly Burn]]))/(-Table2[[#This Row],[Quarterly Burn]]/90))</f>
        <v>45276.854838709674</v>
      </c>
      <c r="J166" s="21">
        <f>Table2[[#This Row],[Quarter End Date]]+((Table2[[#This Row],[Q End Cash]]+(1.2*Table2[[#This Row],[Quarterly Burn]]))/(-Table2[[#This Row],[Quarterly Burn]]/90))</f>
        <v>45348.854838709674</v>
      </c>
      <c r="K166" s="9">
        <f>_xll.RDP.Data(Table2[[#This Row],[Ticker]],"TR.CompanyMarketCapitalization(Scale=6)")</f>
        <v>18.498920375000001</v>
      </c>
      <c r="L166" s="12">
        <f>_xll.RDP.Data(Table2[[#This Row],[Ticker]],"TR.AvgDailyValTraded20D(Scale=6)")</f>
        <v>1.4101358230769001E-2</v>
      </c>
      <c r="M166" s="9">
        <v>18.5</v>
      </c>
      <c r="N166" s="12">
        <v>1.2999999999999999E-2</v>
      </c>
      <c r="O166" s="45"/>
      <c r="P166" s="17"/>
      <c r="Q166" s="14">
        <f ca="1">(Table2[[#This Row],[Q End Cash]]+((TODAY()-Table2[[#This Row],[Quarter End Date]])*(Table2[[#This Row],[Quarterly Burn]]/90)))/1000000</f>
        <v>0.61819999999999997</v>
      </c>
      <c r="R166" s="14">
        <f ca="1">Table2[[#This Row],[Current Estimate, Cash]]/(Table2[[#This Row],[Quarterly Burn]]/1000000)</f>
        <v>-0.55394265232974904</v>
      </c>
      <c r="S166" s="2" t="e">
        <f>INDEX(Table1[Date],MATCH(Table2[[#This Row],[Ticker]],Table1[RIC],0))</f>
        <v>#N/A</v>
      </c>
    </row>
    <row r="167" spans="2:19" hidden="1" x14ac:dyDescent="0.25">
      <c r="B167" s="1" t="s">
        <v>586</v>
      </c>
      <c r="C167" s="17">
        <v>616000</v>
      </c>
      <c r="D167" s="17">
        <v>-77000</v>
      </c>
      <c r="E167" s="17" t="s">
        <v>21</v>
      </c>
      <c r="F167" s="18">
        <v>0</v>
      </c>
      <c r="G167" s="18">
        <v>539000</v>
      </c>
      <c r="H167" s="2">
        <v>45290</v>
      </c>
      <c r="I167" s="20">
        <f>Table2[[#This Row],[Quarter End Date]]+((Table2[[#This Row],[Q End Cash]]+(2*Table2[[#This Row],[Quarterly Burn]]))/(-Table2[[#This Row],[Quarterly Burn]]/90))</f>
        <v>45110</v>
      </c>
      <c r="J167" s="21">
        <f>Table2[[#This Row],[Quarter End Date]]+((Table2[[#This Row],[Q End Cash]]+(1.2*Table2[[#This Row],[Quarterly Burn]]))/(-Table2[[#This Row],[Quarterly Burn]]/90))</f>
        <v>45182</v>
      </c>
      <c r="K167" s="9">
        <f>_xll.RDP.Data(Table2[[#This Row],[Ticker]],"TR.CompanyMarketCapitalization(Scale=6)")</f>
        <v>205.34716714000001</v>
      </c>
      <c r="L167" s="12">
        <f>_xll.RDP.Data(Table2[[#This Row],[Ticker]],"TR.AvgDailyValTraded20D(Scale=6)")</f>
        <v>8.6193961923077003E-2</v>
      </c>
      <c r="M167" s="9">
        <v>181</v>
      </c>
      <c r="N167" s="12">
        <v>9.8000000000000004E-2</v>
      </c>
      <c r="O167" s="45"/>
      <c r="P167" s="17"/>
      <c r="Q167" s="14">
        <f ca="1">(Table2[[#This Row],[Q End Cash]]+((TODAY()-Table2[[#This Row],[Quarter End Date]])*(Table2[[#This Row],[Quarterly Burn]]/90)))/1000000</f>
        <v>0.70069999999999999</v>
      </c>
      <c r="R167" s="14">
        <f ca="1">Table2[[#This Row],[Current Estimate, Cash]]/(Table2[[#This Row],[Quarterly Burn]]/1000000)</f>
        <v>1.2999999999999998</v>
      </c>
      <c r="S167" s="2" t="e">
        <f>INDEX(Table1[Date],MATCH(Table2[[#This Row],[Ticker]],Table1[RIC],0))</f>
        <v>#N/A</v>
      </c>
    </row>
    <row r="168" spans="2:19" x14ac:dyDescent="0.25">
      <c r="B168" s="1" t="s">
        <v>352</v>
      </c>
      <c r="C168" s="17">
        <v>-450000</v>
      </c>
      <c r="D168" s="17">
        <v>-1350000</v>
      </c>
      <c r="E168" s="17">
        <v>0</v>
      </c>
      <c r="F168" s="18">
        <v>9125000</v>
      </c>
      <c r="G168" s="18">
        <f>Table2[[#This Row],[CFI]]+Table2[[#This Row],[CFO]]</f>
        <v>-1800000</v>
      </c>
      <c r="H168" s="2">
        <v>45381</v>
      </c>
      <c r="I168" s="20">
        <f>Table2[[#This Row],[Quarter End Date]]+((Table2[[#This Row],[Q End Cash]]+(2*Table2[[#This Row],[Quarterly Burn]]))/(-Table2[[#This Row],[Quarterly Burn]]/90))</f>
        <v>45657.25</v>
      </c>
      <c r="J168" s="21">
        <f>Table2[[#This Row],[Quarter End Date]]+((Table2[[#This Row],[Q End Cash]]+(1.2*Table2[[#This Row],[Quarterly Burn]]))/(-Table2[[#This Row],[Quarterly Burn]]/90))</f>
        <v>45729.25</v>
      </c>
      <c r="K168" s="9">
        <f>_xll.RDP.Data(Table2[[#This Row],[Ticker]],"TR.CompanyMarketCapitalization(Scale=6)")</f>
        <v>19.490236249999999</v>
      </c>
      <c r="L168" s="12">
        <f>_xll.RDP.Data(Table2[[#This Row],[Ticker]],"TR.AvgDailyValTraded20D(Scale=6)")</f>
        <v>5.0403455769230998E-2</v>
      </c>
      <c r="M168" s="9">
        <v>19.5</v>
      </c>
      <c r="N168" s="12">
        <v>4.8000000000000001E-2</v>
      </c>
      <c r="O168" s="45"/>
      <c r="P168" s="17"/>
      <c r="Q168" s="14">
        <f ca="1">(Table2[[#This Row],[Q End Cash]]+((TODAY()-Table2[[#This Row],[Quarter End Date]])*(Table2[[#This Row],[Quarterly Burn]]/90)))/1000000</f>
        <v>8.6050000000000004</v>
      </c>
      <c r="R168" s="14">
        <f ca="1">Table2[[#This Row],[Current Estimate, Cash]]/(Table2[[#This Row],[Quarterly Burn]]/1000000)</f>
        <v>-4.7805555555555559</v>
      </c>
      <c r="S168" s="2">
        <v>45399</v>
      </c>
    </row>
    <row r="169" spans="2:19" x14ac:dyDescent="0.25">
      <c r="B169" s="1" t="s">
        <v>629</v>
      </c>
      <c r="C169" s="17">
        <v>-500000</v>
      </c>
      <c r="D169" s="17">
        <v>0</v>
      </c>
      <c r="E169" s="17">
        <v>0</v>
      </c>
      <c r="F169" s="18">
        <v>1976000</v>
      </c>
      <c r="G169" s="18">
        <f>Table2[[#This Row],[CFI]]+Table2[[#This Row],[CFO]]</f>
        <v>-500000</v>
      </c>
      <c r="H169" s="2">
        <v>45381</v>
      </c>
      <c r="I169" s="20">
        <f>Table2[[#This Row],[Quarter End Date]]+((Table2[[#This Row],[Q End Cash]]+(2*Table2[[#This Row],[Quarterly Burn]]))/(-Table2[[#This Row],[Quarterly Burn]]/90))</f>
        <v>45556.68</v>
      </c>
      <c r="J169" s="21">
        <f>Table2[[#This Row],[Quarter End Date]]+((Table2[[#This Row],[Q End Cash]]+(1.2*Table2[[#This Row],[Quarterly Burn]]))/(-Table2[[#This Row],[Quarterly Burn]]/90))</f>
        <v>45628.68</v>
      </c>
      <c r="K169" s="9">
        <f>_xll.RDP.Data(Table2[[#This Row],[Ticker]],"TR.CompanyMarketCapitalization(Scale=6)")</f>
        <v>24.543421038000002</v>
      </c>
      <c r="L169" s="11">
        <f>_xll.RDP.Data(Table2[[#This Row],[Ticker]],"TR.AvgDailyValTraded20D(Scale=6)")</f>
        <v>0.107236015133333</v>
      </c>
      <c r="M169" s="9">
        <v>147.1</v>
      </c>
      <c r="N169" s="12">
        <v>4.3999999999999997E-2</v>
      </c>
      <c r="O169" s="46">
        <v>3</v>
      </c>
      <c r="P169" s="17"/>
      <c r="Q169" s="14">
        <f ca="1">(Table2[[#This Row],[Q End Cash]]+((TODAY()-Table2[[#This Row],[Quarter End Date]])*(Table2[[#This Row],[Quarterly Burn]]/90)))/1000000</f>
        <v>1.8315555555555556</v>
      </c>
      <c r="R169" s="14">
        <f ca="1">Table2[[#This Row],[Current Estimate, Cash]]/(Table2[[#This Row],[Quarterly Burn]]/1000000)</f>
        <v>-3.6631111111111112</v>
      </c>
      <c r="S169" s="2">
        <v>45406</v>
      </c>
    </row>
    <row r="170" spans="2:19" hidden="1" x14ac:dyDescent="0.25">
      <c r="B170" s="1" t="s">
        <v>423</v>
      </c>
      <c r="C170" s="17">
        <v>-1044000</v>
      </c>
      <c r="D170" s="17">
        <v>-1738000</v>
      </c>
      <c r="E170" s="17">
        <v>-5000</v>
      </c>
      <c r="F170" s="18">
        <v>4346000</v>
      </c>
      <c r="G170" s="18">
        <v>-2782000</v>
      </c>
      <c r="H170" s="2">
        <v>45290</v>
      </c>
      <c r="I170" s="20">
        <f>Table2[[#This Row],[Quarter End Date]]+((Table2[[#This Row],[Q End Cash]]+(2*Table2[[#This Row],[Quarterly Burn]]))/(-Table2[[#This Row],[Quarterly Burn]]/90))</f>
        <v>45250.5966930266</v>
      </c>
      <c r="J170" s="21">
        <f>Table2[[#This Row],[Quarter End Date]]+((Table2[[#This Row],[Q End Cash]]+(1.2*Table2[[#This Row],[Quarterly Burn]]))/(-Table2[[#This Row],[Quarterly Burn]]/90))</f>
        <v>45322.5966930266</v>
      </c>
      <c r="K170" s="9">
        <f>_xll.RDP.Data(Table2[[#This Row],[Ticker]],"TR.CompanyMarketCapitalization(Scale=6)")</f>
        <v>113.15506195499999</v>
      </c>
      <c r="L170" s="12">
        <f>_xll.RDP.Data(Table2[[#This Row],[Ticker]],"TR.AvgDailyValTraded20D(Scale=6)")</f>
        <v>0.23121317361538499</v>
      </c>
      <c r="M170" s="9">
        <v>110.5</v>
      </c>
      <c r="N170" s="12">
        <v>0.219</v>
      </c>
      <c r="O170" s="45"/>
      <c r="P170" s="17"/>
      <c r="Q170" s="14">
        <f ca="1">(Table2[[#This Row],[Q End Cash]]+((TODAY()-Table2[[#This Row],[Quarter End Date]])*(Table2[[#This Row],[Quarterly Burn]]/90)))/1000000</f>
        <v>0.72940000000000005</v>
      </c>
      <c r="R170" s="14">
        <f ca="1">Table2[[#This Row],[Current Estimate, Cash]]/(Table2[[#This Row],[Quarterly Burn]]/1000000)</f>
        <v>-0.26218547807332854</v>
      </c>
      <c r="S170" s="2" t="e">
        <f>INDEX(Table1[Date],MATCH(Table2[[#This Row],[Ticker]],Table1[RIC],0))</f>
        <v>#N/A</v>
      </c>
    </row>
    <row r="171" spans="2:19" hidden="1" x14ac:dyDescent="0.25">
      <c r="B171" s="1" t="s">
        <v>291</v>
      </c>
      <c r="C171" s="17">
        <v>-386000</v>
      </c>
      <c r="D171" s="17">
        <v>-654000</v>
      </c>
      <c r="E171" s="17" t="s">
        <v>21</v>
      </c>
      <c r="F171" s="18">
        <v>2098000</v>
      </c>
      <c r="G171" s="18">
        <v>-1040000</v>
      </c>
      <c r="H171" s="2">
        <v>45290</v>
      </c>
      <c r="I171" s="20">
        <f>Table2[[#This Row],[Quarter End Date]]+((Table2[[#This Row],[Q End Cash]]+(2*Table2[[#This Row],[Quarterly Burn]]))/(-Table2[[#This Row],[Quarterly Burn]]/90))</f>
        <v>45291.557692307695</v>
      </c>
      <c r="J171" s="21">
        <f>Table2[[#This Row],[Quarter End Date]]+((Table2[[#This Row],[Q End Cash]]+(1.2*Table2[[#This Row],[Quarterly Burn]]))/(-Table2[[#This Row],[Quarterly Burn]]/90))</f>
        <v>45363.557692307695</v>
      </c>
      <c r="K171" s="9">
        <f>_xll.RDP.Data(Table2[[#This Row],[Ticker]],"TR.CompanyMarketCapitalization(Scale=6)")</f>
        <v>57.294077780000002</v>
      </c>
      <c r="L171" s="12">
        <f>_xll.RDP.Data(Table2[[#This Row],[Ticker]],"TR.AvgDailyValTraded20D(Scale=6)")</f>
        <v>0.118431660384615</v>
      </c>
      <c r="M171" s="9">
        <v>57.3</v>
      </c>
      <c r="N171" s="12">
        <v>0.123</v>
      </c>
      <c r="O171" s="45"/>
      <c r="P171" s="17"/>
      <c r="Q171" s="14">
        <f ca="1">(Table2[[#This Row],[Q End Cash]]+((TODAY()-Table2[[#This Row],[Quarter End Date]])*(Table2[[#This Row],[Quarterly Burn]]/90)))/1000000</f>
        <v>0.746</v>
      </c>
      <c r="R171" s="14">
        <f ca="1">Table2[[#This Row],[Current Estimate, Cash]]/(Table2[[#This Row],[Quarterly Burn]]/1000000)</f>
        <v>-0.71730769230769231</v>
      </c>
      <c r="S171" s="2" t="e">
        <f>INDEX(Table1[Date],MATCH(Table2[[#This Row],[Ticker]],Table1[RIC],0))</f>
        <v>#N/A</v>
      </c>
    </row>
    <row r="172" spans="2:19" hidden="1" x14ac:dyDescent="0.25">
      <c r="B172" s="1" t="s">
        <v>390</v>
      </c>
      <c r="C172" s="17">
        <v>-286000</v>
      </c>
      <c r="D172" s="17">
        <v>-992000</v>
      </c>
      <c r="E172" s="17" t="s">
        <v>21</v>
      </c>
      <c r="F172" s="18">
        <v>2438000</v>
      </c>
      <c r="G172" s="18">
        <v>-1278000</v>
      </c>
      <c r="H172" s="2">
        <v>45290</v>
      </c>
      <c r="I172" s="20">
        <f>Table2[[#This Row],[Quarter End Date]]+((Table2[[#This Row],[Q End Cash]]+(2*Table2[[#This Row],[Quarterly Burn]]))/(-Table2[[#This Row],[Quarterly Burn]]/90))</f>
        <v>45281.690140845072</v>
      </c>
      <c r="J172" s="21">
        <f>Table2[[#This Row],[Quarter End Date]]+((Table2[[#This Row],[Q End Cash]]+(1.2*Table2[[#This Row],[Quarterly Burn]]))/(-Table2[[#This Row],[Quarterly Burn]]/90))</f>
        <v>45353.690140845072</v>
      </c>
      <c r="K172" s="9">
        <f>_xll.RDP.Data(Table2[[#This Row],[Ticker]],"TR.CompanyMarketCapitalization(Scale=6)")</f>
        <v>13.394947275</v>
      </c>
      <c r="L172" s="12">
        <f>_xll.RDP.Data(Table2[[#This Row],[Ticker]],"TR.AvgDailyValTraded20D(Scale=6)")</f>
        <v>1.8713255000000002E-2</v>
      </c>
      <c r="M172" s="9">
        <v>12.1</v>
      </c>
      <c r="N172" s="12">
        <v>1.7999999999999999E-2</v>
      </c>
      <c r="O172" s="45"/>
      <c r="P172" s="17"/>
      <c r="Q172" s="14">
        <f ca="1">(Table2[[#This Row],[Q End Cash]]+((TODAY()-Table2[[#This Row],[Quarter End Date]])*(Table2[[#This Row],[Quarterly Burn]]/90)))/1000000</f>
        <v>0.77659999999999996</v>
      </c>
      <c r="R172" s="14">
        <f ca="1">Table2[[#This Row],[Current Estimate, Cash]]/(Table2[[#This Row],[Quarterly Burn]]/1000000)</f>
        <v>-0.60766823161189354</v>
      </c>
      <c r="S172" s="2" t="e">
        <f>INDEX(Table1[Date],MATCH(Table2[[#This Row],[Ticker]],Table1[RIC],0))</f>
        <v>#N/A</v>
      </c>
    </row>
    <row r="173" spans="2:19" hidden="1" x14ac:dyDescent="0.25">
      <c r="B173" s="1" t="s">
        <v>269</v>
      </c>
      <c r="C173" s="17">
        <v>-610000</v>
      </c>
      <c r="D173" s="17">
        <v>187000</v>
      </c>
      <c r="E173" s="17">
        <v>1480000</v>
      </c>
      <c r="F173" s="18">
        <v>1330000</v>
      </c>
      <c r="G173" s="18">
        <v>-423000</v>
      </c>
      <c r="H173" s="2">
        <v>45290</v>
      </c>
      <c r="I173" s="20">
        <f>Table2[[#This Row],[Quarter End Date]]+((Table2[[#This Row],[Q End Cash]]+(2*Table2[[#This Row],[Quarterly Burn]]))/(-Table2[[#This Row],[Quarterly Burn]]/90))</f>
        <v>45392.978723404252</v>
      </c>
      <c r="J173" s="21">
        <f>Table2[[#This Row],[Quarter End Date]]+((Table2[[#This Row],[Q End Cash]]+(1.2*Table2[[#This Row],[Quarterly Burn]]))/(-Table2[[#This Row],[Quarterly Burn]]/90))</f>
        <v>45464.978723404252</v>
      </c>
      <c r="K173" s="9">
        <f>_xll.RDP.Data(Table2[[#This Row],[Ticker]],"TR.CompanyMarketCapitalization(Scale=6)")</f>
        <v>48.599360760000003</v>
      </c>
      <c r="L173" s="12">
        <f>_xll.RDP.Data(Table2[[#This Row],[Ticker]],"TR.AvgDailyValTraded20D(Scale=6)")</f>
        <v>0.18149669592307699</v>
      </c>
      <c r="M173" s="9">
        <v>45</v>
      </c>
      <c r="N173" s="12">
        <v>0.184</v>
      </c>
      <c r="O173" s="45" t="s">
        <v>262</v>
      </c>
      <c r="P173" s="17"/>
      <c r="Q173" s="14">
        <f ca="1">(Table2[[#This Row],[Q End Cash]]+((TODAY()-Table2[[#This Row],[Quarter End Date]])*(Table2[[#This Row],[Quarterly Burn]]/90)))/1000000</f>
        <v>0.78010000000000002</v>
      </c>
      <c r="R173" s="14">
        <f ca="1">Table2[[#This Row],[Current Estimate, Cash]]/(Table2[[#This Row],[Quarterly Burn]]/1000000)</f>
        <v>-1.8442080378250592</v>
      </c>
      <c r="S173" s="2" t="e">
        <f>INDEX(Table1[Date],MATCH(Table2[[#This Row],[Ticker]],Table1[RIC],0))</f>
        <v>#N/A</v>
      </c>
    </row>
    <row r="174" spans="2:19" hidden="1" x14ac:dyDescent="0.25">
      <c r="B174" s="1" t="s">
        <v>329</v>
      </c>
      <c r="C174" s="17">
        <v>-570000</v>
      </c>
      <c r="D174" s="17"/>
      <c r="E174" s="17">
        <v>1510000</v>
      </c>
      <c r="F174" s="18">
        <v>1527000</v>
      </c>
      <c r="G174" s="18">
        <v>-570000</v>
      </c>
      <c r="H174" s="2">
        <v>45290</v>
      </c>
      <c r="I174" s="20">
        <f>Table2[[#This Row],[Quarter End Date]]+((Table2[[#This Row],[Q End Cash]]+(2*Table2[[#This Row],[Quarterly Burn]]))/(-Table2[[#This Row],[Quarterly Burn]]/90))</f>
        <v>45351.105263157893</v>
      </c>
      <c r="J174" s="21">
        <f>Table2[[#This Row],[Quarter End Date]]+((Table2[[#This Row],[Q End Cash]]+(1.2*Table2[[#This Row],[Quarterly Burn]]))/(-Table2[[#This Row],[Quarterly Burn]]/90))</f>
        <v>45423.105263157893</v>
      </c>
      <c r="K174" s="9">
        <f>_xll.RDP.Data(Table2[[#This Row],[Ticker]],"TR.CompanyMarketCapitalization(Scale=6)")</f>
        <v>12.571482167999999</v>
      </c>
      <c r="L174" s="12">
        <f>_xll.RDP.Data(Table2[[#This Row],[Ticker]],"TR.AvgDailyValTraded20D(Scale=6)")</f>
        <v>1.4800183576923E-2</v>
      </c>
      <c r="M174" s="9">
        <v>12.6</v>
      </c>
      <c r="N174" s="12">
        <v>1.4E-2</v>
      </c>
      <c r="O174" s="45"/>
      <c r="P174" s="17"/>
      <c r="Q174" s="14">
        <f ca="1">(Table2[[#This Row],[Q End Cash]]+((TODAY()-Table2[[#This Row],[Quarter End Date]])*(Table2[[#This Row],[Quarterly Burn]]/90)))/1000000</f>
        <v>0.78600000000000003</v>
      </c>
      <c r="R174" s="14">
        <f ca="1">Table2[[#This Row],[Current Estimate, Cash]]/(Table2[[#This Row],[Quarterly Burn]]/1000000)</f>
        <v>-1.3789473684210527</v>
      </c>
      <c r="S174" s="2" t="e">
        <f>INDEX(Table1[Date],MATCH(Table2[[#This Row],[Ticker]],Table1[RIC],0))</f>
        <v>#N/A</v>
      </c>
    </row>
    <row r="175" spans="2:19" hidden="1" x14ac:dyDescent="0.25">
      <c r="B175" s="1" t="s">
        <v>446</v>
      </c>
      <c r="C175" s="17">
        <v>-302000</v>
      </c>
      <c r="D175" s="17">
        <v>-1000</v>
      </c>
      <c r="E175" s="17">
        <v>-23000</v>
      </c>
      <c r="F175" s="18">
        <v>1218000</v>
      </c>
      <c r="G175" s="18">
        <v>-303000</v>
      </c>
      <c r="H175" s="2">
        <v>45290</v>
      </c>
      <c r="I175" s="20">
        <f>Table2[[#This Row],[Quarter End Date]]+((Table2[[#This Row],[Q End Cash]]+(2*Table2[[#This Row],[Quarterly Burn]]))/(-Table2[[#This Row],[Quarterly Burn]]/90))</f>
        <v>45471.782178217822</v>
      </c>
      <c r="J175" s="21">
        <f>Table2[[#This Row],[Quarter End Date]]+((Table2[[#This Row],[Q End Cash]]+(1.2*Table2[[#This Row],[Quarterly Burn]]))/(-Table2[[#This Row],[Quarterly Burn]]/90))</f>
        <v>45543.782178217822</v>
      </c>
      <c r="K175" s="9">
        <f>_xll.RDP.Data(Table2[[#This Row],[Ticker]],"TR.CompanyMarketCapitalization(Scale=6)")</f>
        <v>22.876331579999999</v>
      </c>
      <c r="L175" s="12">
        <f>_xll.RDP.Data(Table2[[#This Row],[Ticker]],"TR.AvgDailyValTraded20D(Scale=6)")</f>
        <v>1.0223719384615E-2</v>
      </c>
      <c r="M175" s="9">
        <v>22.9</v>
      </c>
      <c r="N175" s="12">
        <v>0.01</v>
      </c>
      <c r="O175" s="45"/>
      <c r="P175" s="17"/>
      <c r="Q175" s="14">
        <f ca="1">(Table2[[#This Row],[Q End Cash]]+((TODAY()-Table2[[#This Row],[Quarter End Date]])*(Table2[[#This Row],[Quarterly Burn]]/90)))/1000000</f>
        <v>0.82410000000000005</v>
      </c>
      <c r="R175" s="14">
        <f ca="1">Table2[[#This Row],[Current Estimate, Cash]]/(Table2[[#This Row],[Quarterly Burn]]/1000000)</f>
        <v>-2.71980198019802</v>
      </c>
      <c r="S175" s="2" t="e">
        <f>INDEX(Table1[Date],MATCH(Table2[[#This Row],[Ticker]],Table1[RIC],0))</f>
        <v>#N/A</v>
      </c>
    </row>
    <row r="176" spans="2:19" hidden="1" x14ac:dyDescent="0.25">
      <c r="B176" s="1" t="s">
        <v>319</v>
      </c>
      <c r="C176" s="17">
        <v>-1462000</v>
      </c>
      <c r="D176" s="17">
        <v>28000</v>
      </c>
      <c r="E176" s="17">
        <v>3568000</v>
      </c>
      <c r="F176" s="18">
        <v>2714000</v>
      </c>
      <c r="G176" s="18">
        <v>-1434000</v>
      </c>
      <c r="H176" s="2">
        <v>45290</v>
      </c>
      <c r="I176" s="20">
        <f>Table2[[#This Row],[Quarter End Date]]+((Table2[[#This Row],[Q End Cash]]+(2*Table2[[#This Row],[Quarterly Burn]]))/(-Table2[[#This Row],[Quarterly Burn]]/90))</f>
        <v>45280.334728033471</v>
      </c>
      <c r="J176" s="21">
        <f>Table2[[#This Row],[Quarter End Date]]+((Table2[[#This Row],[Q End Cash]]+(1.2*Table2[[#This Row],[Quarterly Burn]]))/(-Table2[[#This Row],[Quarterly Burn]]/90))</f>
        <v>45352.334728033471</v>
      </c>
      <c r="K176" s="9">
        <f>_xll.RDP.Data(Table2[[#This Row],[Ticker]],"TR.CompanyMarketCapitalization(Scale=6)")</f>
        <v>50.621639002000002</v>
      </c>
      <c r="L176" s="12">
        <f>_xll.RDP.Data(Table2[[#This Row],[Ticker]],"TR.AvgDailyValTraded20D(Scale=6)")</f>
        <v>8.4206972846153999E-2</v>
      </c>
      <c r="M176" s="9">
        <v>50.6</v>
      </c>
      <c r="N176" s="12">
        <v>0.08</v>
      </c>
      <c r="O176" s="45">
        <v>0</v>
      </c>
      <c r="P176" s="17"/>
      <c r="Q176" s="14">
        <f ca="1">(Table2[[#This Row],[Q End Cash]]+((TODAY()-Table2[[#This Row],[Quarter End Date]])*(Table2[[#This Row],[Quarterly Burn]]/90)))/1000000</f>
        <v>0.8498</v>
      </c>
      <c r="R176" s="14">
        <f ca="1">Table2[[#This Row],[Current Estimate, Cash]]/(Table2[[#This Row],[Quarterly Burn]]/1000000)</f>
        <v>-0.59260808926080899</v>
      </c>
      <c r="S176" s="2" t="e">
        <f>INDEX(Table1[Date],MATCH(Table2[[#This Row],[Ticker]],Table1[RIC],0))</f>
        <v>#N/A</v>
      </c>
    </row>
    <row r="177" spans="2:19" hidden="1" x14ac:dyDescent="0.25">
      <c r="B177" s="1" t="s">
        <v>377</v>
      </c>
      <c r="C177" s="17">
        <v>-307000</v>
      </c>
      <c r="D177" s="17">
        <v>-376000</v>
      </c>
      <c r="E177" s="17">
        <v>645000</v>
      </c>
      <c r="F177" s="18">
        <v>1779000</v>
      </c>
      <c r="G177" s="18">
        <v>-683000</v>
      </c>
      <c r="H177" s="2">
        <v>45290</v>
      </c>
      <c r="I177" s="20">
        <f>Table2[[#This Row],[Quarter End Date]]+((Table2[[#This Row],[Q End Cash]]+(2*Table2[[#This Row],[Quarterly Burn]]))/(-Table2[[#This Row],[Quarterly Burn]]/90))</f>
        <v>45344.42166910688</v>
      </c>
      <c r="J177" s="21">
        <f>Table2[[#This Row],[Quarter End Date]]+((Table2[[#This Row],[Q End Cash]]+(1.2*Table2[[#This Row],[Quarterly Burn]]))/(-Table2[[#This Row],[Quarterly Burn]]/90))</f>
        <v>45416.42166910688</v>
      </c>
      <c r="K177" s="9">
        <f>_xll.RDP.Data(Table2[[#This Row],[Ticker]],"TR.CompanyMarketCapitalization(Scale=6)")</f>
        <v>46.380739583999997</v>
      </c>
      <c r="L177" s="12">
        <f>_xll.RDP.Data(Table2[[#This Row],[Ticker]],"TR.AvgDailyValTraded20D(Scale=6)")</f>
        <v>4.0856012615384997E-2</v>
      </c>
      <c r="M177" s="9">
        <v>44.9</v>
      </c>
      <c r="N177" s="12">
        <v>3.9E-2</v>
      </c>
      <c r="O177" s="45"/>
      <c r="P177" s="17"/>
      <c r="Q177" s="14">
        <f ca="1">(Table2[[#This Row],[Q End Cash]]+((TODAY()-Table2[[#This Row],[Quarter End Date]])*(Table2[[#This Row],[Quarterly Burn]]/90)))/1000000</f>
        <v>0.8911</v>
      </c>
      <c r="R177" s="14">
        <f ca="1">Table2[[#This Row],[Current Estimate, Cash]]/(Table2[[#This Row],[Quarterly Burn]]/1000000)</f>
        <v>-1.3046852122986823</v>
      </c>
      <c r="S177" s="2" t="e">
        <f>INDEX(Table1[Date],MATCH(Table2[[#This Row],[Ticker]],Table1[RIC],0))</f>
        <v>#N/A</v>
      </c>
    </row>
    <row r="178" spans="2:19" hidden="1" x14ac:dyDescent="0.25">
      <c r="B178" s="1" t="s">
        <v>350</v>
      </c>
      <c r="C178" s="17">
        <v>-802000</v>
      </c>
      <c r="D178" s="17">
        <v>0</v>
      </c>
      <c r="E178" s="17">
        <v>2523000</v>
      </c>
      <c r="F178" s="18">
        <v>1952000</v>
      </c>
      <c r="G178" s="18">
        <v>-802000</v>
      </c>
      <c r="H178" s="2">
        <v>45290</v>
      </c>
      <c r="I178" s="20">
        <f>Table2[[#This Row],[Quarter End Date]]+((Table2[[#This Row],[Q End Cash]]+(2*Table2[[#This Row],[Quarterly Burn]]))/(-Table2[[#This Row],[Quarterly Burn]]/90))</f>
        <v>45329.052369077304</v>
      </c>
      <c r="J178" s="21">
        <f>Table2[[#This Row],[Quarter End Date]]+((Table2[[#This Row],[Q End Cash]]+(1.2*Table2[[#This Row],[Quarterly Burn]]))/(-Table2[[#This Row],[Quarterly Burn]]/90))</f>
        <v>45401.052369077304</v>
      </c>
      <c r="K178" s="9">
        <f>_xll.RDP.Data(Table2[[#This Row],[Ticker]],"TR.CompanyMarketCapitalization(Scale=6)")</f>
        <v>10.29587824</v>
      </c>
      <c r="L178" s="12">
        <f>_xll.RDP.Data(Table2[[#This Row],[Ticker]],"TR.AvgDailyValTraded20D(Scale=6)")</f>
        <v>3.4464801153846002E-2</v>
      </c>
      <c r="M178" s="9">
        <v>10.3</v>
      </c>
      <c r="N178" s="12">
        <v>3.2000000000000001E-2</v>
      </c>
      <c r="O178" s="45"/>
      <c r="P178" s="17"/>
      <c r="Q178" s="14">
        <f ca="1">(Table2[[#This Row],[Q End Cash]]+((TODAY()-Table2[[#This Row],[Quarter End Date]])*(Table2[[#This Row],[Quarterly Burn]]/90)))/1000000</f>
        <v>0.90939999999999999</v>
      </c>
      <c r="R178" s="14">
        <f ca="1">Table2[[#This Row],[Current Estimate, Cash]]/(Table2[[#This Row],[Quarterly Burn]]/1000000)</f>
        <v>-1.1339152119700748</v>
      </c>
      <c r="S178" s="2" t="e">
        <f>INDEX(Table1[Date],MATCH(Table2[[#This Row],[Ticker]],Table1[RIC],0))</f>
        <v>#N/A</v>
      </c>
    </row>
    <row r="179" spans="2:19" x14ac:dyDescent="0.25">
      <c r="B179" s="1" t="s">
        <v>229</v>
      </c>
      <c r="C179" s="17">
        <v>-2546000</v>
      </c>
      <c r="D179" s="17">
        <v>-900000</v>
      </c>
      <c r="E179" s="17">
        <v>25340000</v>
      </c>
      <c r="F179" s="18">
        <v>19238000</v>
      </c>
      <c r="G179" s="18">
        <f>Table2[[#This Row],[CFI]]+Table2[[#This Row],[CFO]]</f>
        <v>-3446000</v>
      </c>
      <c r="H179" s="2">
        <v>45381</v>
      </c>
      <c r="I179" s="20">
        <f>Table2[[#This Row],[Quarter End Date]]+((Table2[[#This Row],[Q End Cash]]+(2*Table2[[#This Row],[Quarterly Burn]]))/(-Table2[[#This Row],[Quarterly Burn]]/90))</f>
        <v>45703.443412652348</v>
      </c>
      <c r="J179" s="21">
        <f>Table2[[#This Row],[Quarter End Date]]+((Table2[[#This Row],[Q End Cash]]+(1.2*Table2[[#This Row],[Quarterly Burn]]))/(-Table2[[#This Row],[Quarterly Burn]]/90))</f>
        <v>45775.443412652348</v>
      </c>
      <c r="K179" s="9">
        <f>_xll.RDP.Data(Table2[[#This Row],[Ticker]],"TR.CompanyMarketCapitalization(Scale=6)")</f>
        <v>88.360147120999997</v>
      </c>
      <c r="L179" s="12">
        <f>_xll.RDP.Data(Table2[[#This Row],[Ticker]],"TR.AvgDailyValTraded20D(Scale=6)")</f>
        <v>0.115152990461538</v>
      </c>
      <c r="M179" s="9">
        <v>84.5</v>
      </c>
      <c r="N179" s="12">
        <v>0.114</v>
      </c>
      <c r="O179" s="45">
        <v>3</v>
      </c>
      <c r="P179" s="17"/>
      <c r="Q179" s="14">
        <f ca="1">(Table2[[#This Row],[Q End Cash]]+((TODAY()-Table2[[#This Row],[Quarter End Date]])*(Table2[[#This Row],[Quarterly Burn]]/90)))/1000000</f>
        <v>18.242488888888889</v>
      </c>
      <c r="R179" s="14">
        <f ca="1">Table2[[#This Row],[Current Estimate, Cash]]/(Table2[[#This Row],[Quarterly Burn]]/1000000)</f>
        <v>-5.2938156961372282</v>
      </c>
      <c r="S179" s="2">
        <v>45406</v>
      </c>
    </row>
    <row r="180" spans="2:19" hidden="1" x14ac:dyDescent="0.25">
      <c r="B180" s="1" t="s">
        <v>379</v>
      </c>
      <c r="C180" s="17">
        <v>-2016000</v>
      </c>
      <c r="D180" s="17"/>
      <c r="E180" s="17">
        <v>2184000</v>
      </c>
      <c r="F180" s="18">
        <v>3599000</v>
      </c>
      <c r="G180" s="18">
        <v>-2016000</v>
      </c>
      <c r="H180" s="2">
        <v>45290</v>
      </c>
      <c r="I180" s="20">
        <f>Table2[[#This Row],[Quarter End Date]]+((Table2[[#This Row],[Q End Cash]]+(2*Table2[[#This Row],[Quarterly Burn]]))/(-Table2[[#This Row],[Quarterly Burn]]/90))</f>
        <v>45270.669642857145</v>
      </c>
      <c r="J180" s="21">
        <f>Table2[[#This Row],[Quarter End Date]]+((Table2[[#This Row],[Q End Cash]]+(1.2*Table2[[#This Row],[Quarterly Burn]]))/(-Table2[[#This Row],[Quarterly Burn]]/90))</f>
        <v>45342.669642857145</v>
      </c>
      <c r="K180" s="9">
        <f>_xll.RDP.Data(Table2[[#This Row],[Ticker]],"TR.CompanyMarketCapitalization(Scale=6)")</f>
        <v>43.182761259000003</v>
      </c>
      <c r="L180" s="12">
        <f>_xll.RDP.Data(Table2[[#This Row],[Ticker]],"TR.AvgDailyValTraded20D(Scale=6)")</f>
        <v>4.2022883076923E-2</v>
      </c>
      <c r="M180" s="9">
        <v>44.9</v>
      </c>
      <c r="N180" s="12">
        <v>3.9E-2</v>
      </c>
      <c r="O180" s="45"/>
      <c r="P180" s="17"/>
      <c r="Q180" s="14">
        <f ca="1">(Table2[[#This Row],[Q End Cash]]+((TODAY()-Table2[[#This Row],[Quarter End Date]])*(Table2[[#This Row],[Quarterly Burn]]/90)))/1000000</f>
        <v>0.97819999999999996</v>
      </c>
      <c r="R180" s="14">
        <f ca="1">Table2[[#This Row],[Current Estimate, Cash]]/(Table2[[#This Row],[Quarterly Burn]]/1000000)</f>
        <v>-0.48521825396825397</v>
      </c>
      <c r="S180" s="2" t="e">
        <f>INDEX(Table1[Date],MATCH(Table2[[#This Row],[Ticker]],Table1[RIC],0))</f>
        <v>#N/A</v>
      </c>
    </row>
    <row r="181" spans="2:19" hidden="1" x14ac:dyDescent="0.25">
      <c r="B181" s="1" t="s">
        <v>407</v>
      </c>
      <c r="C181" s="17">
        <v>-2287679</v>
      </c>
      <c r="D181" s="17">
        <v>-13840</v>
      </c>
      <c r="E181" s="17">
        <v>-2052693</v>
      </c>
      <c r="F181" s="18">
        <v>4008561</v>
      </c>
      <c r="G181" s="18">
        <v>-2301519</v>
      </c>
      <c r="H181" s="2">
        <v>45290</v>
      </c>
      <c r="I181" s="20">
        <f>Table2[[#This Row],[Quarter End Date]]+((Table2[[#This Row],[Q End Cash]]+(2*Table2[[#This Row],[Quarterly Burn]]))/(-Table2[[#This Row],[Quarterly Burn]]/90))</f>
        <v>45266.75320951076</v>
      </c>
      <c r="J181" s="21">
        <f>Table2[[#This Row],[Quarter End Date]]+((Table2[[#This Row],[Q End Cash]]+(1.2*Table2[[#This Row],[Quarterly Burn]]))/(-Table2[[#This Row],[Quarterly Burn]]/90))</f>
        <v>45338.75320951076</v>
      </c>
      <c r="K181" s="9">
        <f>_xll.RDP.Data(Table2[[#This Row],[Ticker]],"TR.CompanyMarketCapitalization(Scale=6)")</f>
        <v>105.03520944500001</v>
      </c>
      <c r="L181" s="12">
        <f>_xll.RDP.Data(Table2[[#This Row],[Ticker]],"TR.AvgDailyValTraded20D(Scale=6)")</f>
        <v>4.8407785384615001E-2</v>
      </c>
      <c r="M181" s="9">
        <v>108.1</v>
      </c>
      <c r="N181" s="12">
        <v>6.9000000000000006E-2</v>
      </c>
      <c r="O181" s="45"/>
      <c r="P181" s="17"/>
      <c r="Q181" s="14">
        <f ca="1">(Table2[[#This Row],[Q End Cash]]+((TODAY()-Table2[[#This Row],[Quarter End Date]])*(Table2[[#This Row],[Quarterly Burn]]/90)))/1000000</f>
        <v>1.0165862999999997</v>
      </c>
      <c r="R181" s="14">
        <f ca="1">Table2[[#This Row],[Current Estimate, Cash]]/(Table2[[#This Row],[Quarterly Burn]]/1000000)</f>
        <v>-0.44170232789735814</v>
      </c>
      <c r="S181" s="2" t="e">
        <f>INDEX(Table1[Date],MATCH(Table2[[#This Row],[Ticker]],Table1[RIC],0))</f>
        <v>#N/A</v>
      </c>
    </row>
    <row r="182" spans="2:19" hidden="1" x14ac:dyDescent="0.25">
      <c r="B182" s="1" t="s">
        <v>313</v>
      </c>
      <c r="C182" s="17">
        <v>-231000</v>
      </c>
      <c r="D182" s="17">
        <v>-595000</v>
      </c>
      <c r="E182" s="17">
        <v>1058000</v>
      </c>
      <c r="F182" s="18">
        <v>2104000</v>
      </c>
      <c r="G182" s="18">
        <v>-826000</v>
      </c>
      <c r="H182" s="2">
        <v>45290</v>
      </c>
      <c r="I182" s="20">
        <f>Table2[[#This Row],[Quarter End Date]]+((Table2[[#This Row],[Q End Cash]]+(2*Table2[[#This Row],[Quarterly Burn]]))/(-Table2[[#This Row],[Quarterly Burn]]/90))</f>
        <v>45339.249394673127</v>
      </c>
      <c r="J182" s="21">
        <f>Table2[[#This Row],[Quarter End Date]]+((Table2[[#This Row],[Q End Cash]]+(1.2*Table2[[#This Row],[Quarterly Burn]]))/(-Table2[[#This Row],[Quarterly Burn]]/90))</f>
        <v>45411.249394673127</v>
      </c>
      <c r="K182" s="9">
        <f>_xll.RDP.Data(Table2[[#This Row],[Ticker]],"TR.CompanyMarketCapitalization(Scale=6)")</f>
        <v>22.524954600000001</v>
      </c>
      <c r="L182" s="12">
        <f>_xll.RDP.Data(Table2[[#This Row],[Ticker]],"TR.AvgDailyValTraded20D(Scale=6)")</f>
        <v>8.4060163076923003E-2</v>
      </c>
      <c r="M182" s="9">
        <v>22.1</v>
      </c>
      <c r="N182" s="12">
        <v>0.09</v>
      </c>
      <c r="O182" s="45">
        <v>0</v>
      </c>
      <c r="P182" s="17"/>
      <c r="Q182" s="14">
        <f ca="1">(Table2[[#This Row],[Q End Cash]]+((TODAY()-Table2[[#This Row],[Quarter End Date]])*(Table2[[#This Row],[Quarterly Burn]]/90)))/1000000</f>
        <v>1.0302</v>
      </c>
      <c r="R182" s="14">
        <f ca="1">Table2[[#This Row],[Current Estimate, Cash]]/(Table2[[#This Row],[Quarterly Burn]]/1000000)</f>
        <v>-1.2472154963680389</v>
      </c>
      <c r="S182" s="2" t="e">
        <f>INDEX(Table1[Date],MATCH(Table2[[#This Row],[Ticker]],Table1[RIC],0))</f>
        <v>#N/A</v>
      </c>
    </row>
    <row r="183" spans="2:19" hidden="1" x14ac:dyDescent="0.25">
      <c r="B183" s="1" t="s">
        <v>402</v>
      </c>
      <c r="C183" s="17">
        <v>-1208000</v>
      </c>
      <c r="D183" s="17">
        <v>-1326000</v>
      </c>
      <c r="E183" s="17">
        <v>3805000</v>
      </c>
      <c r="F183" s="18">
        <v>4354000</v>
      </c>
      <c r="G183" s="18">
        <v>-2534000</v>
      </c>
      <c r="H183" s="2">
        <v>45290</v>
      </c>
      <c r="I183" s="20">
        <f>Table2[[#This Row],[Quarter End Date]]+((Table2[[#This Row],[Q End Cash]]+(2*Table2[[#This Row],[Quarterly Burn]]))/(-Table2[[#This Row],[Quarterly Burn]]/90))</f>
        <v>45264.640883977903</v>
      </c>
      <c r="J183" s="21">
        <f>Table2[[#This Row],[Quarter End Date]]+((Table2[[#This Row],[Q End Cash]]+(1.2*Table2[[#This Row],[Quarterly Burn]]))/(-Table2[[#This Row],[Quarterly Burn]]/90))</f>
        <v>45336.640883977903</v>
      </c>
      <c r="K183" s="9">
        <f>_xll.RDP.Data(Table2[[#This Row],[Ticker]],"TR.CompanyMarketCapitalization(Scale=6)")</f>
        <v>26.577321749999999</v>
      </c>
      <c r="L183" s="12">
        <f>_xll.RDP.Data(Table2[[#This Row],[Ticker]],"TR.AvgDailyValTraded20D(Scale=6)")</f>
        <v>2.7120644999999999E-2</v>
      </c>
      <c r="M183" s="9">
        <v>26.6</v>
      </c>
      <c r="N183" s="12">
        <v>2.7E-2</v>
      </c>
      <c r="O183" s="45">
        <v>1</v>
      </c>
      <c r="P183" s="17"/>
      <c r="Q183" s="14">
        <f ca="1">(Table2[[#This Row],[Q End Cash]]+((TODAY()-Table2[[#This Row],[Quarter End Date]])*(Table2[[#This Row],[Quarterly Burn]]/90)))/1000000</f>
        <v>1.0598000000000001</v>
      </c>
      <c r="R183" s="14">
        <f ca="1">Table2[[#This Row],[Current Estimate, Cash]]/(Table2[[#This Row],[Quarterly Burn]]/1000000)</f>
        <v>-0.41823204419889509</v>
      </c>
      <c r="S183" s="2" t="e">
        <f>INDEX(Table1[Date],MATCH(Table2[[#This Row],[Ticker]],Table1[RIC],0))</f>
        <v>#N/A</v>
      </c>
    </row>
    <row r="184" spans="2:19" hidden="1" x14ac:dyDescent="0.25">
      <c r="B184" s="1" t="s">
        <v>261</v>
      </c>
      <c r="C184" s="17">
        <v>-282000</v>
      </c>
      <c r="D184" s="17">
        <v>-1046000</v>
      </c>
      <c r="E184" s="17">
        <v>224000</v>
      </c>
      <c r="F184" s="18">
        <v>2805000</v>
      </c>
      <c r="G184" s="18">
        <v>-1328000</v>
      </c>
      <c r="H184" s="2">
        <v>45290</v>
      </c>
      <c r="I184" s="20">
        <f>Table2[[#This Row],[Quarter End Date]]+((Table2[[#This Row],[Q End Cash]]+(2*Table2[[#This Row],[Quarterly Burn]]))/(-Table2[[#This Row],[Quarterly Burn]]/90))</f>
        <v>45300.097891566264</v>
      </c>
      <c r="J184" s="21">
        <f>Table2[[#This Row],[Quarter End Date]]+((Table2[[#This Row],[Q End Cash]]+(1.2*Table2[[#This Row],[Quarterly Burn]]))/(-Table2[[#This Row],[Quarterly Burn]]/90))</f>
        <v>45372.097891566264</v>
      </c>
      <c r="K184" s="9">
        <f>_xll.RDP.Data(Table2[[#This Row],[Ticker]],"TR.CompanyMarketCapitalization(Scale=6)")</f>
        <v>54.728240839999998</v>
      </c>
      <c r="L184" s="12">
        <f>_xll.RDP.Data(Table2[[#This Row],[Ticker]],"TR.AvgDailyValTraded20D(Scale=6)")</f>
        <v>0.20283587038461501</v>
      </c>
      <c r="M184" s="9">
        <v>51.7</v>
      </c>
      <c r="N184" s="12">
        <v>0.19900000000000001</v>
      </c>
      <c r="O184" s="45" t="s">
        <v>262</v>
      </c>
      <c r="P184" s="17"/>
      <c r="Q184" s="14">
        <f ca="1">(Table2[[#This Row],[Q End Cash]]+((TODAY()-Table2[[#This Row],[Quarter End Date]])*(Table2[[#This Row],[Quarterly Burn]]/90)))/1000000</f>
        <v>1.0786</v>
      </c>
      <c r="R184" s="14">
        <f ca="1">Table2[[#This Row],[Current Estimate, Cash]]/(Table2[[#This Row],[Quarterly Burn]]/1000000)</f>
        <v>-0.8121987951807228</v>
      </c>
      <c r="S184" s="2" t="e">
        <f>INDEX(Table1[Date],MATCH(Table2[[#This Row],[Ticker]],Table1[RIC],0))</f>
        <v>#N/A</v>
      </c>
    </row>
    <row r="185" spans="2:19" hidden="1" x14ac:dyDescent="0.25">
      <c r="B185" s="1" t="s">
        <v>401</v>
      </c>
      <c r="C185" s="17">
        <v>-1905000</v>
      </c>
      <c r="D185" s="17">
        <v>17000</v>
      </c>
      <c r="E185" s="17" t="s">
        <v>21</v>
      </c>
      <c r="F185" s="18">
        <v>3545000</v>
      </c>
      <c r="G185" s="18">
        <v>-1888000</v>
      </c>
      <c r="H185" s="2">
        <v>45290</v>
      </c>
      <c r="I185" s="20">
        <f>Table2[[#This Row],[Quarter End Date]]+((Table2[[#This Row],[Q End Cash]]+(2*Table2[[#This Row],[Quarterly Burn]]))/(-Table2[[#This Row],[Quarterly Burn]]/90))</f>
        <v>45278.988347457627</v>
      </c>
      <c r="J185" s="21">
        <f>Table2[[#This Row],[Quarter End Date]]+((Table2[[#This Row],[Q End Cash]]+(1.2*Table2[[#This Row],[Quarterly Burn]]))/(-Table2[[#This Row],[Quarterly Burn]]/90))</f>
        <v>45350.988347457627</v>
      </c>
      <c r="K185" s="9">
        <f>_xll.RDP.Data(Table2[[#This Row],[Ticker]],"TR.CompanyMarketCapitalization(Scale=6)")</f>
        <v>16.111883410000001</v>
      </c>
      <c r="L185" s="12">
        <f>_xll.RDP.Data(Table2[[#This Row],[Ticker]],"TR.AvgDailyValTraded20D(Scale=6)")</f>
        <v>2.7337120384614999E-2</v>
      </c>
      <c r="M185" s="9">
        <v>16.5</v>
      </c>
      <c r="N185" s="12">
        <v>2.7E-2</v>
      </c>
      <c r="O185" s="45"/>
      <c r="P185" s="17"/>
      <c r="Q185" s="14">
        <f ca="1">(Table2[[#This Row],[Q End Cash]]+((TODAY()-Table2[[#This Row],[Quarter End Date]])*(Table2[[#This Row],[Quarterly Burn]]/90)))/1000000</f>
        <v>1.0906</v>
      </c>
      <c r="R185" s="14">
        <f ca="1">Table2[[#This Row],[Current Estimate, Cash]]/(Table2[[#This Row],[Quarterly Burn]]/1000000)</f>
        <v>-0.57764830508474585</v>
      </c>
      <c r="S185" s="2" t="e">
        <f>INDEX(Table1[Date],MATCH(Table2[[#This Row],[Ticker]],Table1[RIC],0))</f>
        <v>#N/A</v>
      </c>
    </row>
    <row r="186" spans="2:19" hidden="1" x14ac:dyDescent="0.25">
      <c r="B186" s="1" t="s">
        <v>370</v>
      </c>
      <c r="C186" s="17">
        <v>-894000</v>
      </c>
      <c r="D186" s="17"/>
      <c r="E186" s="17">
        <v>132000</v>
      </c>
      <c r="F186" s="18">
        <v>2259000</v>
      </c>
      <c r="G186" s="18">
        <v>-894000</v>
      </c>
      <c r="H186" s="2">
        <v>45290</v>
      </c>
      <c r="I186" s="20">
        <f>Table2[[#This Row],[Quarter End Date]]+((Table2[[#This Row],[Q End Cash]]+(2*Table2[[#This Row],[Quarterly Burn]]))/(-Table2[[#This Row],[Quarterly Burn]]/90))</f>
        <v>45337.416107382553</v>
      </c>
      <c r="J186" s="21">
        <f>Table2[[#This Row],[Quarter End Date]]+((Table2[[#This Row],[Q End Cash]]+(1.2*Table2[[#This Row],[Quarterly Burn]]))/(-Table2[[#This Row],[Quarterly Burn]]/90))</f>
        <v>45409.416107382553</v>
      </c>
      <c r="K186" s="9">
        <f>_xll.RDP.Data(Table2[[#This Row],[Ticker]],"TR.CompanyMarketCapitalization(Scale=6)")</f>
        <v>21.980789016999999</v>
      </c>
      <c r="L186" s="12">
        <f>_xll.RDP.Data(Table2[[#This Row],[Ticker]],"TR.AvgDailyValTraded20D(Scale=6)")</f>
        <v>4.5679943923076997E-2</v>
      </c>
      <c r="M186" s="9">
        <v>22</v>
      </c>
      <c r="N186" s="12">
        <v>4.2000000000000003E-2</v>
      </c>
      <c r="O186" s="45" t="s">
        <v>35</v>
      </c>
      <c r="P186" s="17"/>
      <c r="Q186" s="14">
        <f ca="1">(Table2[[#This Row],[Q End Cash]]+((TODAY()-Table2[[#This Row],[Quarter End Date]])*(Table2[[#This Row],[Quarterly Burn]]/90)))/1000000</f>
        <v>1.0968</v>
      </c>
      <c r="R186" s="14">
        <f ca="1">Table2[[#This Row],[Current Estimate, Cash]]/(Table2[[#This Row],[Quarterly Burn]]/1000000)</f>
        <v>-1.2268456375838925</v>
      </c>
      <c r="S186" s="2" t="e">
        <f>INDEX(Table1[Date],MATCH(Table2[[#This Row],[Ticker]],Table1[RIC],0))</f>
        <v>#N/A</v>
      </c>
    </row>
    <row r="187" spans="2:19" hidden="1" x14ac:dyDescent="0.25">
      <c r="B187" s="1" t="s">
        <v>602</v>
      </c>
      <c r="C187" s="17">
        <v>-121000</v>
      </c>
      <c r="D187" s="17">
        <v>244000</v>
      </c>
      <c r="E187" s="17" t="s">
        <v>21</v>
      </c>
      <c r="F187" s="18">
        <v>948000</v>
      </c>
      <c r="G187" s="18">
        <v>123000</v>
      </c>
      <c r="H187" s="2">
        <v>45290</v>
      </c>
      <c r="I187" s="20">
        <f>Table2[[#This Row],[Quarter End Date]]+((Table2[[#This Row],[Q End Cash]]+(2*Table2[[#This Row],[Quarterly Burn]]))/(-Table2[[#This Row],[Quarterly Burn]]/90))</f>
        <v>44416.341463414632</v>
      </c>
      <c r="J187" s="21">
        <f>Table2[[#This Row],[Quarter End Date]]+((Table2[[#This Row],[Q End Cash]]+(1.2*Table2[[#This Row],[Quarterly Burn]]))/(-Table2[[#This Row],[Quarterly Burn]]/90))</f>
        <v>44488.341463414632</v>
      </c>
      <c r="K187" s="9">
        <f>_xll.RDP.Data(Table2[[#This Row],[Ticker]],"TR.CompanyMarketCapitalization(Scale=6)")</f>
        <v>7.4925049100000001</v>
      </c>
      <c r="L187" s="12">
        <f>_xll.RDP.Data(Table2[[#This Row],[Ticker]],"TR.AvgDailyValTraded20D(Scale=6)")</f>
        <v>2.598913E-3</v>
      </c>
      <c r="M187" s="9">
        <v>7.5</v>
      </c>
      <c r="N187" s="12">
        <v>3.0000000000000001E-3</v>
      </c>
      <c r="O187" s="45"/>
      <c r="P187" s="17"/>
      <c r="Q187" s="14">
        <f ca="1">(Table2[[#This Row],[Q End Cash]]+((TODAY()-Table2[[#This Row],[Quarter End Date]])*(Table2[[#This Row],[Quarterly Burn]]/90)))/1000000</f>
        <v>1.1079000000000001</v>
      </c>
      <c r="R187" s="14">
        <f ca="1">Table2[[#This Row],[Current Estimate, Cash]]/(Table2[[#This Row],[Quarterly Burn]]/1000000)</f>
        <v>9.0073170731707322</v>
      </c>
      <c r="S187" s="2" t="e">
        <f>INDEX(Table1[Date],MATCH(Table2[[#This Row],[Ticker]],Table1[RIC],0))</f>
        <v>#N/A</v>
      </c>
    </row>
    <row r="188" spans="2:19" x14ac:dyDescent="0.25">
      <c r="B188" s="1" t="s">
        <v>296</v>
      </c>
      <c r="C188" s="17">
        <v>-1701000</v>
      </c>
      <c r="D188" s="17">
        <v>-1776000</v>
      </c>
      <c r="E188" s="17">
        <v>-1000</v>
      </c>
      <c r="F188" s="18">
        <v>5229000</v>
      </c>
      <c r="G188" s="18">
        <v>-3477000</v>
      </c>
      <c r="H188" s="2">
        <v>45290</v>
      </c>
      <c r="I188" s="20">
        <f>Table2[[#This Row],[Quarter End Date]]+((Table2[[#This Row],[Q End Cash]]+(2*Table2[[#This Row],[Quarterly Burn]]))/(-Table2[[#This Row],[Quarterly Burn]]/90))</f>
        <v>45245.349439171703</v>
      </c>
      <c r="J188" s="21">
        <f>Table2[[#This Row],[Quarter End Date]]+((Table2[[#This Row],[Q End Cash]]+(1.2*Table2[[#This Row],[Quarterly Burn]]))/(-Table2[[#This Row],[Quarterly Burn]]/90))</f>
        <v>45317.349439171703</v>
      </c>
      <c r="K188" s="9">
        <f>_xll.RDP.Data(Table2[[#This Row],[Ticker]],"TR.CompanyMarketCapitalization(Scale=6)")</f>
        <v>81.335706400000007</v>
      </c>
      <c r="L188" s="12">
        <f>_xll.RDP.Data(Table2[[#This Row],[Ticker]],"TR.AvgDailyValTraded20D(Scale=6)")</f>
        <v>0.11934908823076899</v>
      </c>
      <c r="M188" s="9">
        <v>77.599999999999994</v>
      </c>
      <c r="N188" s="12">
        <v>0.11600000000000001</v>
      </c>
      <c r="O188" s="45" t="s">
        <v>35</v>
      </c>
      <c r="P188" s="17"/>
      <c r="Q188" s="14">
        <f ca="1">(Table2[[#This Row],[Q End Cash]]+((TODAY()-Table2[[#This Row],[Quarter End Date]])*(Table2[[#This Row],[Quarterly Burn]]/90)))/1000000</f>
        <v>0.70889999999999997</v>
      </c>
      <c r="R188" s="14">
        <f ca="1">Table2[[#This Row],[Current Estimate, Cash]]/(Table2[[#This Row],[Quarterly Burn]]/1000000)</f>
        <v>-0.20388265746333045</v>
      </c>
      <c r="S188" s="2">
        <v>45406</v>
      </c>
    </row>
    <row r="189" spans="2:19" hidden="1" x14ac:dyDescent="0.25">
      <c r="B189" s="1" t="s">
        <v>437</v>
      </c>
      <c r="C189" s="17">
        <v>-988000</v>
      </c>
      <c r="D189" s="17">
        <v>-100000</v>
      </c>
      <c r="E189" s="17">
        <v>1391000</v>
      </c>
      <c r="F189" s="18">
        <v>2539000</v>
      </c>
      <c r="G189" s="18">
        <v>-1088000</v>
      </c>
      <c r="H189" s="2">
        <v>45290</v>
      </c>
      <c r="I189" s="20">
        <f>Table2[[#This Row],[Quarter End Date]]+((Table2[[#This Row],[Q End Cash]]+(2*Table2[[#This Row],[Quarterly Burn]]))/(-Table2[[#This Row],[Quarterly Burn]]/90))</f>
        <v>45320.027573529413</v>
      </c>
      <c r="J189" s="21">
        <f>Table2[[#This Row],[Quarter End Date]]+((Table2[[#This Row],[Q End Cash]]+(1.2*Table2[[#This Row],[Quarterly Burn]]))/(-Table2[[#This Row],[Quarterly Burn]]/90))</f>
        <v>45392.027573529413</v>
      </c>
      <c r="K189" s="9">
        <f>_xll.RDP.Data(Table2[[#This Row],[Ticker]],"TR.CompanyMarketCapitalization(Scale=6)")</f>
        <v>14.593860514999999</v>
      </c>
      <c r="L189" s="12">
        <f>_xll.RDP.Data(Table2[[#This Row],[Ticker]],"TR.AvgDailyValTraded20D(Scale=6)")</f>
        <v>1.4535045E-2</v>
      </c>
      <c r="M189" s="9">
        <v>15.6</v>
      </c>
      <c r="N189" s="12">
        <v>1.4E-2</v>
      </c>
      <c r="O189" s="45"/>
      <c r="P189" s="17"/>
      <c r="Q189" s="14">
        <f ca="1">(Table2[[#This Row],[Q End Cash]]+((TODAY()-Table2[[#This Row],[Quarter End Date]])*(Table2[[#This Row],[Quarterly Burn]]/90)))/1000000</f>
        <v>1.1246</v>
      </c>
      <c r="R189" s="14">
        <f ca="1">Table2[[#This Row],[Current Estimate, Cash]]/(Table2[[#This Row],[Quarterly Burn]]/1000000)</f>
        <v>-1.033639705882353</v>
      </c>
      <c r="S189" s="2" t="e">
        <f>INDEX(Table1[Date],MATCH(Table2[[#This Row],[Ticker]],Table1[RIC],0))</f>
        <v>#N/A</v>
      </c>
    </row>
    <row r="190" spans="2:19" hidden="1" x14ac:dyDescent="0.25">
      <c r="B190" s="1" t="s">
        <v>366</v>
      </c>
      <c r="C190" s="17">
        <v>-871000</v>
      </c>
      <c r="D190" s="17">
        <v>-9000</v>
      </c>
      <c r="E190" s="17">
        <v>-9000</v>
      </c>
      <c r="F190" s="18">
        <v>2297000</v>
      </c>
      <c r="G190" s="18">
        <v>-880000</v>
      </c>
      <c r="H190" s="2">
        <v>45290</v>
      </c>
      <c r="I190" s="20">
        <f>Table2[[#This Row],[Quarter End Date]]+((Table2[[#This Row],[Q End Cash]]+(2*Table2[[#This Row],[Quarterly Burn]]))/(-Table2[[#This Row],[Quarterly Burn]]/90))</f>
        <v>45344.920454545456</v>
      </c>
      <c r="J190" s="21">
        <f>Table2[[#This Row],[Quarter End Date]]+((Table2[[#This Row],[Q End Cash]]+(1.2*Table2[[#This Row],[Quarterly Burn]]))/(-Table2[[#This Row],[Quarterly Burn]]/90))</f>
        <v>45416.920454545456</v>
      </c>
      <c r="K190" s="9">
        <f>_xll.RDP.Data(Table2[[#This Row],[Ticker]],"TR.CompanyMarketCapitalization(Scale=6)")</f>
        <v>43.835576625000002</v>
      </c>
      <c r="L190" s="12">
        <f>_xll.RDP.Data(Table2[[#This Row],[Ticker]],"TR.AvgDailyValTraded20D(Scale=6)")</f>
        <v>4.1190204461538003E-2</v>
      </c>
      <c r="M190" s="9">
        <v>42.1</v>
      </c>
      <c r="N190" s="12">
        <v>4.2999999999999997E-2</v>
      </c>
      <c r="O190" s="45"/>
      <c r="P190" s="17"/>
      <c r="Q190" s="14">
        <f ca="1">(Table2[[#This Row],[Q End Cash]]+((TODAY()-Table2[[#This Row],[Quarter End Date]])*(Table2[[#This Row],[Quarterly Burn]]/90)))/1000000</f>
        <v>1.153</v>
      </c>
      <c r="R190" s="14">
        <f ca="1">Table2[[#This Row],[Current Estimate, Cash]]/(Table2[[#This Row],[Quarterly Burn]]/1000000)</f>
        <v>-1.3102272727272728</v>
      </c>
      <c r="S190" s="2" t="e">
        <f>INDEX(Table1[Date],MATCH(Table2[[#This Row],[Ticker]],Table1[RIC],0))</f>
        <v>#N/A</v>
      </c>
    </row>
    <row r="191" spans="2:19" hidden="1" x14ac:dyDescent="0.25">
      <c r="B191" s="1" t="s">
        <v>308</v>
      </c>
      <c r="C191" s="17">
        <v>-275000</v>
      </c>
      <c r="D191" s="17">
        <v>-341000</v>
      </c>
      <c r="E191" s="17">
        <v>-934000</v>
      </c>
      <c r="F191" s="18">
        <v>1955000</v>
      </c>
      <c r="G191" s="18">
        <v>-616000</v>
      </c>
      <c r="H191" s="2">
        <v>45290</v>
      </c>
      <c r="I191" s="20">
        <f>Table2[[#This Row],[Quarter End Date]]+((Table2[[#This Row],[Q End Cash]]+(2*Table2[[#This Row],[Quarterly Burn]]))/(-Table2[[#This Row],[Quarterly Burn]]/90))</f>
        <v>45395.633116883117</v>
      </c>
      <c r="J191" s="21">
        <f>Table2[[#This Row],[Quarter End Date]]+((Table2[[#This Row],[Q End Cash]]+(1.2*Table2[[#This Row],[Quarterly Burn]]))/(-Table2[[#This Row],[Quarterly Burn]]/90))</f>
        <v>45467.633116883117</v>
      </c>
      <c r="K191" s="9">
        <f>_xll.RDP.Data(Table2[[#This Row],[Ticker]],"TR.CompanyMarketCapitalization(Scale=6)")</f>
        <v>6.9753263980000098</v>
      </c>
      <c r="L191" s="12">
        <f>_xll.RDP.Data(Table2[[#This Row],[Ticker]],"TR.AvgDailyValTraded20D(Scale=6)")</f>
        <v>2.9217356076922999E-2</v>
      </c>
      <c r="M191" s="9">
        <v>7</v>
      </c>
      <c r="N191" s="12">
        <v>2.8000000000000001E-2</v>
      </c>
      <c r="O191" s="45"/>
      <c r="P191" s="17"/>
      <c r="Q191" s="14">
        <f ca="1">(Table2[[#This Row],[Q End Cash]]+((TODAY()-Table2[[#This Row],[Quarter End Date]])*(Table2[[#This Row],[Quarterly Burn]]/90)))/1000000</f>
        <v>1.1541999999999999</v>
      </c>
      <c r="R191" s="14">
        <f ca="1">Table2[[#This Row],[Current Estimate, Cash]]/(Table2[[#This Row],[Quarterly Burn]]/1000000)</f>
        <v>-1.8737012987012986</v>
      </c>
      <c r="S191" s="2" t="e">
        <f>INDEX(Table1[Date],MATCH(Table2[[#This Row],[Ticker]],Table1[RIC],0))</f>
        <v>#N/A</v>
      </c>
    </row>
    <row r="192" spans="2:19" hidden="1" x14ac:dyDescent="0.25">
      <c r="B192" s="1" t="s">
        <v>320</v>
      </c>
      <c r="C192" s="17">
        <v>-454000</v>
      </c>
      <c r="D192" s="17">
        <v>-279000</v>
      </c>
      <c r="E192" s="17">
        <v>-32000</v>
      </c>
      <c r="F192" s="18">
        <v>2140000</v>
      </c>
      <c r="G192" s="18">
        <v>-733000</v>
      </c>
      <c r="H192" s="2">
        <v>45290</v>
      </c>
      <c r="I192" s="20">
        <f>Table2[[#This Row],[Quarter End Date]]+((Table2[[#This Row],[Q End Cash]]+(2*Table2[[#This Row],[Quarterly Burn]]))/(-Table2[[#This Row],[Quarterly Burn]]/90))</f>
        <v>45372.755798090038</v>
      </c>
      <c r="J192" s="21">
        <f>Table2[[#This Row],[Quarter End Date]]+((Table2[[#This Row],[Q End Cash]]+(1.2*Table2[[#This Row],[Quarterly Burn]]))/(-Table2[[#This Row],[Quarterly Burn]]/90))</f>
        <v>45444.755798090038</v>
      </c>
      <c r="K192" s="9">
        <f>_xll.RDP.Data(Table2[[#This Row],[Ticker]],"TR.CompanyMarketCapitalization(Scale=6)")</f>
        <v>6.50875</v>
      </c>
      <c r="L192" s="12">
        <f>_xll.RDP.Data(Table2[[#This Row],[Ticker]],"TR.AvgDailyValTraded20D(Scale=6)")</f>
        <v>1.6309838384615E-2</v>
      </c>
      <c r="M192" s="9">
        <v>6.5</v>
      </c>
      <c r="N192" s="12">
        <v>1.4999999999999999E-2</v>
      </c>
      <c r="O192" s="45"/>
      <c r="P192" s="17"/>
      <c r="Q192" s="14">
        <f ca="1">(Table2[[#This Row],[Q End Cash]]+((TODAY()-Table2[[#This Row],[Quarter End Date]])*(Table2[[#This Row],[Quarterly Burn]]/90)))/1000000</f>
        <v>1.1871</v>
      </c>
      <c r="R192" s="14">
        <f ca="1">Table2[[#This Row],[Current Estimate, Cash]]/(Table2[[#This Row],[Quarterly Burn]]/1000000)</f>
        <v>-1.6195088676671214</v>
      </c>
      <c r="S192" s="2" t="e">
        <f>INDEX(Table1[Date],MATCH(Table2[[#This Row],[Ticker]],Table1[RIC],0))</f>
        <v>#N/A</v>
      </c>
    </row>
    <row r="193" spans="2:19" hidden="1" x14ac:dyDescent="0.25">
      <c r="B193" s="1" t="s">
        <v>304</v>
      </c>
      <c r="C193" s="17">
        <v>-129000</v>
      </c>
      <c r="D193" s="17">
        <v>-497000</v>
      </c>
      <c r="E193" s="17">
        <v>-10000</v>
      </c>
      <c r="F193" s="18">
        <v>2072000</v>
      </c>
      <c r="G193" s="18">
        <v>-626000</v>
      </c>
      <c r="H193" s="2">
        <v>45290</v>
      </c>
      <c r="I193" s="20">
        <f>Table2[[#This Row],[Quarter End Date]]+((Table2[[#This Row],[Q End Cash]]+(2*Table2[[#This Row],[Quarterly Burn]]))/(-Table2[[#This Row],[Quarterly Burn]]/90))</f>
        <v>45407.891373801918</v>
      </c>
      <c r="J193" s="21">
        <f>Table2[[#This Row],[Quarter End Date]]+((Table2[[#This Row],[Q End Cash]]+(1.2*Table2[[#This Row],[Quarterly Burn]]))/(-Table2[[#This Row],[Quarterly Burn]]/90))</f>
        <v>45479.891373801918</v>
      </c>
      <c r="K193" s="9">
        <f>_xll.RDP.Data(Table2[[#This Row],[Ticker]],"TR.CompanyMarketCapitalization(Scale=6)")</f>
        <v>12.269682546</v>
      </c>
      <c r="L193" s="12">
        <f>_xll.RDP.Data(Table2[[#This Row],[Ticker]],"TR.AvgDailyValTraded20D(Scale=6)")</f>
        <v>1.4401343153846001E-2</v>
      </c>
      <c r="M193" s="9">
        <v>12.3</v>
      </c>
      <c r="N193" s="12">
        <v>1.2999999999999999E-2</v>
      </c>
      <c r="O193" s="45"/>
      <c r="P193" s="17"/>
      <c r="Q193" s="14">
        <f ca="1">(Table2[[#This Row],[Q End Cash]]+((TODAY()-Table2[[#This Row],[Quarter End Date]])*(Table2[[#This Row],[Quarterly Burn]]/90)))/1000000</f>
        <v>1.2582</v>
      </c>
      <c r="R193" s="14">
        <f ca="1">Table2[[#This Row],[Current Estimate, Cash]]/(Table2[[#This Row],[Quarterly Burn]]/1000000)</f>
        <v>-2.0099041533546327</v>
      </c>
      <c r="S193" s="2" t="e">
        <f>INDEX(Table1[Date],MATCH(Table2[[#This Row],[Ticker]],Table1[RIC],0))</f>
        <v>#N/A</v>
      </c>
    </row>
    <row r="194" spans="2:19" hidden="1" x14ac:dyDescent="0.25">
      <c r="B194" s="1" t="s">
        <v>363</v>
      </c>
      <c r="C194" s="17">
        <v>-505000</v>
      </c>
      <c r="D194" s="17">
        <v>-1058000</v>
      </c>
      <c r="E194" s="17">
        <v>4061000</v>
      </c>
      <c r="F194" s="18">
        <v>3295000</v>
      </c>
      <c r="G194" s="18">
        <v>-1563000</v>
      </c>
      <c r="H194" s="2">
        <v>45290</v>
      </c>
      <c r="I194" s="20">
        <f>Table2[[#This Row],[Quarter End Date]]+((Table2[[#This Row],[Q End Cash]]+(2*Table2[[#This Row],[Quarterly Burn]]))/(-Table2[[#This Row],[Quarterly Burn]]/90))</f>
        <v>45299.731285988484</v>
      </c>
      <c r="J194" s="21">
        <f>Table2[[#This Row],[Quarter End Date]]+((Table2[[#This Row],[Q End Cash]]+(1.2*Table2[[#This Row],[Quarterly Burn]]))/(-Table2[[#This Row],[Quarterly Burn]]/90))</f>
        <v>45371.731285988484</v>
      </c>
      <c r="K194" s="9">
        <f>_xll.RDP.Data(Table2[[#This Row],[Ticker]],"TR.CompanyMarketCapitalization(Scale=6)")</f>
        <v>39.923477220000002</v>
      </c>
      <c r="L194" s="12">
        <f>_xll.RDP.Data(Table2[[#This Row],[Ticker]],"TR.AvgDailyValTraded20D(Scale=6)")</f>
        <v>4.7913506153846E-2</v>
      </c>
      <c r="M194" s="9">
        <v>38.1</v>
      </c>
      <c r="N194" s="12">
        <v>4.5999999999999999E-2</v>
      </c>
      <c r="O194" s="45"/>
      <c r="P194" s="17"/>
      <c r="Q194" s="14">
        <f ca="1">(Table2[[#This Row],[Q End Cash]]+((TODAY()-Table2[[#This Row],[Quarter End Date]])*(Table2[[#This Row],[Quarterly Burn]]/90)))/1000000</f>
        <v>1.2630999999999997</v>
      </c>
      <c r="R194" s="14">
        <f ca="1">Table2[[#This Row],[Current Estimate, Cash]]/(Table2[[#This Row],[Quarterly Burn]]/1000000)</f>
        <v>-0.80812539987204079</v>
      </c>
      <c r="S194" s="2" t="e">
        <f>INDEX(Table1[Date],MATCH(Table2[[#This Row],[Ticker]],Table1[RIC],0))</f>
        <v>#N/A</v>
      </c>
    </row>
    <row r="195" spans="2:19" hidden="1" x14ac:dyDescent="0.25">
      <c r="B195" s="1" t="s">
        <v>337</v>
      </c>
      <c r="C195" s="17">
        <v>-449000</v>
      </c>
      <c r="D195" s="17">
        <v>-786000</v>
      </c>
      <c r="E195" s="17">
        <v>3394000</v>
      </c>
      <c r="F195" s="18">
        <v>2896000</v>
      </c>
      <c r="G195" s="18">
        <v>-1235000</v>
      </c>
      <c r="H195" s="2">
        <v>45290</v>
      </c>
      <c r="I195" s="20">
        <f>Table2[[#This Row],[Quarter End Date]]+((Table2[[#This Row],[Q End Cash]]+(2*Table2[[#This Row],[Quarterly Burn]]))/(-Table2[[#This Row],[Quarterly Burn]]/90))</f>
        <v>45321.044534412955</v>
      </c>
      <c r="J195" s="21">
        <f>Table2[[#This Row],[Quarter End Date]]+((Table2[[#This Row],[Q End Cash]]+(1.2*Table2[[#This Row],[Quarterly Burn]]))/(-Table2[[#This Row],[Quarterly Burn]]/90))</f>
        <v>45393.044534412955</v>
      </c>
      <c r="K195" s="9">
        <f>_xll.RDP.Data(Table2[[#This Row],[Ticker]],"TR.CompanyMarketCapitalization(Scale=6)")</f>
        <v>26.228766802999999</v>
      </c>
      <c r="L195" s="12">
        <f>_xll.RDP.Data(Table2[[#This Row],[Ticker]],"TR.AvgDailyValTraded20D(Scale=6)")</f>
        <v>5.9881710538462002E-2</v>
      </c>
      <c r="M195" s="9">
        <v>26.2</v>
      </c>
      <c r="N195" s="12">
        <v>5.8999999999999997E-2</v>
      </c>
      <c r="O195" s="45"/>
      <c r="P195" s="17"/>
      <c r="Q195" s="14">
        <f ca="1">(Table2[[#This Row],[Q End Cash]]+((TODAY()-Table2[[#This Row],[Quarter End Date]])*(Table2[[#This Row],[Quarterly Burn]]/90)))/1000000</f>
        <v>1.2905</v>
      </c>
      <c r="R195" s="14">
        <f ca="1">Table2[[#This Row],[Current Estimate, Cash]]/(Table2[[#This Row],[Quarterly Burn]]/1000000)</f>
        <v>-1.0449392712550607</v>
      </c>
      <c r="S195" s="2" t="e">
        <f>INDEX(Table1[Date],MATCH(Table2[[#This Row],[Ticker]],Table1[RIC],0))</f>
        <v>#N/A</v>
      </c>
    </row>
    <row r="196" spans="2:19" hidden="1" x14ac:dyDescent="0.25">
      <c r="B196" s="1" t="s">
        <v>271</v>
      </c>
      <c r="C196" s="17">
        <v>-1479000</v>
      </c>
      <c r="D196" s="17">
        <v>906000</v>
      </c>
      <c r="E196" s="17">
        <v>-661000</v>
      </c>
      <c r="F196" s="18">
        <v>2059000</v>
      </c>
      <c r="G196" s="18">
        <v>-573000</v>
      </c>
      <c r="H196" s="2">
        <v>45290</v>
      </c>
      <c r="I196" s="20">
        <f>Table2[[#This Row],[Quarter End Date]]+((Table2[[#This Row],[Q End Cash]]+(2*Table2[[#This Row],[Quarterly Burn]]))/(-Table2[[#This Row],[Quarterly Burn]]/90))</f>
        <v>45433.403141361254</v>
      </c>
      <c r="J196" s="21">
        <f>Table2[[#This Row],[Quarter End Date]]+((Table2[[#This Row],[Q End Cash]]+(1.2*Table2[[#This Row],[Quarterly Burn]]))/(-Table2[[#This Row],[Quarterly Burn]]/90))</f>
        <v>45505.403141361254</v>
      </c>
      <c r="K196" s="9">
        <f>_xll.RDP.Data(Table2[[#This Row],[Ticker]],"TR.CompanyMarketCapitalization(Scale=6)")</f>
        <v>51.117837829000003</v>
      </c>
      <c r="L196" s="12">
        <f>_xll.RDP.Data(Table2[[#This Row],[Ticker]],"TR.AvgDailyValTraded20D(Scale=6)")</f>
        <v>0.17758887676923099</v>
      </c>
      <c r="M196" s="9">
        <v>51.1</v>
      </c>
      <c r="N196" s="12">
        <v>0.17399999999999999</v>
      </c>
      <c r="O196" s="45">
        <v>0</v>
      </c>
      <c r="P196" s="17"/>
      <c r="Q196" s="14">
        <f ca="1">(Table2[[#This Row],[Q End Cash]]+((TODAY()-Table2[[#This Row],[Quarter End Date]])*(Table2[[#This Row],[Quarterly Burn]]/90)))/1000000</f>
        <v>1.3141</v>
      </c>
      <c r="R196" s="14">
        <f ca="1">Table2[[#This Row],[Current Estimate, Cash]]/(Table2[[#This Row],[Quarterly Burn]]/1000000)</f>
        <v>-2.2933682373472952</v>
      </c>
      <c r="S196" s="2" t="e">
        <f>INDEX(Table1[Date],MATCH(Table2[[#This Row],[Ticker]],Table1[RIC],0))</f>
        <v>#N/A</v>
      </c>
    </row>
    <row r="197" spans="2:19" hidden="1" x14ac:dyDescent="0.25">
      <c r="B197" s="1" t="s">
        <v>395</v>
      </c>
      <c r="C197" s="17">
        <v>-446000</v>
      </c>
      <c r="D197" s="17">
        <v>-817000</v>
      </c>
      <c r="E197" s="17">
        <v>1314000</v>
      </c>
      <c r="F197" s="18">
        <v>2986000</v>
      </c>
      <c r="G197" s="18">
        <v>-1263000</v>
      </c>
      <c r="H197" s="2">
        <v>45290</v>
      </c>
      <c r="I197" s="20">
        <f>Table2[[#This Row],[Quarter End Date]]+((Table2[[#This Row],[Q End Cash]]+(2*Table2[[#This Row],[Quarterly Burn]]))/(-Table2[[#This Row],[Quarterly Burn]]/90))</f>
        <v>45322.779097387174</v>
      </c>
      <c r="J197" s="21">
        <f>Table2[[#This Row],[Quarter End Date]]+((Table2[[#This Row],[Q End Cash]]+(1.2*Table2[[#This Row],[Quarterly Burn]]))/(-Table2[[#This Row],[Quarterly Burn]]/90))</f>
        <v>45394.779097387174</v>
      </c>
      <c r="K197" s="9">
        <f>_xll.RDP.Data(Table2[[#This Row],[Ticker]],"TR.CompanyMarketCapitalization(Scale=6)")</f>
        <v>19.939194000000001</v>
      </c>
      <c r="L197" s="12">
        <f>_xll.RDP.Data(Table2[[#This Row],[Ticker]],"TR.AvgDailyValTraded20D(Scale=6)")</f>
        <v>2.7973447692308001E-2</v>
      </c>
      <c r="M197" s="9">
        <v>17.399999999999999</v>
      </c>
      <c r="N197" s="12">
        <v>2.9000000000000001E-2</v>
      </c>
      <c r="O197" s="45"/>
      <c r="P197" s="17"/>
      <c r="Q197" s="14">
        <f ca="1">(Table2[[#This Row],[Q End Cash]]+((TODAY()-Table2[[#This Row],[Quarter End Date]])*(Table2[[#This Row],[Quarterly Burn]]/90)))/1000000</f>
        <v>1.3441000000000001</v>
      </c>
      <c r="R197" s="14">
        <f ca="1">Table2[[#This Row],[Current Estimate, Cash]]/(Table2[[#This Row],[Quarterly Burn]]/1000000)</f>
        <v>-1.0642121931908157</v>
      </c>
      <c r="S197" s="2" t="e">
        <f>INDEX(Table1[Date],MATCH(Table2[[#This Row],[Ticker]],Table1[RIC],0))</f>
        <v>#N/A</v>
      </c>
    </row>
    <row r="198" spans="2:19" hidden="1" x14ac:dyDescent="0.25">
      <c r="B198" s="1" t="s">
        <v>307</v>
      </c>
      <c r="C198" s="17">
        <v>-720000</v>
      </c>
      <c r="D198" s="17">
        <v>0</v>
      </c>
      <c r="E198" s="17">
        <v>0</v>
      </c>
      <c r="F198" s="18">
        <v>2286000</v>
      </c>
      <c r="G198" s="18">
        <v>-720000</v>
      </c>
      <c r="H198" s="2">
        <v>45290</v>
      </c>
      <c r="I198" s="20">
        <f>Table2[[#This Row],[Quarter End Date]]+((Table2[[#This Row],[Q End Cash]]+(2*Table2[[#This Row],[Quarterly Burn]]))/(-Table2[[#This Row],[Quarterly Burn]]/90))</f>
        <v>45395.75</v>
      </c>
      <c r="J198" s="21">
        <f>Table2[[#This Row],[Quarter End Date]]+((Table2[[#This Row],[Q End Cash]]+(1.2*Table2[[#This Row],[Quarterly Burn]]))/(-Table2[[#This Row],[Quarterly Burn]]/90))</f>
        <v>45467.75</v>
      </c>
      <c r="K198" s="9">
        <f>_xll.RDP.Data(Table2[[#This Row],[Ticker]],"TR.CompanyMarketCapitalization(Scale=6)")</f>
        <v>27.519415500000001</v>
      </c>
      <c r="L198" s="12">
        <f>_xll.RDP.Data(Table2[[#This Row],[Ticker]],"TR.AvgDailyValTraded20D(Scale=6)")</f>
        <v>0.103820143846154</v>
      </c>
      <c r="M198" s="9">
        <v>28.4</v>
      </c>
      <c r="N198" s="12">
        <v>9.9000000000000005E-2</v>
      </c>
      <c r="O198" s="45" t="s">
        <v>35</v>
      </c>
      <c r="P198" s="17"/>
      <c r="Q198" s="14">
        <f ca="1">(Table2[[#This Row],[Q End Cash]]+((TODAY()-Table2[[#This Row],[Quarter End Date]])*(Table2[[#This Row],[Quarterly Burn]]/90)))/1000000</f>
        <v>1.35</v>
      </c>
      <c r="R198" s="14">
        <f ca="1">Table2[[#This Row],[Current Estimate, Cash]]/(Table2[[#This Row],[Quarterly Burn]]/1000000)</f>
        <v>-1.8750000000000002</v>
      </c>
      <c r="S198" s="2" t="e">
        <f>INDEX(Table1[Date],MATCH(Table2[[#This Row],[Ticker]],Table1[RIC],0))</f>
        <v>#N/A</v>
      </c>
    </row>
    <row r="199" spans="2:19" hidden="1" x14ac:dyDescent="0.25">
      <c r="B199" s="1" t="s">
        <v>306</v>
      </c>
      <c r="C199" s="17">
        <v>-734000</v>
      </c>
      <c r="D199" s="17">
        <v>270000</v>
      </c>
      <c r="E199" s="17" t="s">
        <v>21</v>
      </c>
      <c r="F199" s="18">
        <v>1955000</v>
      </c>
      <c r="G199" s="18">
        <v>-464000</v>
      </c>
      <c r="H199" s="2">
        <v>45290</v>
      </c>
      <c r="I199" s="20">
        <f>Table2[[#This Row],[Quarter End Date]]+((Table2[[#This Row],[Q End Cash]]+(2*Table2[[#This Row],[Quarterly Burn]]))/(-Table2[[#This Row],[Quarterly Burn]]/90))</f>
        <v>45489.202586206899</v>
      </c>
      <c r="J199" s="21">
        <f>Table2[[#This Row],[Quarter End Date]]+((Table2[[#This Row],[Q End Cash]]+(1.2*Table2[[#This Row],[Quarterly Burn]]))/(-Table2[[#This Row],[Quarterly Burn]]/90))</f>
        <v>45561.202586206899</v>
      </c>
      <c r="K199" s="9">
        <f>_xll.RDP.Data(Table2[[#This Row],[Ticker]],"TR.CompanyMarketCapitalization(Scale=6)")</f>
        <v>27.512658368</v>
      </c>
      <c r="L199" s="12">
        <f>_xll.RDP.Data(Table2[[#This Row],[Ticker]],"TR.AvgDailyValTraded20D(Scale=6)")</f>
        <v>0.109876184</v>
      </c>
      <c r="M199" s="9">
        <v>25.4</v>
      </c>
      <c r="N199" s="12">
        <v>0.10299999999999999</v>
      </c>
      <c r="O199" s="45">
        <v>0</v>
      </c>
      <c r="P199" s="17"/>
      <c r="Q199" s="14">
        <f ca="1">(Table2[[#This Row],[Q End Cash]]+((TODAY()-Table2[[#This Row],[Quarter End Date]])*(Table2[[#This Row],[Quarterly Burn]]/90)))/1000000</f>
        <v>1.3517999999999999</v>
      </c>
      <c r="R199" s="14">
        <f ca="1">Table2[[#This Row],[Current Estimate, Cash]]/(Table2[[#This Row],[Quarterly Burn]]/1000000)</f>
        <v>-2.9133620689655166</v>
      </c>
      <c r="S199" s="2" t="e">
        <f>INDEX(Table1[Date],MATCH(Table2[[#This Row],[Ticker]],Table1[RIC],0))</f>
        <v>#N/A</v>
      </c>
    </row>
    <row r="200" spans="2:19" hidden="1" x14ac:dyDescent="0.25">
      <c r="B200" s="1" t="s">
        <v>384</v>
      </c>
      <c r="C200" s="17">
        <v>-550000</v>
      </c>
      <c r="D200" s="17">
        <v>-1514000</v>
      </c>
      <c r="E200" s="17">
        <v>4446000</v>
      </c>
      <c r="F200" s="18">
        <v>4117000</v>
      </c>
      <c r="G200" s="18">
        <v>-2064000</v>
      </c>
      <c r="H200" s="2">
        <v>45290</v>
      </c>
      <c r="I200" s="20">
        <f>Table2[[#This Row],[Quarter End Date]]+((Table2[[#This Row],[Q End Cash]]+(2*Table2[[#This Row],[Quarterly Burn]]))/(-Table2[[#This Row],[Quarterly Burn]]/90))</f>
        <v>45289.520348837206</v>
      </c>
      <c r="J200" s="21">
        <f>Table2[[#This Row],[Quarter End Date]]+((Table2[[#This Row],[Q End Cash]]+(1.2*Table2[[#This Row],[Quarterly Burn]]))/(-Table2[[#This Row],[Quarterly Burn]]/90))</f>
        <v>45361.520348837206</v>
      </c>
      <c r="K200" s="9">
        <f>_xll.RDP.Data(Table2[[#This Row],[Ticker]],"TR.CompanyMarketCapitalization(Scale=6)")</f>
        <v>16.44323842</v>
      </c>
      <c r="L200" s="12">
        <f>_xll.RDP.Data(Table2[[#This Row],[Ticker]],"TR.AvgDailyValTraded20D(Scale=6)")</f>
        <v>7.6145350807691997E-2</v>
      </c>
      <c r="M200" s="9">
        <v>14.1</v>
      </c>
      <c r="N200" s="12">
        <v>7.0999999999999994E-2</v>
      </c>
      <c r="O200" s="45">
        <v>2</v>
      </c>
      <c r="P200" s="17"/>
      <c r="Q200" s="14">
        <f ca="1">(Table2[[#This Row],[Q End Cash]]+((TODAY()-Table2[[#This Row],[Quarter End Date]])*(Table2[[#This Row],[Quarterly Burn]]/90)))/1000000</f>
        <v>1.4338</v>
      </c>
      <c r="R200" s="14">
        <f ca="1">Table2[[#This Row],[Current Estimate, Cash]]/(Table2[[#This Row],[Quarterly Burn]]/1000000)</f>
        <v>-0.69467054263565886</v>
      </c>
      <c r="S200" s="2" t="e">
        <f>INDEX(Table1[Date],MATCH(Table2[[#This Row],[Ticker]],Table1[RIC],0))</f>
        <v>#N/A</v>
      </c>
    </row>
    <row r="201" spans="2:19" hidden="1" x14ac:dyDescent="0.25">
      <c r="B201" s="1" t="s">
        <v>353</v>
      </c>
      <c r="C201" s="17">
        <v>-984000</v>
      </c>
      <c r="D201" s="17">
        <v>-108000</v>
      </c>
      <c r="E201" s="17">
        <v>1924000</v>
      </c>
      <c r="F201" s="18">
        <v>2861000</v>
      </c>
      <c r="G201" s="18">
        <v>-1092000</v>
      </c>
      <c r="H201" s="2">
        <v>45290</v>
      </c>
      <c r="I201" s="20">
        <f>Table2[[#This Row],[Quarter End Date]]+((Table2[[#This Row],[Q End Cash]]+(2*Table2[[#This Row],[Quarterly Burn]]))/(-Table2[[#This Row],[Quarterly Burn]]/90))</f>
        <v>45345.796703296706</v>
      </c>
      <c r="J201" s="21">
        <f>Table2[[#This Row],[Quarter End Date]]+((Table2[[#This Row],[Q End Cash]]+(1.2*Table2[[#This Row],[Quarterly Burn]]))/(-Table2[[#This Row],[Quarterly Burn]]/90))</f>
        <v>45417.796703296706</v>
      </c>
      <c r="K201" s="9">
        <f>_xll.RDP.Data(Table2[[#This Row],[Ticker]],"TR.CompanyMarketCapitalization(Scale=6)")</f>
        <v>83.718401076000006</v>
      </c>
      <c r="L201" s="12">
        <f>_xll.RDP.Data(Table2[[#This Row],[Ticker]],"TR.AvgDailyValTraded20D(Scale=6)")</f>
        <v>4.9045193923076998E-2</v>
      </c>
      <c r="M201" s="9">
        <v>82.1</v>
      </c>
      <c r="N201" s="12">
        <v>4.8000000000000001E-2</v>
      </c>
      <c r="O201" s="45"/>
      <c r="P201" s="17"/>
      <c r="Q201" s="14">
        <f ca="1">(Table2[[#This Row],[Q End Cash]]+((TODAY()-Table2[[#This Row],[Quarter End Date]])*(Table2[[#This Row],[Quarterly Burn]]/90)))/1000000</f>
        <v>1.4414</v>
      </c>
      <c r="R201" s="14">
        <f ca="1">Table2[[#This Row],[Current Estimate, Cash]]/(Table2[[#This Row],[Quarterly Burn]]/1000000)</f>
        <v>-1.3199633699633699</v>
      </c>
      <c r="S201" s="2" t="e">
        <f>INDEX(Table1[Date],MATCH(Table2[[#This Row],[Ticker]],Table1[RIC],0))</f>
        <v>#N/A</v>
      </c>
    </row>
    <row r="202" spans="2:19" hidden="1" x14ac:dyDescent="0.25">
      <c r="B202" s="1" t="s">
        <v>420</v>
      </c>
      <c r="C202" s="17">
        <v>-930000</v>
      </c>
      <c r="D202" s="17"/>
      <c r="E202" s="17">
        <v>2937000</v>
      </c>
      <c r="F202" s="18">
        <v>2655000</v>
      </c>
      <c r="G202" s="18">
        <v>-930000</v>
      </c>
      <c r="H202" s="2">
        <v>45290</v>
      </c>
      <c r="I202" s="20">
        <f>Table2[[#This Row],[Quarter End Date]]+((Table2[[#This Row],[Q End Cash]]+(2*Table2[[#This Row],[Quarterly Burn]]))/(-Table2[[#This Row],[Quarterly Burn]]/90))</f>
        <v>45366.93548387097</v>
      </c>
      <c r="J202" s="21">
        <f>Table2[[#This Row],[Quarter End Date]]+((Table2[[#This Row],[Q End Cash]]+(1.2*Table2[[#This Row],[Quarterly Burn]]))/(-Table2[[#This Row],[Quarterly Burn]]/90))</f>
        <v>45438.93548387097</v>
      </c>
      <c r="K202" s="9">
        <f>_xll.RDP.Data(Table2[[#This Row],[Ticker]],"TR.CompanyMarketCapitalization(Scale=6)")</f>
        <v>21.849385943000001</v>
      </c>
      <c r="L202" s="12">
        <f>_xll.RDP.Data(Table2[[#This Row],[Ticker]],"TR.AvgDailyValTraded20D(Scale=6)")</f>
        <v>1.7982443153845999E-2</v>
      </c>
      <c r="M202" s="9">
        <v>21.8</v>
      </c>
      <c r="N202" s="12">
        <v>2.1000000000000001E-2</v>
      </c>
      <c r="O202" s="45"/>
      <c r="P202" s="17"/>
      <c r="Q202" s="14">
        <f ca="1">(Table2[[#This Row],[Q End Cash]]+((TODAY()-Table2[[#This Row],[Quarter End Date]])*(Table2[[#This Row],[Quarterly Burn]]/90)))/1000000</f>
        <v>1.446</v>
      </c>
      <c r="R202" s="14">
        <f ca="1">Table2[[#This Row],[Current Estimate, Cash]]/(Table2[[#This Row],[Quarterly Burn]]/1000000)</f>
        <v>-1.5548387096774192</v>
      </c>
      <c r="S202" s="2" t="e">
        <f>INDEX(Table1[Date],MATCH(Table2[[#This Row],[Ticker]],Table1[RIC],0))</f>
        <v>#N/A</v>
      </c>
    </row>
    <row r="203" spans="2:19" hidden="1" x14ac:dyDescent="0.25">
      <c r="B203" s="1" t="s">
        <v>323</v>
      </c>
      <c r="C203" s="17">
        <v>-331000</v>
      </c>
      <c r="D203" s="17">
        <v>-635000</v>
      </c>
      <c r="E203" s="17">
        <v>-5000</v>
      </c>
      <c r="F203" s="18">
        <v>2703000</v>
      </c>
      <c r="G203" s="18">
        <v>-966000</v>
      </c>
      <c r="H203" s="2">
        <v>45290</v>
      </c>
      <c r="I203" s="20">
        <f>Table2[[#This Row],[Quarter End Date]]+((Table2[[#This Row],[Q End Cash]]+(2*Table2[[#This Row],[Quarterly Burn]]))/(-Table2[[#This Row],[Quarterly Burn]]/90))</f>
        <v>45361.832298136644</v>
      </c>
      <c r="J203" s="21">
        <f>Table2[[#This Row],[Quarter End Date]]+((Table2[[#This Row],[Q End Cash]]+(1.2*Table2[[#This Row],[Quarterly Burn]]))/(-Table2[[#This Row],[Quarterly Burn]]/90))</f>
        <v>45433.832298136644</v>
      </c>
      <c r="K203" s="9">
        <f>_xll.RDP.Data(Table2[[#This Row],[Ticker]],"TR.CompanyMarketCapitalization(Scale=6)")</f>
        <v>14.719857075</v>
      </c>
      <c r="L203" s="12">
        <f>_xll.RDP.Data(Table2[[#This Row],[Ticker]],"TR.AvgDailyValTraded20D(Scale=6)")</f>
        <v>8.635998192308E-3</v>
      </c>
      <c r="M203" s="9">
        <v>14.7</v>
      </c>
      <c r="N203" s="12">
        <v>0.01</v>
      </c>
      <c r="O203" s="45"/>
      <c r="P203" s="17"/>
      <c r="Q203" s="14">
        <f ca="1">(Table2[[#This Row],[Q End Cash]]+((TODAY()-Table2[[#This Row],[Quarter End Date]])*(Table2[[#This Row],[Quarterly Burn]]/90)))/1000000</f>
        <v>1.4472</v>
      </c>
      <c r="R203" s="14">
        <f ca="1">Table2[[#This Row],[Current Estimate, Cash]]/(Table2[[#This Row],[Quarterly Burn]]/1000000)</f>
        <v>-1.498136645962733</v>
      </c>
      <c r="S203" s="2" t="e">
        <f>INDEX(Table1[Date],MATCH(Table2[[#This Row],[Ticker]],Table1[RIC],0))</f>
        <v>#N/A</v>
      </c>
    </row>
    <row r="204" spans="2:19" hidden="1" x14ac:dyDescent="0.25">
      <c r="B204" s="1" t="s">
        <v>400</v>
      </c>
      <c r="C204" s="17">
        <v>-1545000</v>
      </c>
      <c r="D204" s="17">
        <v>-563000</v>
      </c>
      <c r="E204" s="17">
        <v>3686000</v>
      </c>
      <c r="F204" s="18">
        <v>4211000</v>
      </c>
      <c r="G204" s="18">
        <v>-2108000</v>
      </c>
      <c r="H204" s="2">
        <v>45290</v>
      </c>
      <c r="I204" s="20">
        <f>Table2[[#This Row],[Quarter End Date]]+((Table2[[#This Row],[Q End Cash]]+(2*Table2[[#This Row],[Quarterly Burn]]))/(-Table2[[#This Row],[Quarterly Burn]]/90))</f>
        <v>45289.786527514232</v>
      </c>
      <c r="J204" s="21">
        <f>Table2[[#This Row],[Quarter End Date]]+((Table2[[#This Row],[Q End Cash]]+(1.2*Table2[[#This Row],[Quarterly Burn]]))/(-Table2[[#This Row],[Quarterly Burn]]/90))</f>
        <v>45361.786527514232</v>
      </c>
      <c r="K204" s="9">
        <f>_xll.RDP.Data(Table2[[#This Row],[Ticker]],"TR.CompanyMarketCapitalization(Scale=6)")</f>
        <v>29.475334754999999</v>
      </c>
      <c r="L204" s="12">
        <f>_xll.RDP.Data(Table2[[#This Row],[Ticker]],"TR.AvgDailyValTraded20D(Scale=6)")</f>
        <v>2.8716317615385002E-2</v>
      </c>
      <c r="M204" s="9">
        <v>29.5</v>
      </c>
      <c r="N204" s="12">
        <v>2.7E-2</v>
      </c>
      <c r="O204" s="45"/>
      <c r="P204" s="17"/>
      <c r="Q204" s="14">
        <f ca="1">(Table2[[#This Row],[Q End Cash]]+((TODAY()-Table2[[#This Row],[Quarter End Date]])*(Table2[[#This Row],[Quarterly Burn]]/90)))/1000000</f>
        <v>1.4705999999999999</v>
      </c>
      <c r="R204" s="14">
        <f ca="1">Table2[[#This Row],[Current Estimate, Cash]]/(Table2[[#This Row],[Quarterly Burn]]/1000000)</f>
        <v>-0.69762808349146099</v>
      </c>
      <c r="S204" s="2" t="e">
        <f>INDEX(Table1[Date],MATCH(Table2[[#This Row],[Ticker]],Table1[RIC],0))</f>
        <v>#N/A</v>
      </c>
    </row>
    <row r="205" spans="2:19" x14ac:dyDescent="0.25">
      <c r="B205" s="1" t="s">
        <v>547</v>
      </c>
      <c r="C205" s="17">
        <v>-5170000</v>
      </c>
      <c r="D205" s="17">
        <v>-1386000</v>
      </c>
      <c r="E205" s="17">
        <v>3808000</v>
      </c>
      <c r="F205" s="18">
        <v>3297000</v>
      </c>
      <c r="G205" s="18">
        <v>-6556000</v>
      </c>
      <c r="H205" s="2">
        <v>45290</v>
      </c>
      <c r="I205" s="20">
        <f>Table2[[#This Row],[Quarter End Date]]+((Table2[[#This Row],[Q End Cash]]+(2*Table2[[#This Row],[Quarterly Burn]]))/(-Table2[[#This Row],[Quarterly Burn]]/90))</f>
        <v>45155.260829774255</v>
      </c>
      <c r="J205" s="21">
        <f>Table2[[#This Row],[Quarter End Date]]+((Table2[[#This Row],[Q End Cash]]+(1.2*Table2[[#This Row],[Quarterly Burn]]))/(-Table2[[#This Row],[Quarterly Burn]]/90))</f>
        <v>45227.260829774255</v>
      </c>
      <c r="K205" s="9">
        <f>_xll.RDP.Data(Table2[[#This Row],[Ticker]],"TR.CompanyMarketCapitalization(Scale=6)")</f>
        <v>33.546951679999999</v>
      </c>
      <c r="L205" s="12">
        <f>_xll.RDP.Data(Table2[[#This Row],[Ticker]],"TR.AvgDailyValTraded20D(Scale=6)")</f>
        <v>1.5875519769230999E-2</v>
      </c>
      <c r="M205" s="9">
        <v>32</v>
      </c>
      <c r="N205" s="12">
        <v>1.4999999999999999E-2</v>
      </c>
      <c r="O205" s="45"/>
      <c r="P205" s="17"/>
      <c r="Q205" s="14">
        <f ca="1">(Table2[[#This Row],[Q End Cash]]+((TODAY()-Table2[[#This Row],[Quarter End Date]])*(Table2[[#This Row],[Quarterly Burn]]/90)))/1000000</f>
        <v>-5.2257999999999996</v>
      </c>
      <c r="R205" s="14">
        <f ca="1">Table2[[#This Row],[Current Estimate, Cash]]/(Table2[[#This Row],[Quarterly Burn]]/1000000)</f>
        <v>0.79710189139719334</v>
      </c>
      <c r="S205" s="2">
        <v>45406</v>
      </c>
    </row>
    <row r="206" spans="2:19" hidden="1" x14ac:dyDescent="0.25">
      <c r="B206" s="1" t="s">
        <v>369</v>
      </c>
      <c r="C206" s="17">
        <v>-189000</v>
      </c>
      <c r="D206" s="17">
        <v>-647000</v>
      </c>
      <c r="E206" s="17">
        <v>0</v>
      </c>
      <c r="F206" s="18">
        <v>2608000</v>
      </c>
      <c r="G206" s="18">
        <v>-836000</v>
      </c>
      <c r="H206" s="2">
        <v>45290</v>
      </c>
      <c r="I206" s="20">
        <f>Table2[[#This Row],[Quarter End Date]]+((Table2[[#This Row],[Q End Cash]]+(2*Table2[[#This Row],[Quarterly Burn]]))/(-Table2[[#This Row],[Quarterly Burn]]/90))</f>
        <v>45390.765550239237</v>
      </c>
      <c r="J206" s="21">
        <f>Table2[[#This Row],[Quarter End Date]]+((Table2[[#This Row],[Q End Cash]]+(1.2*Table2[[#This Row],[Quarterly Burn]]))/(-Table2[[#This Row],[Quarterly Burn]]/90))</f>
        <v>45462.765550239237</v>
      </c>
      <c r="K206" s="9">
        <f>_xll.RDP.Data(Table2[[#This Row],[Ticker]],"TR.CompanyMarketCapitalization(Scale=6)")</f>
        <v>17.117758640000002</v>
      </c>
      <c r="L206" s="12">
        <f>_xll.RDP.Data(Table2[[#This Row],[Ticker]],"TR.AvgDailyValTraded20D(Scale=6)")</f>
        <v>4.4481700076923002E-2</v>
      </c>
      <c r="M206" s="9">
        <v>17.100000000000001</v>
      </c>
      <c r="N206" s="12">
        <v>4.2000000000000003E-2</v>
      </c>
      <c r="O206" s="45"/>
      <c r="P206" s="17"/>
      <c r="Q206" s="14">
        <f ca="1">(Table2[[#This Row],[Q End Cash]]+((TODAY()-Table2[[#This Row],[Quarter End Date]])*(Table2[[#This Row],[Quarterly Burn]]/90)))/1000000</f>
        <v>1.5212000000000001</v>
      </c>
      <c r="R206" s="14">
        <f ca="1">Table2[[#This Row],[Current Estimate, Cash]]/(Table2[[#This Row],[Quarterly Burn]]/1000000)</f>
        <v>-1.819617224880383</v>
      </c>
      <c r="S206" s="2" t="e">
        <f>INDEX(Table1[Date],MATCH(Table2[[#This Row],[Ticker]],Table1[RIC],0))</f>
        <v>#N/A</v>
      </c>
    </row>
    <row r="207" spans="2:19" x14ac:dyDescent="0.25">
      <c r="B207" s="1" t="s">
        <v>34</v>
      </c>
      <c r="C207" s="17">
        <v>435000</v>
      </c>
      <c r="D207" s="17">
        <v>-830000</v>
      </c>
      <c r="E207" s="17">
        <v>-5705000</v>
      </c>
      <c r="F207" s="18">
        <v>9039000</v>
      </c>
      <c r="G207" s="18">
        <v>-395000</v>
      </c>
      <c r="H207" s="2">
        <v>45290</v>
      </c>
      <c r="I207" s="20">
        <f>Table2[[#This Row],[Quarter End Date]]+((Table2[[#This Row],[Q End Cash]]+(2*Table2[[#This Row],[Quarterly Burn]]))/(-Table2[[#This Row],[Quarterly Burn]]/90))</f>
        <v>47169.518987341769</v>
      </c>
      <c r="J207" s="21">
        <f>Table2[[#This Row],[Quarter End Date]]+((Table2[[#This Row],[Q End Cash]]+(1.2*Table2[[#This Row],[Quarterly Burn]]))/(-Table2[[#This Row],[Quarterly Burn]]/90))</f>
        <v>47241.518987341769</v>
      </c>
      <c r="K207" s="9">
        <f>_xll.RDP.Data(Table2[[#This Row],[Ticker]],"TR.CompanyMarketCapitalization(Scale=6)")</f>
        <v>95.119279750000004</v>
      </c>
      <c r="L207" s="12">
        <f>_xll.RDP.Data(Table2[[#This Row],[Ticker]],"TR.AvgDailyValTraded20D(Scale=6)")</f>
        <v>0.51464816807692304</v>
      </c>
      <c r="M207" s="9">
        <v>98.9</v>
      </c>
      <c r="N207" s="12">
        <v>0.495</v>
      </c>
      <c r="O207" s="45" t="s">
        <v>35</v>
      </c>
      <c r="P207" s="17"/>
      <c r="Q207" s="13">
        <f ca="1">(Table2[[#This Row],[Q End Cash]]+((TODAY()-Table2[[#This Row],[Quarter End Date]])*(Table2[[#This Row],[Quarterly Burn]]/90)))/1000000</f>
        <v>8.5254999999999992</v>
      </c>
      <c r="R207" s="14">
        <f ca="1">Table2[[#This Row],[Current Estimate, Cash]]/(Table2[[#This Row],[Quarterly Burn]]/1000000)</f>
        <v>-21.583544303797467</v>
      </c>
      <c r="S207" s="2">
        <v>45406</v>
      </c>
    </row>
    <row r="208" spans="2:19" hidden="1" x14ac:dyDescent="0.25">
      <c r="B208" s="1" t="s">
        <v>442</v>
      </c>
      <c r="C208" s="17">
        <v>-408000</v>
      </c>
      <c r="D208" s="17">
        <v>-795000</v>
      </c>
      <c r="E208" s="17">
        <v>1051000</v>
      </c>
      <c r="F208" s="18">
        <v>3175000</v>
      </c>
      <c r="G208" s="18">
        <v>-1203000</v>
      </c>
      <c r="H208" s="2">
        <v>45290</v>
      </c>
      <c r="I208" s="20">
        <f>Table2[[#This Row],[Quarter End Date]]+((Table2[[#This Row],[Q End Cash]]+(2*Table2[[#This Row],[Quarterly Burn]]))/(-Table2[[#This Row],[Quarterly Burn]]/90))</f>
        <v>45347.531172069823</v>
      </c>
      <c r="J208" s="21">
        <f>Table2[[#This Row],[Quarter End Date]]+((Table2[[#This Row],[Q End Cash]]+(1.2*Table2[[#This Row],[Quarterly Burn]]))/(-Table2[[#This Row],[Quarterly Burn]]/90))</f>
        <v>45419.531172069823</v>
      </c>
      <c r="K208" s="9">
        <f>_xll.RDP.Data(Table2[[#This Row],[Ticker]],"TR.CompanyMarketCapitalization(Scale=6)")</f>
        <v>22.258500659999999</v>
      </c>
      <c r="L208" s="12">
        <f>_xll.RDP.Data(Table2[[#This Row],[Ticker]],"TR.AvgDailyValTraded20D(Scale=6)")</f>
        <v>1.0289260769231E-2</v>
      </c>
      <c r="M208" s="9">
        <v>21.2</v>
      </c>
      <c r="N208" s="12">
        <v>1.2E-2</v>
      </c>
      <c r="O208" s="45"/>
      <c r="P208" s="17"/>
      <c r="Q208" s="14">
        <f ca="1">(Table2[[#This Row],[Q End Cash]]+((TODAY()-Table2[[#This Row],[Quarter End Date]])*(Table2[[#This Row],[Quarterly Burn]]/90)))/1000000</f>
        <v>1.6111</v>
      </c>
      <c r="R208" s="14">
        <f ca="1">Table2[[#This Row],[Current Estimate, Cash]]/(Table2[[#This Row],[Quarterly Burn]]/1000000)</f>
        <v>-1.3392352452202825</v>
      </c>
      <c r="S208" s="2" t="e">
        <f>INDEX(Table1[Date],MATCH(Table2[[#This Row],[Ticker]],Table1[RIC],0))</f>
        <v>#N/A</v>
      </c>
    </row>
    <row r="209" spans="2:19" hidden="1" x14ac:dyDescent="0.25">
      <c r="B209" s="1" t="s">
        <v>290</v>
      </c>
      <c r="C209" s="17">
        <v>-623000</v>
      </c>
      <c r="D209" s="17">
        <v>-121000</v>
      </c>
      <c r="E209" s="17" t="s">
        <v>21</v>
      </c>
      <c r="F209" s="18">
        <v>2660000</v>
      </c>
      <c r="G209" s="18">
        <v>-744000</v>
      </c>
      <c r="H209" s="2">
        <v>45290</v>
      </c>
      <c r="I209" s="20">
        <f>Table2[[#This Row],[Quarter End Date]]+((Table2[[#This Row],[Q End Cash]]+(2*Table2[[#This Row],[Quarterly Burn]]))/(-Table2[[#This Row],[Quarterly Burn]]/90))</f>
        <v>45431.774193548386</v>
      </c>
      <c r="J209" s="21">
        <f>Table2[[#This Row],[Quarter End Date]]+((Table2[[#This Row],[Q End Cash]]+(1.2*Table2[[#This Row],[Quarterly Burn]]))/(-Table2[[#This Row],[Quarterly Burn]]/90))</f>
        <v>45503.774193548386</v>
      </c>
      <c r="K209" s="9">
        <f>_xll.RDP.Data(Table2[[#This Row],[Ticker]],"TR.CompanyMarketCapitalization(Scale=6)")</f>
        <v>5.8739595500000101</v>
      </c>
      <c r="L209" s="12">
        <f>_xll.RDP.Data(Table2[[#This Row],[Ticker]],"TR.AvgDailyValTraded20D(Scale=6)")</f>
        <v>5.0867843076919999E-3</v>
      </c>
      <c r="M209" s="9">
        <v>5.9</v>
      </c>
      <c r="N209" s="12">
        <v>5.0000000000000001E-3</v>
      </c>
      <c r="O209" s="45"/>
      <c r="P209" s="17"/>
      <c r="Q209" s="14">
        <f ca="1">(Table2[[#This Row],[Q End Cash]]+((TODAY()-Table2[[#This Row],[Quarter End Date]])*(Table2[[#This Row],[Quarterly Burn]]/90)))/1000000</f>
        <v>1.6928000000000001</v>
      </c>
      <c r="R209" s="14">
        <f ca="1">Table2[[#This Row],[Current Estimate, Cash]]/(Table2[[#This Row],[Quarterly Burn]]/1000000)</f>
        <v>-2.2752688172043012</v>
      </c>
      <c r="S209" s="2" t="e">
        <f>INDEX(Table1[Date],MATCH(Table2[[#This Row],[Ticker]],Table1[RIC],0))</f>
        <v>#N/A</v>
      </c>
    </row>
    <row r="210" spans="2:19" hidden="1" x14ac:dyDescent="0.25">
      <c r="B210" s="1" t="s">
        <v>385</v>
      </c>
      <c r="C210" s="17">
        <v>-1373000</v>
      </c>
      <c r="D210" s="17">
        <v>-3058000</v>
      </c>
      <c r="E210" s="17">
        <v>-8654000</v>
      </c>
      <c r="F210" s="18">
        <v>7534000</v>
      </c>
      <c r="G210" s="18">
        <v>-4431000</v>
      </c>
      <c r="H210" s="2">
        <v>45290</v>
      </c>
      <c r="I210" s="20">
        <f>Table2[[#This Row],[Quarter End Date]]+((Table2[[#This Row],[Q End Cash]]+(2*Table2[[#This Row],[Quarterly Burn]]))/(-Table2[[#This Row],[Quarterly Burn]]/90))</f>
        <v>45263.026404874749</v>
      </c>
      <c r="J210" s="21">
        <f>Table2[[#This Row],[Quarter End Date]]+((Table2[[#This Row],[Q End Cash]]+(1.2*Table2[[#This Row],[Quarterly Burn]]))/(-Table2[[#This Row],[Quarterly Burn]]/90))</f>
        <v>45335.026404874749</v>
      </c>
      <c r="K210" s="9">
        <f>_xll.RDP.Data(Table2[[#This Row],[Ticker]],"TR.CompanyMarketCapitalization(Scale=6)")</f>
        <v>62.812094875</v>
      </c>
      <c r="L210" s="12">
        <f>_xll.RDP.Data(Table2[[#This Row],[Ticker]],"TR.AvgDailyValTraded20D(Scale=6)")</f>
        <v>3.6872031153845998E-2</v>
      </c>
      <c r="M210" s="9">
        <v>62.1</v>
      </c>
      <c r="N210" s="12">
        <v>3.6999999999999998E-2</v>
      </c>
      <c r="O210" s="45"/>
      <c r="P210" s="17"/>
      <c r="Q210" s="14">
        <f ca="1">(Table2[[#This Row],[Q End Cash]]+((TODAY()-Table2[[#This Row],[Quarter End Date]])*(Table2[[#This Row],[Quarterly Burn]]/90)))/1000000</f>
        <v>1.7737000000000001</v>
      </c>
      <c r="R210" s="14">
        <f ca="1">Table2[[#This Row],[Current Estimate, Cash]]/(Table2[[#This Row],[Quarterly Burn]]/1000000)</f>
        <v>-0.40029338749717897</v>
      </c>
      <c r="S210" s="2" t="e">
        <f>INDEX(Table1[Date],MATCH(Table2[[#This Row],[Ticker]],Table1[RIC],0))</f>
        <v>#N/A</v>
      </c>
    </row>
    <row r="211" spans="2:19" x14ac:dyDescent="0.25">
      <c r="B211" s="1" t="s">
        <v>236</v>
      </c>
      <c r="C211" s="17">
        <v>-1408000</v>
      </c>
      <c r="D211" s="17">
        <v>-18000</v>
      </c>
      <c r="E211" s="17">
        <v>9434000</v>
      </c>
      <c r="F211" s="18">
        <v>8682000</v>
      </c>
      <c r="G211" s="18">
        <v>-1426000</v>
      </c>
      <c r="H211" s="2">
        <v>45290</v>
      </c>
      <c r="I211" s="20">
        <f>Table2[[#This Row],[Quarter End Date]]+((Table2[[#This Row],[Q End Cash]]+(2*Table2[[#This Row],[Quarterly Burn]]))/(-Table2[[#This Row],[Quarterly Burn]]/90))</f>
        <v>45657.952314165501</v>
      </c>
      <c r="J211" s="21">
        <f>Table2[[#This Row],[Quarter End Date]]+((Table2[[#This Row],[Q End Cash]]+(1.2*Table2[[#This Row],[Quarterly Burn]]))/(-Table2[[#This Row],[Quarterly Burn]]/90))</f>
        <v>45729.952314165501</v>
      </c>
      <c r="K211" s="9">
        <f>_xll.RDP.Data(Table2[[#This Row],[Ticker]],"TR.CompanyMarketCapitalization(Scale=6)")</f>
        <v>30.86458494</v>
      </c>
      <c r="L211" s="12">
        <f>_xll.RDP.Data(Table2[[#This Row],[Ticker]],"TR.AvgDailyValTraded20D(Scale=6)")</f>
        <v>0.28538089923076898</v>
      </c>
      <c r="M211" s="9">
        <v>31.8</v>
      </c>
      <c r="N211" s="12">
        <v>0.27700000000000002</v>
      </c>
      <c r="O211" s="45"/>
      <c r="P211" s="17"/>
      <c r="Q211" s="14">
        <f ca="1">(Table2[[#This Row],[Q End Cash]]+((TODAY()-Table2[[#This Row],[Quarter End Date]])*(Table2[[#This Row],[Quarterly Burn]]/90)))/1000000</f>
        <v>6.8281999999999998</v>
      </c>
      <c r="R211" s="14">
        <f ca="1">Table2[[#This Row],[Current Estimate, Cash]]/(Table2[[#This Row],[Quarterly Burn]]/1000000)</f>
        <v>-4.7883590462833103</v>
      </c>
      <c r="S211" s="2">
        <v>45399</v>
      </c>
    </row>
    <row r="212" spans="2:19" x14ac:dyDescent="0.25">
      <c r="B212" s="1" t="s">
        <v>346</v>
      </c>
      <c r="C212" s="17">
        <v>-395000</v>
      </c>
      <c r="D212" s="17">
        <v>-1228000</v>
      </c>
      <c r="E212" s="17">
        <v>3663000</v>
      </c>
      <c r="F212" s="18">
        <v>4097000</v>
      </c>
      <c r="G212" s="18">
        <v>-1623000</v>
      </c>
      <c r="H212" s="2">
        <v>45290</v>
      </c>
      <c r="I212" s="20">
        <f>Table2[[#This Row],[Quarter End Date]]+((Table2[[#This Row],[Q End Cash]]+(2*Table2[[#This Row],[Quarterly Burn]]))/(-Table2[[#This Row],[Quarterly Burn]]/90))</f>
        <v>45337.190388170056</v>
      </c>
      <c r="J212" s="21">
        <f>Table2[[#This Row],[Quarter End Date]]+((Table2[[#This Row],[Q End Cash]]+(1.2*Table2[[#This Row],[Quarterly Burn]]))/(-Table2[[#This Row],[Quarterly Burn]]/90))</f>
        <v>45409.190388170056</v>
      </c>
      <c r="K212" s="9">
        <f>_xll.RDP.Data(Table2[[#This Row],[Ticker]],"TR.CompanyMarketCapitalization(Scale=6)")</f>
        <v>7.2775034999999999</v>
      </c>
      <c r="L212" s="12">
        <f>_xll.RDP.Data(Table2[[#This Row],[Ticker]],"TR.AvgDailyValTraded20D(Scale=6)")</f>
        <v>1.1473808846154E-2</v>
      </c>
      <c r="M212" s="9">
        <v>7</v>
      </c>
      <c r="N212" s="12">
        <v>1.0999999999999999E-2</v>
      </c>
      <c r="O212" s="45" t="s">
        <v>1013</v>
      </c>
      <c r="P212" s="17"/>
      <c r="Q212" s="14">
        <f ca="1">(Table2[[#This Row],[Q End Cash]]+((TODAY()-Table2[[#This Row],[Quarter End Date]])*(Table2[[#This Row],[Quarterly Burn]]/90)))/1000000</f>
        <v>1.9871000000000001</v>
      </c>
      <c r="R212" s="14">
        <f ca="1">Table2[[#This Row],[Current Estimate, Cash]]/(Table2[[#This Row],[Quarterly Burn]]/1000000)</f>
        <v>-1.2243376463339495</v>
      </c>
      <c r="S212" s="2">
        <v>45404</v>
      </c>
    </row>
    <row r="213" spans="2:19" hidden="1" x14ac:dyDescent="0.25">
      <c r="B213" s="1" t="s">
        <v>286</v>
      </c>
      <c r="C213" s="17">
        <v>-921000</v>
      </c>
      <c r="D213" s="17">
        <v>-3836000</v>
      </c>
      <c r="E213" s="17">
        <v>8021000</v>
      </c>
      <c r="F213" s="18">
        <v>8031000</v>
      </c>
      <c r="G213" s="18">
        <v>-4757000</v>
      </c>
      <c r="H213" s="2">
        <v>45290</v>
      </c>
      <c r="I213" s="20">
        <f>Table2[[#This Row],[Quarter End Date]]+((Table2[[#This Row],[Q End Cash]]+(2*Table2[[#This Row],[Quarterly Burn]]))/(-Table2[[#This Row],[Quarterly Burn]]/90))</f>
        <v>45261.942400672691</v>
      </c>
      <c r="J213" s="21">
        <f>Table2[[#This Row],[Quarter End Date]]+((Table2[[#This Row],[Q End Cash]]+(1.2*Table2[[#This Row],[Quarterly Burn]]))/(-Table2[[#This Row],[Quarterly Burn]]/90))</f>
        <v>45333.942400672691</v>
      </c>
      <c r="K213" s="9">
        <f>_xll.RDP.Data(Table2[[#This Row],[Ticker]],"TR.CompanyMarketCapitalization(Scale=6)")</f>
        <v>84.852197375000003</v>
      </c>
      <c r="L213" s="12">
        <f>_xll.RDP.Data(Table2[[#This Row],[Ticker]],"TR.AvgDailyValTraded20D(Scale=6)")</f>
        <v>0.146010688076923</v>
      </c>
      <c r="M213" s="9">
        <v>83.3</v>
      </c>
      <c r="N213" s="12">
        <v>0.14199999999999999</v>
      </c>
      <c r="O213" s="45">
        <v>0</v>
      </c>
      <c r="P213" s="17"/>
      <c r="Q213" s="14">
        <f ca="1">(Table2[[#This Row],[Q End Cash]]+((TODAY()-Table2[[#This Row],[Quarter End Date]])*(Table2[[#This Row],[Quarterly Burn]]/90)))/1000000</f>
        <v>1.8469</v>
      </c>
      <c r="R213" s="14">
        <f ca="1">Table2[[#This Row],[Current Estimate, Cash]]/(Table2[[#This Row],[Quarterly Burn]]/1000000)</f>
        <v>-0.38824889636325416</v>
      </c>
      <c r="S213" s="2" t="e">
        <f>INDEX(Table1[Date],MATCH(Table2[[#This Row],[Ticker]],Table1[RIC],0))</f>
        <v>#N/A</v>
      </c>
    </row>
    <row r="214" spans="2:19" hidden="1" x14ac:dyDescent="0.25">
      <c r="B214" s="1" t="s">
        <v>255</v>
      </c>
      <c r="C214" s="17">
        <v>-226000</v>
      </c>
      <c r="D214" s="17">
        <v>-4738000</v>
      </c>
      <c r="E214" s="17">
        <v>10306000</v>
      </c>
      <c r="F214" s="18">
        <v>8348000</v>
      </c>
      <c r="G214" s="18">
        <v>-4964000</v>
      </c>
      <c r="H214" s="2">
        <v>45290</v>
      </c>
      <c r="I214" s="20">
        <f>Table2[[#This Row],[Quarter End Date]]+((Table2[[#This Row],[Q End Cash]]+(2*Table2[[#This Row],[Quarterly Burn]]))/(-Table2[[#This Row],[Quarterly Burn]]/90))</f>
        <v>45261.353746978246</v>
      </c>
      <c r="J214" s="21">
        <f>Table2[[#This Row],[Quarter End Date]]+((Table2[[#This Row],[Q End Cash]]+(1.2*Table2[[#This Row],[Quarterly Burn]]))/(-Table2[[#This Row],[Quarterly Burn]]/90))</f>
        <v>45333.353746978246</v>
      </c>
      <c r="K214" s="9">
        <f>_xll.RDP.Data(Table2[[#This Row],[Ticker]],"TR.CompanyMarketCapitalization(Scale=6)")</f>
        <v>86.202697709999995</v>
      </c>
      <c r="L214" s="12">
        <f>_xll.RDP.Data(Table2[[#This Row],[Ticker]],"TR.AvgDailyValTraded20D(Scale=6)")</f>
        <v>0.289807998153846</v>
      </c>
      <c r="M214" s="9">
        <v>88.5</v>
      </c>
      <c r="N214" s="12">
        <v>0.28100000000000003</v>
      </c>
      <c r="O214" s="45" t="s">
        <v>35</v>
      </c>
      <c r="P214" s="17"/>
      <c r="Q214" s="14">
        <f ca="1">(Table2[[#This Row],[Q End Cash]]+((TODAY()-Table2[[#This Row],[Quarter End Date]])*(Table2[[#This Row],[Quarterly Burn]]/90)))/1000000</f>
        <v>1.8948</v>
      </c>
      <c r="R214" s="14">
        <f ca="1">Table2[[#This Row],[Current Estimate, Cash]]/(Table2[[#This Row],[Quarterly Burn]]/1000000)</f>
        <v>-0.38170829975825943</v>
      </c>
      <c r="S214" s="2" t="e">
        <f>INDEX(Table1[Date],MATCH(Table2[[#This Row],[Ticker]],Table1[RIC],0))</f>
        <v>#N/A</v>
      </c>
    </row>
    <row r="215" spans="2:19" x14ac:dyDescent="0.25">
      <c r="B215" s="1" t="s">
        <v>481</v>
      </c>
      <c r="C215" s="17">
        <v>-5000000</v>
      </c>
      <c r="D215" s="17">
        <v>-200000</v>
      </c>
      <c r="E215" s="17">
        <v>0</v>
      </c>
      <c r="F215" s="18">
        <v>29400000</v>
      </c>
      <c r="G215" s="18">
        <f>Table2[[#This Row],[CFI]]+Table2[[#This Row],[CFO]]</f>
        <v>-5200000</v>
      </c>
      <c r="H215" s="2">
        <v>45381</v>
      </c>
      <c r="I215" s="20">
        <f>Table2[[#This Row],[Quarter End Date]]+((Table2[[#This Row],[Q End Cash]]+(2*Table2[[#This Row],[Quarterly Burn]]))/(-Table2[[#This Row],[Quarterly Burn]]/90))</f>
        <v>45709.846153846156</v>
      </c>
      <c r="J215" s="21">
        <f>Table2[[#This Row],[Quarter End Date]]+((Table2[[#This Row],[Q End Cash]]+(1.2*Table2[[#This Row],[Quarterly Burn]]))/(-Table2[[#This Row],[Quarterly Burn]]/90))</f>
        <v>45781.846153846156</v>
      </c>
      <c r="K215" s="9">
        <f>_xll.RDP.Data(Table2[[#This Row],[Ticker]],"TR.CompanyMarketCapitalization(Scale=6)")</f>
        <v>180.674028005</v>
      </c>
      <c r="L215" s="12">
        <f>_xll.RDP.Data(Table2[[#This Row],[Ticker]],"TR.AvgDailyValTraded20D(Scale=6)")</f>
        <v>0.51409260923076905</v>
      </c>
      <c r="M215" s="9">
        <v>205.4</v>
      </c>
      <c r="N215" s="12">
        <v>0.52300000000000002</v>
      </c>
      <c r="O215" s="45">
        <v>1</v>
      </c>
      <c r="P215" s="17"/>
      <c r="Q215" s="13">
        <f ca="1">(Table2[[#This Row],[Q End Cash]]+((TODAY()-Table2[[#This Row],[Quarter End Date]])*(Table2[[#This Row],[Quarterly Burn]]/90)))/1000000</f>
        <v>27.897777777777776</v>
      </c>
      <c r="R215" s="14">
        <f ca="1">Table2[[#This Row],[Current Estimate, Cash]]/(Table2[[#This Row],[Quarterly Burn]]/1000000)</f>
        <v>-5.3649572649572645</v>
      </c>
      <c r="S215" s="2">
        <v>45406</v>
      </c>
    </row>
    <row r="216" spans="2:19" x14ac:dyDescent="0.25">
      <c r="B216" s="1" t="s">
        <v>117</v>
      </c>
      <c r="C216" s="17">
        <v>-5000000</v>
      </c>
      <c r="D216" s="17">
        <v>-3000000</v>
      </c>
      <c r="E216" s="17">
        <v>9168000</v>
      </c>
      <c r="F216" s="18">
        <v>4261000</v>
      </c>
      <c r="G216" s="18">
        <f>Table2[[#This Row],[CFI]]+Table2[[#This Row],[CFO]]</f>
        <v>-8000000</v>
      </c>
      <c r="H216" s="2">
        <v>45381</v>
      </c>
      <c r="I216" s="20">
        <f>Table2[[#This Row],[Quarter End Date]]+((Table2[[#This Row],[Q End Cash]]+(2*Table2[[#This Row],[Quarterly Burn]]))/(-Table2[[#This Row],[Quarterly Burn]]/90))</f>
        <v>45248.936249999999</v>
      </c>
      <c r="J216" s="21">
        <f>Table2[[#This Row],[Quarter End Date]]+((Table2[[#This Row],[Q End Cash]]+(1.2*Table2[[#This Row],[Quarterly Burn]]))/(-Table2[[#This Row],[Quarterly Burn]]/90))</f>
        <v>45320.936249999999</v>
      </c>
      <c r="K216" s="9">
        <f>_xll.RDP.Data(Table2[[#This Row],[Ticker]],"TR.CompanyMarketCapitalization(Scale=6)")</f>
        <v>52.286328974</v>
      </c>
      <c r="L216" s="11">
        <f>_xll.RDP.Data(Table2[[#This Row],[Ticker]],"TR.AvgDailyValTraded20D(Scale=6)")</f>
        <v>7.2259428923077004E-2</v>
      </c>
      <c r="M216" s="44">
        <v>48.9</v>
      </c>
      <c r="N216" s="11">
        <v>7.0000000000000007E-2</v>
      </c>
      <c r="O216" s="46"/>
      <c r="P216" s="17"/>
      <c r="Q216" s="14">
        <f ca="1">(Table2[[#This Row],[Q End Cash]]+((TODAY()-Table2[[#This Row],[Quarter End Date]])*(Table2[[#This Row],[Quarterly Burn]]/90)))/1000000</f>
        <v>1.949888888888889</v>
      </c>
      <c r="R216" s="14">
        <f ca="1">Table2[[#This Row],[Current Estimate, Cash]]/(Table2[[#This Row],[Quarterly Burn]]/1000000)</f>
        <v>-0.24373611111111113</v>
      </c>
      <c r="S216" s="2">
        <v>45406</v>
      </c>
    </row>
    <row r="217" spans="2:19" hidden="1" x14ac:dyDescent="0.25">
      <c r="B217" s="1" t="s">
        <v>355</v>
      </c>
      <c r="C217" s="17">
        <v>4742439</v>
      </c>
      <c r="D217" s="17">
        <v>-6702302</v>
      </c>
      <c r="E217" s="17">
        <v>248940</v>
      </c>
      <c r="F217" s="18">
        <v>4564847</v>
      </c>
      <c r="G217" s="18">
        <v>-1959863</v>
      </c>
      <c r="H217" s="2">
        <v>45290</v>
      </c>
      <c r="I217" s="20">
        <f>Table2[[#This Row],[Quarter End Date]]+((Table2[[#This Row],[Q End Cash]]+(2*Table2[[#This Row],[Quarterly Burn]]))/(-Table2[[#This Row],[Quarterly Burn]]/90))</f>
        <v>45319.624973786435</v>
      </c>
      <c r="J217" s="21">
        <f>Table2[[#This Row],[Quarter End Date]]+((Table2[[#This Row],[Q End Cash]]+(1.2*Table2[[#This Row],[Quarterly Burn]]))/(-Table2[[#This Row],[Quarterly Burn]]/90))</f>
        <v>45391.624973786435</v>
      </c>
      <c r="K217" s="9">
        <f>_xll.RDP.Data(Table2[[#This Row],[Ticker]],"TR.CompanyMarketCapitalization(Scale=6)")</f>
        <v>172.29513029</v>
      </c>
      <c r="L217" s="12">
        <f>_xll.RDP.Data(Table2[[#This Row],[Ticker]],"TR.AvgDailyValTraded20D(Scale=6)")</f>
        <v>3.0505590384614999E-2</v>
      </c>
      <c r="M217" s="9">
        <v>176.7</v>
      </c>
      <c r="N217" s="12">
        <v>6.0999999999999999E-2</v>
      </c>
      <c r="O217" s="45"/>
      <c r="P217" s="17"/>
      <c r="Q217" s="14">
        <f ca="1">(Table2[[#This Row],[Q End Cash]]+((TODAY()-Table2[[#This Row],[Quarter End Date]])*(Table2[[#This Row],[Quarterly Burn]]/90)))/1000000</f>
        <v>2.0170251000000001</v>
      </c>
      <c r="R217" s="14">
        <f ca="1">Table2[[#This Row],[Current Estimate, Cash]]/(Table2[[#This Row],[Quarterly Burn]]/1000000)</f>
        <v>-1.0291663754048115</v>
      </c>
      <c r="S217" s="2" t="e">
        <f>INDEX(Table1[Date],MATCH(Table2[[#This Row],[Ticker]],Table1[RIC],0))</f>
        <v>#N/A</v>
      </c>
    </row>
    <row r="218" spans="2:19" hidden="1" x14ac:dyDescent="0.25">
      <c r="B218" s="1" t="s">
        <v>386</v>
      </c>
      <c r="C218" s="17">
        <v>1510000</v>
      </c>
      <c r="D218" s="17">
        <v>-4838000</v>
      </c>
      <c r="E218" s="17">
        <v>-3297000</v>
      </c>
      <c r="F218" s="18">
        <v>6357000</v>
      </c>
      <c r="G218" s="18">
        <v>-3328000</v>
      </c>
      <c r="H218" s="2">
        <v>45290</v>
      </c>
      <c r="I218" s="20">
        <f>Table2[[#This Row],[Quarter End Date]]+((Table2[[#This Row],[Q End Cash]]+(2*Table2[[#This Row],[Quarterly Burn]]))/(-Table2[[#This Row],[Quarterly Burn]]/90))</f>
        <v>45281.9140625</v>
      </c>
      <c r="J218" s="21">
        <f>Table2[[#This Row],[Quarter End Date]]+((Table2[[#This Row],[Q End Cash]]+(1.2*Table2[[#This Row],[Quarterly Burn]]))/(-Table2[[#This Row],[Quarterly Burn]]/90))</f>
        <v>45353.9140625</v>
      </c>
      <c r="K218" s="9">
        <f>_xll.RDP.Data(Table2[[#This Row],[Ticker]],"TR.CompanyMarketCapitalization(Scale=6)")</f>
        <v>55.361152275000002</v>
      </c>
      <c r="L218" s="12">
        <f>_xll.RDP.Data(Table2[[#This Row],[Ticker]],"TR.AvgDailyValTraded20D(Scale=6)")</f>
        <v>0.33370857038461499</v>
      </c>
      <c r="M218" s="9">
        <v>54.4</v>
      </c>
      <c r="N218" s="12">
        <v>0.312</v>
      </c>
      <c r="O218" s="45" t="s">
        <v>387</v>
      </c>
      <c r="P218" s="17"/>
      <c r="Q218" s="13">
        <f ca="1">(Table2[[#This Row],[Q End Cash]]+((TODAY()-Table2[[#This Row],[Quarter End Date]])*(Table2[[#This Row],[Quarterly Burn]]/90)))/1000000</f>
        <v>2.0306000000000002</v>
      </c>
      <c r="R218" s="14">
        <f ca="1">Table2[[#This Row],[Current Estimate, Cash]]/(Table2[[#This Row],[Quarterly Burn]]/1000000)</f>
        <v>-0.61015625000000007</v>
      </c>
      <c r="S218" s="2" t="e">
        <f>INDEX(Table1[Date],MATCH(Table2[[#This Row],[Ticker]],Table1[RIC],0))</f>
        <v>#N/A</v>
      </c>
    </row>
    <row r="219" spans="2:19" hidden="1" x14ac:dyDescent="0.25">
      <c r="B219" s="1" t="s">
        <v>594</v>
      </c>
      <c r="C219" s="17">
        <v>815000</v>
      </c>
      <c r="D219" s="17">
        <v>-397000</v>
      </c>
      <c r="E219" s="17">
        <v>763000</v>
      </c>
      <c r="F219" s="18">
        <v>1498000</v>
      </c>
      <c r="G219" s="18">
        <v>418000</v>
      </c>
      <c r="H219" s="2">
        <v>45290</v>
      </c>
      <c r="I219" s="20">
        <f>Table2[[#This Row],[Quarter End Date]]+((Table2[[#This Row],[Q End Cash]]+(2*Table2[[#This Row],[Quarterly Burn]]))/(-Table2[[#This Row],[Quarterly Burn]]/90))</f>
        <v>44787.464114832539</v>
      </c>
      <c r="J219" s="21">
        <f>Table2[[#This Row],[Quarter End Date]]+((Table2[[#This Row],[Q End Cash]]+(1.2*Table2[[#This Row],[Quarterly Burn]]))/(-Table2[[#This Row],[Quarterly Burn]]/90))</f>
        <v>44859.464114832539</v>
      </c>
      <c r="K219" s="9">
        <f>_xll.RDP.Data(Table2[[#This Row],[Ticker]],"TR.CompanyMarketCapitalization(Scale=6)")</f>
        <v>56.09013487</v>
      </c>
      <c r="L219" s="12">
        <f>_xll.RDP.Data(Table2[[#This Row],[Ticker]],"TR.AvgDailyValTraded20D(Scale=6)")</f>
        <v>1.1748269615385E-2</v>
      </c>
      <c r="M219" s="9">
        <v>52.7</v>
      </c>
      <c r="N219" s="12">
        <v>1.4E-2</v>
      </c>
      <c r="O219" s="45"/>
      <c r="P219" s="17"/>
      <c r="Q219" s="14">
        <f ca="1">(Table2[[#This Row],[Q End Cash]]+((TODAY()-Table2[[#This Row],[Quarter End Date]])*(Table2[[#This Row],[Quarterly Burn]]/90)))/1000000</f>
        <v>2.0413999999999999</v>
      </c>
      <c r="R219" s="14">
        <f ca="1">Table2[[#This Row],[Current Estimate, Cash]]/(Table2[[#This Row],[Quarterly Burn]]/1000000)</f>
        <v>4.8837320574162675</v>
      </c>
      <c r="S219" s="2" t="e">
        <f>INDEX(Table1[Date],MATCH(Table2[[#This Row],[Ticker]],Table1[RIC],0))</f>
        <v>#N/A</v>
      </c>
    </row>
    <row r="220" spans="2:19" x14ac:dyDescent="0.25">
      <c r="B220" s="1" t="s">
        <v>287</v>
      </c>
      <c r="C220" s="17">
        <v>-5554000</v>
      </c>
      <c r="D220" s="17">
        <v>-355000</v>
      </c>
      <c r="E220" s="17">
        <v>19893000</v>
      </c>
      <c r="F220" s="18">
        <v>21762000</v>
      </c>
      <c r="G220" s="18">
        <v>-5909000</v>
      </c>
      <c r="H220" s="2">
        <v>45290</v>
      </c>
      <c r="I220" s="20">
        <f>Table2[[#This Row],[Quarter End Date]]+((Table2[[#This Row],[Q End Cash]]+(2*Table2[[#This Row],[Quarterly Burn]]))/(-Table2[[#This Row],[Quarterly Burn]]/90))</f>
        <v>45441.45709933999</v>
      </c>
      <c r="J220" s="21">
        <f>Table2[[#This Row],[Quarter End Date]]+((Table2[[#This Row],[Q End Cash]]+(1.2*Table2[[#This Row],[Quarterly Burn]]))/(-Table2[[#This Row],[Quarterly Burn]]/90))</f>
        <v>45513.45709933999</v>
      </c>
      <c r="K220" s="9">
        <f>_xll.RDP.Data(Table2[[#This Row],[Ticker]],"TR.CompanyMarketCapitalization(Scale=6)")</f>
        <v>130.15098097000001</v>
      </c>
      <c r="L220" s="12">
        <f>_xll.RDP.Data(Table2[[#This Row],[Ticker]],"TR.AvgDailyValTraded20D(Scale=6)")</f>
        <v>0.20352603</v>
      </c>
      <c r="M220" s="9">
        <v>132.4</v>
      </c>
      <c r="N220" s="12">
        <v>0.19800000000000001</v>
      </c>
      <c r="O220" s="45"/>
      <c r="P220" s="17"/>
      <c r="Q220" s="14">
        <f ca="1">(Table2[[#This Row],[Q End Cash]]+((TODAY()-Table2[[#This Row],[Quarter End Date]])*(Table2[[#This Row],[Quarterly Burn]]/90)))/1000000</f>
        <v>14.080299999999999</v>
      </c>
      <c r="R220" s="14">
        <f ca="1">Table2[[#This Row],[Current Estimate, Cash]]/(Table2[[#This Row],[Quarterly Burn]]/1000000)</f>
        <v>-2.3828566593332203</v>
      </c>
      <c r="S220" s="2">
        <v>45406</v>
      </c>
    </row>
    <row r="221" spans="2:19" hidden="1" x14ac:dyDescent="0.25">
      <c r="B221" s="1" t="s">
        <v>393</v>
      </c>
      <c r="C221" s="17">
        <v>-1682000</v>
      </c>
      <c r="D221" s="17">
        <v>-1241000</v>
      </c>
      <c r="E221" s="17">
        <v>236000</v>
      </c>
      <c r="F221" s="18">
        <v>5869000</v>
      </c>
      <c r="G221" s="18">
        <v>-2923000</v>
      </c>
      <c r="H221" s="2">
        <v>45290</v>
      </c>
      <c r="I221" s="20">
        <f>Table2[[#This Row],[Quarter End Date]]+((Table2[[#This Row],[Q End Cash]]+(2*Table2[[#This Row],[Quarterly Burn]]))/(-Table2[[#This Row],[Quarterly Burn]]/90))</f>
        <v>45290.708176530963</v>
      </c>
      <c r="J221" s="21">
        <f>Table2[[#This Row],[Quarter End Date]]+((Table2[[#This Row],[Q End Cash]]+(1.2*Table2[[#This Row],[Quarterly Burn]]))/(-Table2[[#This Row],[Quarterly Burn]]/90))</f>
        <v>45362.708176530963</v>
      </c>
      <c r="K221" s="9">
        <f>_xll.RDP.Data(Table2[[#This Row],[Ticker]],"TR.CompanyMarketCapitalization(Scale=6)")</f>
        <v>117.15457877</v>
      </c>
      <c r="L221" s="12">
        <f>_xll.RDP.Data(Table2[[#This Row],[Ticker]],"TR.AvgDailyValTraded20D(Scale=6)")</f>
        <v>0.461296015</v>
      </c>
      <c r="M221" s="9">
        <v>120.7</v>
      </c>
      <c r="N221" s="12">
        <v>0.438</v>
      </c>
      <c r="O221" s="45" t="s">
        <v>35</v>
      </c>
      <c r="P221" s="17"/>
      <c r="Q221" s="13">
        <f ca="1">(Table2[[#This Row],[Q End Cash]]+((TODAY()-Table2[[#This Row],[Quarter End Date]])*(Table2[[#This Row],[Quarterly Burn]]/90)))/1000000</f>
        <v>2.0691000000000002</v>
      </c>
      <c r="R221" s="14">
        <f ca="1">Table2[[#This Row],[Current Estimate, Cash]]/(Table2[[#This Row],[Quarterly Burn]]/1000000)</f>
        <v>-0.70786862812179274</v>
      </c>
      <c r="S221" s="2" t="e">
        <f>INDEX(Table1[Date],MATCH(Table2[[#This Row],[Ticker]],Table1[RIC],0))</f>
        <v>#N/A</v>
      </c>
    </row>
    <row r="222" spans="2:19" hidden="1" x14ac:dyDescent="0.25">
      <c r="B222" s="1" t="s">
        <v>410</v>
      </c>
      <c r="C222" s="17">
        <v>9721000</v>
      </c>
      <c r="D222" s="17">
        <v>-14700000</v>
      </c>
      <c r="E222" s="17">
        <v>-4751000</v>
      </c>
      <c r="F222" s="18">
        <v>8587000</v>
      </c>
      <c r="G222" s="18">
        <v>-4979000</v>
      </c>
      <c r="H222" s="2">
        <v>45290</v>
      </c>
      <c r="I222" s="20">
        <f>Table2[[#This Row],[Quarter End Date]]+((Table2[[#This Row],[Q End Cash]]+(2*Table2[[#This Row],[Quarterly Burn]]))/(-Table2[[#This Row],[Quarterly Burn]]/90))</f>
        <v>45265.217915244022</v>
      </c>
      <c r="J222" s="21">
        <f>Table2[[#This Row],[Quarter End Date]]+((Table2[[#This Row],[Q End Cash]]+(1.2*Table2[[#This Row],[Quarterly Burn]]))/(-Table2[[#This Row],[Quarterly Burn]]/90))</f>
        <v>45337.217915244022</v>
      </c>
      <c r="K222" s="9">
        <f>_xll.RDP.Data(Table2[[#This Row],[Ticker]],"TR.CompanyMarketCapitalization(Scale=6)")</f>
        <v>98.469460310000002</v>
      </c>
      <c r="L222" s="12">
        <f>_xll.RDP.Data(Table2[[#This Row],[Ticker]],"TR.AvgDailyValTraded20D(Scale=6)")</f>
        <v>1.6750823076923001E-2</v>
      </c>
      <c r="M222" s="9">
        <v>113.6</v>
      </c>
      <c r="N222" s="12">
        <v>8.1000000000000003E-2</v>
      </c>
      <c r="O222" s="45"/>
      <c r="P222" s="17"/>
      <c r="Q222" s="14">
        <f ca="1">(Table2[[#This Row],[Q End Cash]]+((TODAY()-Table2[[#This Row],[Quarter End Date]])*(Table2[[#This Row],[Quarterly Burn]]/90)))/1000000</f>
        <v>2.1143000000000001</v>
      </c>
      <c r="R222" s="14">
        <f ca="1">Table2[[#This Row],[Current Estimate, Cash]]/(Table2[[#This Row],[Quarterly Burn]]/1000000)</f>
        <v>-0.42464350271138784</v>
      </c>
      <c r="S222" s="2" t="e">
        <f>INDEX(Table1[Date],MATCH(Table2[[#This Row],[Ticker]],Table1[RIC],0))</f>
        <v>#N/A</v>
      </c>
    </row>
    <row r="223" spans="2:19" hidden="1" x14ac:dyDescent="0.25">
      <c r="B223" s="1" t="s">
        <v>609</v>
      </c>
      <c r="C223" s="17">
        <v>81000</v>
      </c>
      <c r="D223" s="17">
        <v>-6000</v>
      </c>
      <c r="E223" s="17">
        <v>-35000</v>
      </c>
      <c r="F223" s="18">
        <v>2024000</v>
      </c>
      <c r="G223" s="18">
        <v>75000</v>
      </c>
      <c r="H223" s="2">
        <v>45290</v>
      </c>
      <c r="I223" s="20">
        <f>Table2[[#This Row],[Quarter End Date]]+((Table2[[#This Row],[Q End Cash]]+(2*Table2[[#This Row],[Quarterly Burn]]))/(-Table2[[#This Row],[Quarterly Burn]]/90))</f>
        <v>42681.2</v>
      </c>
      <c r="J223" s="21">
        <f>Table2[[#This Row],[Quarter End Date]]+((Table2[[#This Row],[Q End Cash]]+(1.2*Table2[[#This Row],[Quarterly Burn]]))/(-Table2[[#This Row],[Quarterly Burn]]/90))</f>
        <v>42753.2</v>
      </c>
      <c r="K223" s="9">
        <f>_xll.RDP.Data(Table2[[#This Row],[Ticker]],"TR.CompanyMarketCapitalization(Scale=6)")</f>
        <v>79.810530374999999</v>
      </c>
      <c r="L223" s="12">
        <f>_xll.RDP.Data(Table2[[#This Row],[Ticker]],"TR.AvgDailyValTraded20D(Scale=6)")</f>
        <v>0.10513265346153799</v>
      </c>
      <c r="M223" s="9">
        <v>74.5</v>
      </c>
      <c r="N223" s="12">
        <v>0.10199999999999999</v>
      </c>
      <c r="O223" s="45"/>
      <c r="P223" s="17"/>
      <c r="Q223" s="14">
        <f ca="1">(Table2[[#This Row],[Q End Cash]]+((TODAY()-Table2[[#This Row],[Quarter End Date]])*(Table2[[#This Row],[Quarterly Burn]]/90)))/1000000</f>
        <v>2.1215000000000002</v>
      </c>
      <c r="R223" s="14">
        <f ca="1">Table2[[#This Row],[Current Estimate, Cash]]/(Table2[[#This Row],[Quarterly Burn]]/1000000)</f>
        <v>28.286666666666669</v>
      </c>
      <c r="S223" s="2" t="e">
        <f>INDEX(Table1[Date],MATCH(Table2[[#This Row],[Ticker]],Table1[RIC],0))</f>
        <v>#N/A</v>
      </c>
    </row>
    <row r="224" spans="2:19" hidden="1" x14ac:dyDescent="0.25">
      <c r="B224" s="1" t="s">
        <v>590</v>
      </c>
      <c r="C224" s="17">
        <v>940000</v>
      </c>
      <c r="D224" s="17">
        <v>-269000</v>
      </c>
      <c r="E224" s="17">
        <v>-7000</v>
      </c>
      <c r="F224" s="18">
        <v>1253000</v>
      </c>
      <c r="G224" s="18">
        <v>671000</v>
      </c>
      <c r="H224" s="2">
        <v>45290</v>
      </c>
      <c r="I224" s="20">
        <f>Table2[[#This Row],[Quarter End Date]]+((Table2[[#This Row],[Q End Cash]]+(2*Table2[[#This Row],[Quarterly Burn]]))/(-Table2[[#This Row],[Quarterly Burn]]/90))</f>
        <v>44941.937406855439</v>
      </c>
      <c r="J224" s="21">
        <f>Table2[[#This Row],[Quarter End Date]]+((Table2[[#This Row],[Q End Cash]]+(1.2*Table2[[#This Row],[Quarterly Burn]]))/(-Table2[[#This Row],[Quarterly Burn]]/90))</f>
        <v>45013.937406855439</v>
      </c>
      <c r="K224" s="9">
        <f>_xll.RDP.Data(Table2[[#This Row],[Ticker]],"TR.CompanyMarketCapitalization(Scale=6)")</f>
        <v>44.040541597999997</v>
      </c>
      <c r="L224" s="12">
        <f>_xll.RDP.Data(Table2[[#This Row],[Ticker]],"TR.AvgDailyValTraded20D(Scale=6)")</f>
        <v>1.5938747923077E-2</v>
      </c>
      <c r="M224" s="9">
        <v>44</v>
      </c>
      <c r="N224" s="12">
        <v>1.4999999999999999E-2</v>
      </c>
      <c r="O224" s="45"/>
      <c r="P224" s="17"/>
      <c r="Q224" s="14">
        <f ca="1">(Table2[[#This Row],[Q End Cash]]+((TODAY()-Table2[[#This Row],[Quarter End Date]])*(Table2[[#This Row],[Quarterly Burn]]/90)))/1000000</f>
        <v>2.1253000000000002</v>
      </c>
      <c r="R224" s="14">
        <f ca="1">Table2[[#This Row],[Current Estimate, Cash]]/(Table2[[#This Row],[Quarterly Burn]]/1000000)</f>
        <v>3.1673621460506709</v>
      </c>
      <c r="S224" s="2" t="e">
        <f>INDEX(Table1[Date],MATCH(Table2[[#This Row],[Ticker]],Table1[RIC],0))</f>
        <v>#N/A</v>
      </c>
    </row>
    <row r="225" spans="2:19" hidden="1" x14ac:dyDescent="0.25">
      <c r="B225" s="1" t="s">
        <v>431</v>
      </c>
      <c r="C225" s="17">
        <v>-2526000</v>
      </c>
      <c r="D225" s="17">
        <v>-60000</v>
      </c>
      <c r="E225" s="17">
        <v>7747000</v>
      </c>
      <c r="F225" s="18">
        <v>5500000</v>
      </c>
      <c r="G225" s="18">
        <v>-2586000</v>
      </c>
      <c r="H225" s="2">
        <v>45290</v>
      </c>
      <c r="I225" s="20">
        <f>Table2[[#This Row],[Quarter End Date]]+((Table2[[#This Row],[Q End Cash]]+(2*Table2[[#This Row],[Quarterly Burn]]))/(-Table2[[#This Row],[Quarterly Burn]]/90))</f>
        <v>45301.415313225058</v>
      </c>
      <c r="J225" s="21">
        <f>Table2[[#This Row],[Quarter End Date]]+((Table2[[#This Row],[Q End Cash]]+(1.2*Table2[[#This Row],[Quarterly Burn]]))/(-Table2[[#This Row],[Quarterly Burn]]/90))</f>
        <v>45373.415313225058</v>
      </c>
      <c r="K225" s="9">
        <f>_xll.RDP.Data(Table2[[#This Row],[Ticker]],"TR.CompanyMarketCapitalization(Scale=6)")</f>
        <v>19.770808639999998</v>
      </c>
      <c r="L225" s="12">
        <f>_xll.RDP.Data(Table2[[#This Row],[Ticker]],"TR.AvgDailyValTraded20D(Scale=6)")</f>
        <v>1.5886536961538002E-2</v>
      </c>
      <c r="M225" s="9">
        <v>19.8</v>
      </c>
      <c r="N225" s="12">
        <v>1.6E-2</v>
      </c>
      <c r="O225" s="45"/>
      <c r="P225" s="17"/>
      <c r="Q225" s="14">
        <f ca="1">(Table2[[#This Row],[Q End Cash]]+((TODAY()-Table2[[#This Row],[Quarter End Date]])*(Table2[[#This Row],[Quarterly Burn]]/90)))/1000000</f>
        <v>2.1381999999999999</v>
      </c>
      <c r="R225" s="14">
        <f ca="1">Table2[[#This Row],[Current Estimate, Cash]]/(Table2[[#This Row],[Quarterly Burn]]/1000000)</f>
        <v>-0.82683681361175565</v>
      </c>
      <c r="S225" s="2" t="e">
        <f>INDEX(Table1[Date],MATCH(Table2[[#This Row],[Ticker]],Table1[RIC],0))</f>
        <v>#N/A</v>
      </c>
    </row>
    <row r="226" spans="2:19" x14ac:dyDescent="0.25">
      <c r="B226" s="1" t="s">
        <v>252</v>
      </c>
      <c r="C226" s="17">
        <v>-1605000</v>
      </c>
      <c r="D226" s="17">
        <v>-20242000</v>
      </c>
      <c r="E226" s="17">
        <v>66712000</v>
      </c>
      <c r="F226" s="18">
        <v>116311000</v>
      </c>
      <c r="G226" s="18">
        <v>-21847000</v>
      </c>
      <c r="H226" s="2">
        <v>45290</v>
      </c>
      <c r="I226" s="20">
        <f>Table2[[#This Row],[Quarter End Date]]+((Table2[[#This Row],[Q End Cash]]+(2*Table2[[#This Row],[Quarterly Burn]]))/(-Table2[[#This Row],[Quarterly Burn]]/90))</f>
        <v>45589.149997711356</v>
      </c>
      <c r="J226" s="21">
        <f>Table2[[#This Row],[Quarter End Date]]+((Table2[[#This Row],[Q End Cash]]+(1.2*Table2[[#This Row],[Quarterly Burn]]))/(-Table2[[#This Row],[Quarterly Burn]]/90))</f>
        <v>45661.149997711356</v>
      </c>
      <c r="K226" s="9">
        <f>_xll.RDP.Data(Table2[[#This Row],[Ticker]],"TR.CompanyMarketCapitalization(Scale=6)")</f>
        <v>185.48585692</v>
      </c>
      <c r="L226" s="12">
        <f>_xll.RDP.Data(Table2[[#This Row],[Ticker]],"TR.AvgDailyValTraded20D(Scale=6)")</f>
        <v>0.15336736538461501</v>
      </c>
      <c r="M226" s="9">
        <v>192.6</v>
      </c>
      <c r="N226" s="12">
        <v>0.152</v>
      </c>
      <c r="O226" s="45">
        <v>0</v>
      </c>
      <c r="P226" s="17"/>
      <c r="Q226" s="14">
        <f ca="1">(Table2[[#This Row],[Q End Cash]]+((TODAY()-Table2[[#This Row],[Quarter End Date]])*(Table2[[#This Row],[Quarterly Burn]]/90)))/1000000</f>
        <v>87.909899999999993</v>
      </c>
      <c r="R226" s="14">
        <f ca="1">Table2[[#This Row],[Current Estimate, Cash]]/(Table2[[#This Row],[Quarterly Burn]]/1000000)</f>
        <v>-4.0238888634595131</v>
      </c>
      <c r="S226" s="2">
        <v>45404</v>
      </c>
    </row>
    <row r="227" spans="2:19" x14ac:dyDescent="0.25">
      <c r="B227" s="1" t="s">
        <v>351</v>
      </c>
      <c r="C227" s="17">
        <v>-3670000</v>
      </c>
      <c r="D227" s="17">
        <v>-4175000</v>
      </c>
      <c r="E227" s="17">
        <v>424000</v>
      </c>
      <c r="F227" s="18">
        <v>14000000</v>
      </c>
      <c r="G227" s="18">
        <f>Table2[[#This Row],[CFI]]+Table2[[#This Row],[CFO]]</f>
        <v>-7845000</v>
      </c>
      <c r="H227" s="2">
        <v>45381</v>
      </c>
      <c r="I227" s="20">
        <f>Table2[[#This Row],[Quarter End Date]]+((Table2[[#This Row],[Q End Cash]]+(2*Table2[[#This Row],[Quarterly Burn]]))/(-Table2[[#This Row],[Quarterly Burn]]/90))</f>
        <v>45361.61185468451</v>
      </c>
      <c r="J227" s="21">
        <f>Table2[[#This Row],[Quarter End Date]]+((Table2[[#This Row],[Q End Cash]]+(1.2*Table2[[#This Row],[Quarterly Burn]]))/(-Table2[[#This Row],[Quarterly Burn]]/90))</f>
        <v>45433.61185468451</v>
      </c>
      <c r="K227" s="9">
        <f>_xll.RDP.Data(Table2[[#This Row],[Ticker]],"TR.CompanyMarketCapitalization(Scale=6)")</f>
        <v>50.031977050000002</v>
      </c>
      <c r="L227" s="12">
        <f>_xll.RDP.Data(Table2[[#This Row],[Ticker]],"TR.AvgDailyValTraded20D(Scale=6)")</f>
        <v>5.3494153461537998E-2</v>
      </c>
      <c r="M227" s="9">
        <v>51.1</v>
      </c>
      <c r="N227" s="12">
        <v>0.05</v>
      </c>
      <c r="O227" s="45">
        <v>2</v>
      </c>
      <c r="P227" s="17"/>
      <c r="Q227" s="14">
        <f ca="1">(Table2[[#This Row],[Q End Cash]]+((TODAY()-Table2[[#This Row],[Quarter End Date]])*(Table2[[#This Row],[Quarterly Burn]]/90)))/1000000</f>
        <v>11.733666666666666</v>
      </c>
      <c r="R227" s="14">
        <f ca="1">Table2[[#This Row],[Current Estimate, Cash]]/(Table2[[#This Row],[Quarterly Burn]]/1000000)</f>
        <v>-1.4956872742723604</v>
      </c>
      <c r="S227" s="2">
        <v>45406</v>
      </c>
    </row>
    <row r="228" spans="2:19" hidden="1" x14ac:dyDescent="0.25">
      <c r="B228" s="1" t="s">
        <v>156</v>
      </c>
      <c r="C228" s="17">
        <v>1080000</v>
      </c>
      <c r="D228" s="17">
        <v>154000</v>
      </c>
      <c r="E228" s="17">
        <v>-838000</v>
      </c>
      <c r="F228" s="18">
        <v>552000</v>
      </c>
      <c r="G228" s="18">
        <v>1234000</v>
      </c>
      <c r="H228" s="2">
        <v>45290</v>
      </c>
      <c r="I228" s="20">
        <f>Table2[[#This Row],[Quarter End Date]]+((Table2[[#This Row],[Q End Cash]]+(2*Table2[[#This Row],[Quarterly Burn]]))/(-Table2[[#This Row],[Quarterly Burn]]/90))</f>
        <v>45069.740680713126</v>
      </c>
      <c r="J228" s="21">
        <f>Table2[[#This Row],[Quarter End Date]]+((Table2[[#This Row],[Q End Cash]]+(1.2*Table2[[#This Row],[Quarterly Burn]]))/(-Table2[[#This Row],[Quarterly Burn]]/90))</f>
        <v>45141.740680713126</v>
      </c>
      <c r="K228" s="9">
        <f>_xll.RDP.Data(Table2[[#This Row],[Ticker]],"TR.CompanyMarketCapitalization(Scale=6)")</f>
        <v>57.119960730000003</v>
      </c>
      <c r="L228" s="11">
        <f>_xll.RDP.Data(Table2[[#This Row],[Ticker]],"TR.AvgDailyValTraded20D(Scale=6)")</f>
        <v>6.4840703076922995E-2</v>
      </c>
      <c r="M228" s="44">
        <v>55.1</v>
      </c>
      <c r="N228" s="11">
        <v>0.06</v>
      </c>
      <c r="O228" s="46"/>
      <c r="P228" s="17"/>
      <c r="Q228" s="14">
        <f ca="1">(Table2[[#This Row],[Q End Cash]]+((TODAY()-Table2[[#This Row],[Quarter End Date]])*(Table2[[#This Row],[Quarterly Burn]]/90)))/1000000</f>
        <v>2.1562000000000001</v>
      </c>
      <c r="R228" s="14">
        <f ca="1">Table2[[#This Row],[Current Estimate, Cash]]/(Table2[[#This Row],[Quarterly Burn]]/1000000)</f>
        <v>1.7473257698541331</v>
      </c>
      <c r="S228" s="2" t="e">
        <f>INDEX(Table1[Date],MATCH(Table2[[#This Row],[Ticker]],Table1[RIC],0))</f>
        <v>#N/A</v>
      </c>
    </row>
    <row r="229" spans="2:19" hidden="1" x14ac:dyDescent="0.25">
      <c r="B229" s="1" t="s">
        <v>342</v>
      </c>
      <c r="C229" s="17">
        <v>-1728000</v>
      </c>
      <c r="D229" s="17">
        <v>-990000</v>
      </c>
      <c r="E229" s="17">
        <v>35000</v>
      </c>
      <c r="F229" s="18">
        <v>5690000</v>
      </c>
      <c r="G229" s="18">
        <v>-2718000</v>
      </c>
      <c r="H229" s="2">
        <v>45290</v>
      </c>
      <c r="I229" s="20">
        <f>Table2[[#This Row],[Quarter End Date]]+((Table2[[#This Row],[Q End Cash]]+(2*Table2[[#This Row],[Quarterly Burn]]))/(-Table2[[#This Row],[Quarterly Burn]]/90))</f>
        <v>45298.410596026493</v>
      </c>
      <c r="J229" s="21">
        <f>Table2[[#This Row],[Quarter End Date]]+((Table2[[#This Row],[Q End Cash]]+(1.2*Table2[[#This Row],[Quarterly Burn]]))/(-Table2[[#This Row],[Quarterly Burn]]/90))</f>
        <v>45370.410596026493</v>
      </c>
      <c r="K229" s="9">
        <f>_xll.RDP.Data(Table2[[#This Row],[Ticker]],"TR.CompanyMarketCapitalization(Scale=6)")</f>
        <v>28.643654805000001</v>
      </c>
      <c r="L229" s="12">
        <f>_xll.RDP.Data(Table2[[#This Row],[Ticker]],"TR.AvgDailyValTraded20D(Scale=6)")</f>
        <v>6.1693242030769001E-2</v>
      </c>
      <c r="M229" s="9">
        <v>28.6</v>
      </c>
      <c r="N229" s="12">
        <v>5.8000000000000003E-2</v>
      </c>
      <c r="O229" s="45"/>
      <c r="P229" s="17"/>
      <c r="Q229" s="14">
        <f ca="1">(Table2[[#This Row],[Q End Cash]]+((TODAY()-Table2[[#This Row],[Quarter End Date]])*(Table2[[#This Row],[Quarterly Burn]]/90)))/1000000</f>
        <v>2.1566000000000001</v>
      </c>
      <c r="R229" s="14">
        <f ca="1">Table2[[#This Row],[Current Estimate, Cash]]/(Table2[[#This Row],[Quarterly Burn]]/1000000)</f>
        <v>-0.79345106696100076</v>
      </c>
      <c r="S229" s="2" t="e">
        <f>INDEX(Table1[Date],MATCH(Table2[[#This Row],[Ticker]],Table1[RIC],0))</f>
        <v>#N/A</v>
      </c>
    </row>
    <row r="230" spans="2:19" hidden="1" x14ac:dyDescent="0.25">
      <c r="B230" s="1" t="s">
        <v>238</v>
      </c>
      <c r="C230" s="17">
        <v>-496000</v>
      </c>
      <c r="D230" s="17"/>
      <c r="E230" s="17">
        <v>-27000</v>
      </c>
      <c r="F230" s="18">
        <v>2880000</v>
      </c>
      <c r="G230" s="18">
        <v>-496000</v>
      </c>
      <c r="H230" s="2">
        <v>45290</v>
      </c>
      <c r="I230" s="20">
        <f>Table2[[#This Row],[Quarter End Date]]+((Table2[[#This Row],[Q End Cash]]+(2*Table2[[#This Row],[Quarterly Burn]]))/(-Table2[[#This Row],[Quarterly Burn]]/90))</f>
        <v>45632.580645161288</v>
      </c>
      <c r="J230" s="21">
        <f>Table2[[#This Row],[Quarter End Date]]+((Table2[[#This Row],[Q End Cash]]+(1.2*Table2[[#This Row],[Quarterly Burn]]))/(-Table2[[#This Row],[Quarterly Burn]]/90))</f>
        <v>45704.580645161288</v>
      </c>
      <c r="K230" s="9">
        <f>_xll.RDP.Data(Table2[[#This Row],[Ticker]],"TR.CompanyMarketCapitalization(Scale=6)")</f>
        <v>39.274100400000002</v>
      </c>
      <c r="L230" s="12">
        <f>_xll.RDP.Data(Table2[[#This Row],[Ticker]],"TR.AvgDailyValTraded20D(Scale=6)")</f>
        <v>0.103201804230769</v>
      </c>
      <c r="M230" s="9">
        <v>39.700000000000003</v>
      </c>
      <c r="N230" s="12">
        <v>0.1</v>
      </c>
      <c r="O230" s="45"/>
      <c r="P230" s="17"/>
      <c r="Q230" s="14">
        <f ca="1">(Table2[[#This Row],[Q End Cash]]+((TODAY()-Table2[[#This Row],[Quarter End Date]])*(Table2[[#This Row],[Quarterly Burn]]/90)))/1000000</f>
        <v>2.2351999999999999</v>
      </c>
      <c r="R230" s="14">
        <f ca="1">Table2[[#This Row],[Current Estimate, Cash]]/(Table2[[#This Row],[Quarterly Burn]]/1000000)</f>
        <v>-4.5064516129032253</v>
      </c>
      <c r="S230" s="2" t="e">
        <f>INDEX(Table1[Date],MATCH(Table2[[#This Row],[Ticker]],Table1[RIC],0))</f>
        <v>#N/A</v>
      </c>
    </row>
    <row r="231" spans="2:19" hidden="1" x14ac:dyDescent="0.25">
      <c r="B231" s="1" t="s">
        <v>394</v>
      </c>
      <c r="C231" s="17">
        <v>-1349000</v>
      </c>
      <c r="D231" s="17">
        <v>-1774000</v>
      </c>
      <c r="E231" s="17" t="s">
        <v>21</v>
      </c>
      <c r="F231" s="18">
        <v>6296000</v>
      </c>
      <c r="G231" s="18">
        <v>-3123000</v>
      </c>
      <c r="H231" s="2">
        <v>45290</v>
      </c>
      <c r="I231" s="20">
        <f>Table2[[#This Row],[Quarter End Date]]+((Table2[[#This Row],[Q End Cash]]+(2*Table2[[#This Row],[Quarterly Burn]]))/(-Table2[[#This Row],[Quarterly Burn]]/90))</f>
        <v>45291.440922190202</v>
      </c>
      <c r="J231" s="21">
        <f>Table2[[#This Row],[Quarter End Date]]+((Table2[[#This Row],[Q End Cash]]+(1.2*Table2[[#This Row],[Quarterly Burn]]))/(-Table2[[#This Row],[Quarterly Burn]]/90))</f>
        <v>45363.440922190202</v>
      </c>
      <c r="K231" s="9">
        <f>_xll.RDP.Data(Table2[[#This Row],[Ticker]],"TR.CompanyMarketCapitalization(Scale=6)")</f>
        <v>130.75717423500001</v>
      </c>
      <c r="L231" s="12">
        <f>_xll.RDP.Data(Table2[[#This Row],[Ticker]],"TR.AvgDailyValTraded20D(Scale=6)")</f>
        <v>0.40795232846153801</v>
      </c>
      <c r="M231" s="9">
        <v>125.8</v>
      </c>
      <c r="N231" s="12">
        <v>0.39100000000000001</v>
      </c>
      <c r="O231" s="45" t="s">
        <v>35</v>
      </c>
      <c r="P231" s="17"/>
      <c r="Q231" s="13">
        <f ca="1">(Table2[[#This Row],[Q End Cash]]+((TODAY()-Table2[[#This Row],[Quarter End Date]])*(Table2[[#This Row],[Quarterly Burn]]/90)))/1000000</f>
        <v>2.2361</v>
      </c>
      <c r="R231" s="14">
        <f ca="1">Table2[[#This Row],[Current Estimate, Cash]]/(Table2[[#This Row],[Quarterly Burn]]/1000000)</f>
        <v>-0.71601024655779688</v>
      </c>
      <c r="S231" s="2" t="e">
        <f>INDEX(Table1[Date],MATCH(Table2[[#This Row],[Ticker]],Table1[RIC],0))</f>
        <v>#N/A</v>
      </c>
    </row>
    <row r="232" spans="2:19" hidden="1" x14ac:dyDescent="0.25">
      <c r="B232" s="1" t="s">
        <v>277</v>
      </c>
      <c r="C232" s="17">
        <v>-2007000</v>
      </c>
      <c r="D232" s="17">
        <v>-2652000</v>
      </c>
      <c r="E232" s="17">
        <v>-54000</v>
      </c>
      <c r="F232" s="18">
        <v>8378000</v>
      </c>
      <c r="G232" s="18">
        <v>-4659000</v>
      </c>
      <c r="H232" s="2">
        <v>45290</v>
      </c>
      <c r="I232" s="20">
        <f>Table2[[#This Row],[Quarter End Date]]+((Table2[[#This Row],[Q End Cash]]+(2*Table2[[#This Row],[Quarterly Burn]]))/(-Table2[[#This Row],[Quarterly Burn]]/90))</f>
        <v>45271.841596909209</v>
      </c>
      <c r="J232" s="21">
        <f>Table2[[#This Row],[Quarter End Date]]+((Table2[[#This Row],[Q End Cash]]+(1.2*Table2[[#This Row],[Quarterly Burn]]))/(-Table2[[#This Row],[Quarterly Burn]]/90))</f>
        <v>45343.841596909209</v>
      </c>
      <c r="K232" s="9">
        <f>_xll.RDP.Data(Table2[[#This Row],[Ticker]],"TR.CompanyMarketCapitalization(Scale=6)")</f>
        <v>49.764334912000002</v>
      </c>
      <c r="L232" s="12">
        <f>_xll.RDP.Data(Table2[[#This Row],[Ticker]],"TR.AvgDailyValTraded20D(Scale=6)")</f>
        <v>0.157447801384615</v>
      </c>
      <c r="M232" s="9">
        <v>49.8</v>
      </c>
      <c r="N232" s="12">
        <v>0.155</v>
      </c>
      <c r="O232" s="45">
        <v>1</v>
      </c>
      <c r="P232" s="17"/>
      <c r="Q232" s="14">
        <f ca="1">(Table2[[#This Row],[Q End Cash]]+((TODAY()-Table2[[#This Row],[Quarter End Date]])*(Table2[[#This Row],[Quarterly Burn]]/90)))/1000000</f>
        <v>2.3212999999999999</v>
      </c>
      <c r="R232" s="14">
        <f ca="1">Table2[[#This Row],[Current Estimate, Cash]]/(Table2[[#This Row],[Quarterly Burn]]/1000000)</f>
        <v>-0.49823996565786649</v>
      </c>
      <c r="S232" s="2" t="e">
        <f>INDEX(Table1[Date],MATCH(Table2[[#This Row],[Ticker]],Table1[RIC],0))</f>
        <v>#N/A</v>
      </c>
    </row>
    <row r="233" spans="2:19" hidden="1" x14ac:dyDescent="0.25">
      <c r="B233" s="1" t="s">
        <v>74</v>
      </c>
      <c r="C233" s="17">
        <v>321000</v>
      </c>
      <c r="D233" s="17">
        <v>-514000</v>
      </c>
      <c r="E233" s="17">
        <v>261000</v>
      </c>
      <c r="F233" s="18">
        <v>2578000</v>
      </c>
      <c r="G233" s="18">
        <v>-193000</v>
      </c>
      <c r="H233" s="2">
        <v>45290</v>
      </c>
      <c r="I233" s="20">
        <f>Table2[[#This Row],[Quarter End Date]]+((Table2[[#This Row],[Q End Cash]]+(2*Table2[[#This Row],[Quarterly Burn]]))/(-Table2[[#This Row],[Quarterly Burn]]/90))</f>
        <v>46312.17616580311</v>
      </c>
      <c r="J233" s="21">
        <f>Table2[[#This Row],[Quarter End Date]]+((Table2[[#This Row],[Q End Cash]]+(1.2*Table2[[#This Row],[Quarterly Burn]]))/(-Table2[[#This Row],[Quarterly Burn]]/90))</f>
        <v>46384.17616580311</v>
      </c>
      <c r="K233" s="9">
        <f>_xll.RDP.Data(Table2[[#This Row],[Ticker]],"TR.CompanyMarketCapitalization(Scale=6)")</f>
        <v>27.703815690500001</v>
      </c>
      <c r="L233" s="12">
        <f>_xll.RDP.Data(Table2[[#This Row],[Ticker]],"TR.AvgDailyValTraded20D(Scale=6)")</f>
        <v>4.6320969384615003E-2</v>
      </c>
      <c r="M233" s="9">
        <v>28.3</v>
      </c>
      <c r="N233" s="12">
        <v>4.3999999999999997E-2</v>
      </c>
      <c r="O233" s="45"/>
      <c r="P233" s="17"/>
      <c r="Q233" s="14">
        <f ca="1">(Table2[[#This Row],[Q End Cash]]+((TODAY()-Table2[[#This Row],[Quarter End Date]])*(Table2[[#This Row],[Quarterly Burn]]/90)))/1000000</f>
        <v>2.3271000000000002</v>
      </c>
      <c r="R233" s="14">
        <f ca="1">Table2[[#This Row],[Current Estimate, Cash]]/(Table2[[#This Row],[Quarterly Burn]]/1000000)</f>
        <v>-12.057512953367876</v>
      </c>
      <c r="S233" s="2" t="e">
        <f>INDEX(Table1[Date],MATCH(Table2[[#This Row],[Ticker]],Table1[RIC],0))</f>
        <v>#N/A</v>
      </c>
    </row>
    <row r="234" spans="2:19" hidden="1" x14ac:dyDescent="0.25">
      <c r="B234" s="1" t="s">
        <v>345</v>
      </c>
      <c r="C234" s="17">
        <v>-2420000</v>
      </c>
      <c r="D234" s="17">
        <v>21000</v>
      </c>
      <c r="E234" s="17">
        <v>2837000</v>
      </c>
      <c r="F234" s="18">
        <v>5446000</v>
      </c>
      <c r="G234" s="18">
        <v>-2399000</v>
      </c>
      <c r="H234" s="2">
        <v>45290</v>
      </c>
      <c r="I234" s="20">
        <f>Table2[[#This Row],[Quarter End Date]]+((Table2[[#This Row],[Q End Cash]]+(2*Table2[[#This Row],[Quarterly Burn]]))/(-Table2[[#This Row],[Quarterly Burn]]/90))</f>
        <v>45314.31012922051</v>
      </c>
      <c r="J234" s="21">
        <f>Table2[[#This Row],[Quarter End Date]]+((Table2[[#This Row],[Q End Cash]]+(1.2*Table2[[#This Row],[Quarterly Burn]]))/(-Table2[[#This Row],[Quarterly Burn]]/90))</f>
        <v>45386.31012922051</v>
      </c>
      <c r="K234" s="9">
        <f>_xll.RDP.Data(Table2[[#This Row],[Ticker]],"TR.CompanyMarketCapitalization(Scale=6)")</f>
        <v>50.89248843</v>
      </c>
      <c r="L234" s="12">
        <f>_xll.RDP.Data(Table2[[#This Row],[Ticker]],"TR.AvgDailyValTraded20D(Scale=6)")</f>
        <v>5.3878318846154002E-2</v>
      </c>
      <c r="M234" s="9">
        <v>47.9</v>
      </c>
      <c r="N234" s="12">
        <v>5.1999999999999998E-2</v>
      </c>
      <c r="O234" s="45"/>
      <c r="P234" s="17"/>
      <c r="Q234" s="14">
        <f ca="1">(Table2[[#This Row],[Q End Cash]]+((TODAY()-Table2[[#This Row],[Quarter End Date]])*(Table2[[#This Row],[Quarterly Burn]]/90)))/1000000</f>
        <v>2.3273000000000001</v>
      </c>
      <c r="R234" s="14">
        <f ca="1">Table2[[#This Row],[Current Estimate, Cash]]/(Table2[[#This Row],[Quarterly Burn]]/1000000)</f>
        <v>-0.97011254689453941</v>
      </c>
      <c r="S234" s="2" t="e">
        <f>INDEX(Table1[Date],MATCH(Table2[[#This Row],[Ticker]],Table1[RIC],0))</f>
        <v>#N/A</v>
      </c>
    </row>
    <row r="235" spans="2:19" hidden="1" x14ac:dyDescent="0.25">
      <c r="B235" s="1" t="s">
        <v>333</v>
      </c>
      <c r="C235" s="17">
        <v>-2683000</v>
      </c>
      <c r="D235" s="17">
        <v>-404000</v>
      </c>
      <c r="E235" s="17">
        <v>-108000</v>
      </c>
      <c r="F235" s="18">
        <v>6404000</v>
      </c>
      <c r="G235" s="18">
        <v>-3087000</v>
      </c>
      <c r="H235" s="2">
        <v>45290</v>
      </c>
      <c r="I235" s="20">
        <f>Table2[[#This Row],[Quarter End Date]]+((Table2[[#This Row],[Q End Cash]]+(2*Table2[[#This Row],[Quarterly Burn]]))/(-Table2[[#This Row],[Quarterly Burn]]/90))</f>
        <v>45296.705539358598</v>
      </c>
      <c r="J235" s="21">
        <f>Table2[[#This Row],[Quarter End Date]]+((Table2[[#This Row],[Q End Cash]]+(1.2*Table2[[#This Row],[Quarterly Burn]]))/(-Table2[[#This Row],[Quarterly Burn]]/90))</f>
        <v>45368.705539358598</v>
      </c>
      <c r="K235" s="9">
        <f>_xll.RDP.Data(Table2[[#This Row],[Ticker]],"TR.CompanyMarketCapitalization(Scale=6)")</f>
        <v>23.34844932</v>
      </c>
      <c r="L235" s="12">
        <f>_xll.RDP.Data(Table2[[#This Row],[Ticker]],"TR.AvgDailyValTraded20D(Scale=6)")</f>
        <v>6.7241836153846005E-2</v>
      </c>
      <c r="M235" s="9">
        <v>24.2</v>
      </c>
      <c r="N235" s="12">
        <v>6.4000000000000001E-2</v>
      </c>
      <c r="O235" s="45">
        <v>0</v>
      </c>
      <c r="P235" s="17"/>
      <c r="Q235" s="14">
        <f ca="1">(Table2[[#This Row],[Q End Cash]]+((TODAY()-Table2[[#This Row],[Quarter End Date]])*(Table2[[#This Row],[Quarterly Burn]]/90)))/1000000</f>
        <v>2.3908999999999998</v>
      </c>
      <c r="R235" s="14">
        <f ca="1">Table2[[#This Row],[Current Estimate, Cash]]/(Table2[[#This Row],[Quarterly Burn]]/1000000)</f>
        <v>-0.77450599287333965</v>
      </c>
      <c r="S235" s="2" t="e">
        <f>INDEX(Table1[Date],MATCH(Table2[[#This Row],[Ticker]],Table1[RIC],0))</f>
        <v>#N/A</v>
      </c>
    </row>
    <row r="236" spans="2:19" hidden="1" x14ac:dyDescent="0.25">
      <c r="B236" s="1" t="s">
        <v>270</v>
      </c>
      <c r="C236" s="17">
        <v>-396000</v>
      </c>
      <c r="D236" s="17">
        <v>-372000</v>
      </c>
      <c r="E236" s="17" t="s">
        <v>21</v>
      </c>
      <c r="F236" s="18">
        <v>3400000</v>
      </c>
      <c r="G236" s="18">
        <v>-768000</v>
      </c>
      <c r="H236" s="2">
        <v>45290</v>
      </c>
      <c r="I236" s="20">
        <f>Table2[[#This Row],[Quarter End Date]]+((Table2[[#This Row],[Q End Cash]]+(2*Table2[[#This Row],[Quarterly Burn]]))/(-Table2[[#This Row],[Quarterly Burn]]/90))</f>
        <v>45508.4375</v>
      </c>
      <c r="J236" s="21">
        <f>Table2[[#This Row],[Quarter End Date]]+((Table2[[#This Row],[Q End Cash]]+(1.2*Table2[[#This Row],[Quarterly Burn]]))/(-Table2[[#This Row],[Quarterly Burn]]/90))</f>
        <v>45580.4375</v>
      </c>
      <c r="K236" s="9">
        <f>_xll.RDP.Data(Table2[[#This Row],[Ticker]],"TR.CompanyMarketCapitalization(Scale=6)")</f>
        <v>9.9779912400000104</v>
      </c>
      <c r="L236" s="12">
        <f>_xll.RDP.Data(Table2[[#This Row],[Ticker]],"TR.AvgDailyValTraded20D(Scale=6)")</f>
        <v>1.2790869230768999E-2</v>
      </c>
      <c r="M236" s="9">
        <v>10</v>
      </c>
      <c r="N236" s="12">
        <v>1.2E-2</v>
      </c>
      <c r="O236" s="45"/>
      <c r="P236" s="17"/>
      <c r="Q236" s="14">
        <f ca="1">(Table2[[#This Row],[Q End Cash]]+((TODAY()-Table2[[#This Row],[Quarter End Date]])*(Table2[[#This Row],[Quarterly Burn]]/90)))/1000000</f>
        <v>2.4016000000000002</v>
      </c>
      <c r="R236" s="14">
        <f ca="1">Table2[[#This Row],[Current Estimate, Cash]]/(Table2[[#This Row],[Quarterly Burn]]/1000000)</f>
        <v>-3.1270833333333337</v>
      </c>
      <c r="S236" s="2" t="e">
        <f>INDEX(Table1[Date],MATCH(Table2[[#This Row],[Ticker]],Table1[RIC],0))</f>
        <v>#N/A</v>
      </c>
    </row>
    <row r="237" spans="2:19" x14ac:dyDescent="0.25">
      <c r="B237" s="1" t="s">
        <v>122</v>
      </c>
      <c r="C237" s="17">
        <v>-450000</v>
      </c>
      <c r="D237" s="17">
        <v>1500000</v>
      </c>
      <c r="E237" s="17" t="s">
        <v>21</v>
      </c>
      <c r="F237" s="18">
        <v>1341000</v>
      </c>
      <c r="G237" s="18">
        <v>1050000</v>
      </c>
      <c r="H237" s="2">
        <v>45290</v>
      </c>
      <c r="I237" s="20">
        <f>Table2[[#This Row],[Quarter End Date]]+((Table2[[#This Row],[Q End Cash]]+(2*Table2[[#This Row],[Quarterly Burn]]))/(-Table2[[#This Row],[Quarterly Burn]]/90))</f>
        <v>44995.057142857142</v>
      </c>
      <c r="J237" s="21">
        <f>Table2[[#This Row],[Quarter End Date]]+((Table2[[#This Row],[Q End Cash]]+(1.2*Table2[[#This Row],[Quarterly Burn]]))/(-Table2[[#This Row],[Quarterly Burn]]/90))</f>
        <v>45067.057142857142</v>
      </c>
      <c r="K237" s="9">
        <f>_xll.RDP.Data(Table2[[#This Row],[Ticker]],"TR.CompanyMarketCapitalization(Scale=6)")</f>
        <v>5.0498251450000096</v>
      </c>
      <c r="L237" s="11">
        <f>_xll.RDP.Data(Table2[[#This Row],[Ticker]],"TR.AvgDailyValTraded20D(Scale=6)")</f>
        <v>6.2332432307689997E-3</v>
      </c>
      <c r="M237" s="44">
        <v>5</v>
      </c>
      <c r="N237" s="11">
        <v>0.01</v>
      </c>
      <c r="O237" s="46"/>
      <c r="P237" s="17"/>
      <c r="Q237" s="14">
        <f ca="1">(Table2[[#This Row],[Q End Cash]]+((TODAY()-Table2[[#This Row],[Quarter End Date]])*(Table2[[#This Row],[Quarterly Burn]]/90)))/1000000</f>
        <v>2.706</v>
      </c>
      <c r="R237" s="14">
        <f ca="1">Table2[[#This Row],[Current Estimate, Cash]]/(Table2[[#This Row],[Quarterly Burn]]/1000000)</f>
        <v>2.577142857142857</v>
      </c>
      <c r="S237" s="2">
        <v>45400</v>
      </c>
    </row>
    <row r="238" spans="2:19" hidden="1" x14ac:dyDescent="0.25">
      <c r="B238" s="1" t="s">
        <v>327</v>
      </c>
      <c r="C238" s="17">
        <v>-484967</v>
      </c>
      <c r="D238" s="17">
        <v>-491833</v>
      </c>
      <c r="E238" s="17">
        <v>-39158</v>
      </c>
      <c r="F238" s="18">
        <v>3763702</v>
      </c>
      <c r="G238" s="18">
        <v>-976800</v>
      </c>
      <c r="H238" s="2">
        <v>45290</v>
      </c>
      <c r="I238" s="20">
        <f>Table2[[#This Row],[Quarter End Date]]+((Table2[[#This Row],[Q End Cash]]+(2*Table2[[#This Row],[Quarterly Burn]]))/(-Table2[[#This Row],[Quarterly Burn]]/90))</f>
        <v>45456.778439803442</v>
      </c>
      <c r="J238" s="21">
        <f>Table2[[#This Row],[Quarter End Date]]+((Table2[[#This Row],[Q End Cash]]+(1.2*Table2[[#This Row],[Quarterly Burn]]))/(-Table2[[#This Row],[Quarterly Burn]]/90))</f>
        <v>45528.778439803442</v>
      </c>
      <c r="K238" s="9">
        <f>_xll.RDP.Data(Table2[[#This Row],[Ticker]],"TR.CompanyMarketCapitalization(Scale=6)")</f>
        <v>17.560910839999998</v>
      </c>
      <c r="L238" s="12">
        <f>_xll.RDP.Data(Table2[[#This Row],[Ticker]],"TR.AvgDailyValTraded20D(Scale=6)")</f>
        <v>6.7284962500000003E-2</v>
      </c>
      <c r="M238" s="9">
        <v>21.1</v>
      </c>
      <c r="N238" s="12">
        <v>7.6999999999999999E-2</v>
      </c>
      <c r="O238" s="45">
        <v>0</v>
      </c>
      <c r="P238" s="17"/>
      <c r="Q238" s="14">
        <f ca="1">(Table2[[#This Row],[Q End Cash]]+((TODAY()-Table2[[#This Row],[Quarter End Date]])*(Table2[[#This Row],[Quarterly Burn]]/90)))/1000000</f>
        <v>2.493862</v>
      </c>
      <c r="R238" s="14">
        <f ca="1">Table2[[#This Row],[Current Estimate, Cash]]/(Table2[[#This Row],[Quarterly Burn]]/1000000)</f>
        <v>-2.5530937755937755</v>
      </c>
      <c r="S238" s="2" t="e">
        <f>INDEX(Table1[Date],MATCH(Table2[[#This Row],[Ticker]],Table1[RIC],0))</f>
        <v>#N/A</v>
      </c>
    </row>
    <row r="239" spans="2:19" hidden="1" x14ac:dyDescent="0.25">
      <c r="B239" s="1" t="s">
        <v>259</v>
      </c>
      <c r="C239" s="17">
        <v>-668000</v>
      </c>
      <c r="D239" s="17">
        <v>-1095000</v>
      </c>
      <c r="E239" s="17">
        <v>4895000</v>
      </c>
      <c r="F239" s="18">
        <v>4817000</v>
      </c>
      <c r="G239" s="18">
        <v>-1763000</v>
      </c>
      <c r="H239" s="2">
        <v>45290</v>
      </c>
      <c r="I239" s="20">
        <f>Table2[[#This Row],[Quarter End Date]]+((Table2[[#This Row],[Q End Cash]]+(2*Table2[[#This Row],[Quarterly Burn]]))/(-Table2[[#This Row],[Quarterly Burn]]/90))</f>
        <v>45355.904707884285</v>
      </c>
      <c r="J239" s="21">
        <f>Table2[[#This Row],[Quarter End Date]]+((Table2[[#This Row],[Q End Cash]]+(1.2*Table2[[#This Row],[Quarterly Burn]]))/(-Table2[[#This Row],[Quarterly Burn]]/90))</f>
        <v>45427.904707884285</v>
      </c>
      <c r="K239" s="9">
        <f>_xll.RDP.Data(Table2[[#This Row],[Ticker]],"TR.CompanyMarketCapitalization(Scale=6)")</f>
        <v>53.762723034499999</v>
      </c>
      <c r="L239" s="12">
        <f>_xll.RDP.Data(Table2[[#This Row],[Ticker]],"TR.AvgDailyValTraded20D(Scale=6)")</f>
        <v>0.21805731449999999</v>
      </c>
      <c r="M239" s="9">
        <v>52.3</v>
      </c>
      <c r="N239" s="12">
        <v>0.21099999999999999</v>
      </c>
      <c r="O239" s="45"/>
      <c r="P239" s="17"/>
      <c r="Q239" s="14">
        <f ca="1">(Table2[[#This Row],[Q End Cash]]+((TODAY()-Table2[[#This Row],[Quarter End Date]])*(Table2[[#This Row],[Quarterly Burn]]/90)))/1000000</f>
        <v>2.5251000000000001</v>
      </c>
      <c r="R239" s="14">
        <f ca="1">Table2[[#This Row],[Current Estimate, Cash]]/(Table2[[#This Row],[Quarterly Burn]]/1000000)</f>
        <v>-1.4322745320476462</v>
      </c>
      <c r="S239" s="2" t="e">
        <f>INDEX(Table1[Date],MATCH(Table2[[#This Row],[Ticker]],Table1[RIC],0))</f>
        <v>#N/A</v>
      </c>
    </row>
    <row r="240" spans="2:19" hidden="1" x14ac:dyDescent="0.25">
      <c r="B240" s="1" t="s">
        <v>148</v>
      </c>
      <c r="C240" s="17">
        <v>-870000</v>
      </c>
      <c r="D240" s="17">
        <v>2179000</v>
      </c>
      <c r="E240" s="17">
        <v>-810000</v>
      </c>
      <c r="F240" s="18">
        <v>847000</v>
      </c>
      <c r="G240" s="18">
        <v>1309000</v>
      </c>
      <c r="H240" s="2">
        <v>45290</v>
      </c>
      <c r="I240" s="20">
        <f>Table2[[#This Row],[Quarter End Date]]+((Table2[[#This Row],[Q End Cash]]+(2*Table2[[#This Row],[Quarterly Burn]]))/(-Table2[[#This Row],[Quarterly Burn]]/90))</f>
        <v>45051.76470588235</v>
      </c>
      <c r="J240" s="21">
        <f>Table2[[#This Row],[Quarter End Date]]+((Table2[[#This Row],[Q End Cash]]+(1.2*Table2[[#This Row],[Quarterly Burn]]))/(-Table2[[#This Row],[Quarterly Burn]]/90))</f>
        <v>45123.76470588235</v>
      </c>
      <c r="K240" s="9">
        <f>_xll.RDP.Data(Table2[[#This Row],[Ticker]],"TR.CompanyMarketCapitalization(Scale=6)")</f>
        <v>7.5070541549999996</v>
      </c>
      <c r="L240" s="11">
        <f>_xll.RDP.Data(Table2[[#This Row],[Ticker]],"TR.AvgDailyValTraded20D(Scale=6)")</f>
        <v>1.5737798692308E-2</v>
      </c>
      <c r="M240" s="44">
        <v>9</v>
      </c>
      <c r="N240" s="11">
        <v>0.02</v>
      </c>
      <c r="O240" s="46"/>
      <c r="P240" s="17"/>
      <c r="Q240" s="14">
        <f ca="1">(Table2[[#This Row],[Q End Cash]]+((TODAY()-Table2[[#This Row],[Quarter End Date]])*(Table2[[#This Row],[Quarterly Burn]]/90)))/1000000</f>
        <v>2.5487000000000002</v>
      </c>
      <c r="R240" s="14">
        <f ca="1">Table2[[#This Row],[Current Estimate, Cash]]/(Table2[[#This Row],[Quarterly Burn]]/1000000)</f>
        <v>1.947058823529412</v>
      </c>
      <c r="S240" s="2" t="e">
        <f>INDEX(Table1[Date],MATCH(Table2[[#This Row],[Ticker]],Table1[RIC],0))</f>
        <v>#N/A</v>
      </c>
    </row>
    <row r="241" spans="2:19" hidden="1" x14ac:dyDescent="0.25">
      <c r="B241" s="1" t="s">
        <v>324</v>
      </c>
      <c r="C241" s="17">
        <v>-330000</v>
      </c>
      <c r="D241" s="17">
        <v>-1405000</v>
      </c>
      <c r="E241" s="17" t="s">
        <v>21</v>
      </c>
      <c r="F241" s="18">
        <v>4852000</v>
      </c>
      <c r="G241" s="18">
        <v>-1735000</v>
      </c>
      <c r="H241" s="2">
        <v>45290</v>
      </c>
      <c r="I241" s="20">
        <f>Table2[[#This Row],[Quarter End Date]]+((Table2[[#This Row],[Q End Cash]]+(2*Table2[[#This Row],[Quarterly Burn]]))/(-Table2[[#This Row],[Quarterly Burn]]/90))</f>
        <v>45361.688760806916</v>
      </c>
      <c r="J241" s="21">
        <f>Table2[[#This Row],[Quarter End Date]]+((Table2[[#This Row],[Q End Cash]]+(1.2*Table2[[#This Row],[Quarterly Burn]]))/(-Table2[[#This Row],[Quarterly Burn]]/90))</f>
        <v>45433.688760806916</v>
      </c>
      <c r="K241" s="9">
        <f>_xll.RDP.Data(Table2[[#This Row],[Ticker]],"TR.CompanyMarketCapitalization(Scale=6)")</f>
        <v>14.810482520000001</v>
      </c>
      <c r="L241" s="12">
        <f>_xll.RDP.Data(Table2[[#This Row],[Ticker]],"TR.AvgDailyValTraded20D(Scale=6)")</f>
        <v>2.0750558076923001E-2</v>
      </c>
      <c r="M241" s="9">
        <v>14.8</v>
      </c>
      <c r="N241" s="12">
        <v>2.1000000000000001E-2</v>
      </c>
      <c r="O241" s="45"/>
      <c r="P241" s="17"/>
      <c r="Q241" s="14">
        <f ca="1">(Table2[[#This Row],[Q End Cash]]+((TODAY()-Table2[[#This Row],[Quarter End Date]])*(Table2[[#This Row],[Quarterly Burn]]/90)))/1000000</f>
        <v>2.5964999999999998</v>
      </c>
      <c r="R241" s="14">
        <f ca="1">Table2[[#This Row],[Current Estimate, Cash]]/(Table2[[#This Row],[Quarterly Burn]]/1000000)</f>
        <v>-1.4965417867435156</v>
      </c>
      <c r="S241" s="2" t="e">
        <f>INDEX(Table1[Date],MATCH(Table2[[#This Row],[Ticker]],Table1[RIC],0))</f>
        <v>#N/A</v>
      </c>
    </row>
    <row r="242" spans="2:19" hidden="1" x14ac:dyDescent="0.25">
      <c r="B242" s="1" t="s">
        <v>413</v>
      </c>
      <c r="C242" s="17">
        <v>-760000</v>
      </c>
      <c r="D242" s="17">
        <v>-43000</v>
      </c>
      <c r="E242" s="17">
        <v>3175000</v>
      </c>
      <c r="F242" s="18">
        <v>3641000</v>
      </c>
      <c r="G242" s="18">
        <v>-803000</v>
      </c>
      <c r="H242" s="2">
        <v>45290</v>
      </c>
      <c r="I242" s="20">
        <f>Table2[[#This Row],[Quarter End Date]]+((Table2[[#This Row],[Q End Cash]]+(2*Table2[[#This Row],[Quarterly Burn]]))/(-Table2[[#This Row],[Quarterly Burn]]/90))</f>
        <v>45518.082191780821</v>
      </c>
      <c r="J242" s="21">
        <f>Table2[[#This Row],[Quarter End Date]]+((Table2[[#This Row],[Q End Cash]]+(1.2*Table2[[#This Row],[Quarterly Burn]]))/(-Table2[[#This Row],[Quarterly Burn]]/90))</f>
        <v>45590.082191780821</v>
      </c>
      <c r="K242" s="9">
        <f>_xll.RDP.Data(Table2[[#This Row],[Ticker]],"TR.CompanyMarketCapitalization(Scale=6)")</f>
        <v>17.408572499999998</v>
      </c>
      <c r="L242" s="12">
        <f>_xll.RDP.Data(Table2[[#This Row],[Ticker]],"TR.AvgDailyValTraded20D(Scale=6)")</f>
        <v>2.4527188076923001E-2</v>
      </c>
      <c r="M242" s="9">
        <v>17.399999999999999</v>
      </c>
      <c r="N242" s="12">
        <v>2.5000000000000001E-2</v>
      </c>
      <c r="O242" s="45"/>
      <c r="P242" s="17"/>
      <c r="Q242" s="14">
        <f ca="1">(Table2[[#This Row],[Q End Cash]]+((TODAY()-Table2[[#This Row],[Quarter End Date]])*(Table2[[#This Row],[Quarterly Burn]]/90)))/1000000</f>
        <v>2.5971000000000002</v>
      </c>
      <c r="R242" s="14">
        <f ca="1">Table2[[#This Row],[Current Estimate, Cash]]/(Table2[[#This Row],[Quarterly Burn]]/1000000)</f>
        <v>-3.2342465753424658</v>
      </c>
      <c r="S242" s="2" t="e">
        <f>INDEX(Table1[Date],MATCH(Table2[[#This Row],[Ticker]],Table1[RIC],0))</f>
        <v>#N/A</v>
      </c>
    </row>
    <row r="243" spans="2:19" x14ac:dyDescent="0.25">
      <c r="B243" s="1" t="s">
        <v>558</v>
      </c>
      <c r="C243" s="17">
        <v>-3000000</v>
      </c>
      <c r="D243" s="17">
        <v>0</v>
      </c>
      <c r="E243" s="17">
        <v>4700000</v>
      </c>
      <c r="F243" s="18">
        <v>3550000</v>
      </c>
      <c r="G243" s="18">
        <f>Table2[[#This Row],[CFO]]+Table2[[#This Row],[CFI]]</f>
        <v>-3000000</v>
      </c>
      <c r="H243" s="2">
        <v>45381</v>
      </c>
      <c r="I243" s="20">
        <f>Table2[[#This Row],[Quarter End Date]]+((Table2[[#This Row],[Q End Cash]]+(2*Table2[[#This Row],[Quarterly Burn]]))/(-Table2[[#This Row],[Quarterly Burn]]/90))</f>
        <v>45307.5</v>
      </c>
      <c r="J243" s="21">
        <f>Table2[[#This Row],[Quarter End Date]]+((Table2[[#This Row],[Q End Cash]]+(1.2*Table2[[#This Row],[Quarterly Burn]]))/(-Table2[[#This Row],[Quarterly Burn]]/90))</f>
        <v>45379.5</v>
      </c>
      <c r="K243" s="9">
        <f>_xll.RDP.Data(Table2[[#This Row],[Ticker]],"TR.CompanyMarketCapitalization(Scale=6)")</f>
        <v>19.591285724999999</v>
      </c>
      <c r="L243" s="12">
        <f>_xll.RDP.Data(Table2[[#This Row],[Ticker]],"TR.AvgDailyValTraded20D(Scale=6)")</f>
        <v>2.4971740115384999E-2</v>
      </c>
      <c r="M243" s="9">
        <v>20.9</v>
      </c>
      <c r="N243" s="12">
        <v>2.5999999999999999E-2</v>
      </c>
      <c r="O243" s="45">
        <v>1</v>
      </c>
      <c r="P243" s="17"/>
      <c r="Q243" s="14">
        <f ca="1">(Table2[[#This Row],[Q End Cash]]+((TODAY()-Table2[[#This Row],[Quarter End Date]])*(Table2[[#This Row],[Quarterly Burn]]/90)))/1000000</f>
        <v>2.6833333333333331</v>
      </c>
      <c r="R243" s="14">
        <f ca="1">Table2[[#This Row],[Current Estimate, Cash]]/(Table2[[#This Row],[Quarterly Burn]]/1000000)</f>
        <v>-0.89444444444444438</v>
      </c>
      <c r="S243" s="2">
        <v>45401</v>
      </c>
    </row>
    <row r="244" spans="2:19" x14ac:dyDescent="0.25">
      <c r="B244" s="1" t="s">
        <v>436</v>
      </c>
      <c r="C244" s="17">
        <v>-8260000</v>
      </c>
      <c r="D244" s="17"/>
      <c r="E244" s="17">
        <v>14034000</v>
      </c>
      <c r="F244" s="18">
        <v>20888000</v>
      </c>
      <c r="G244" s="18">
        <v>-8260000</v>
      </c>
      <c r="H244" s="2">
        <v>45290</v>
      </c>
      <c r="I244" s="20">
        <f>Table2[[#This Row],[Quarter End Date]]+((Table2[[#This Row],[Q End Cash]]+(2*Table2[[#This Row],[Quarterly Burn]]))/(-Table2[[#This Row],[Quarterly Burn]]/90))</f>
        <v>45337.593220338982</v>
      </c>
      <c r="J244" s="21">
        <f>Table2[[#This Row],[Quarter End Date]]+((Table2[[#This Row],[Q End Cash]]+(1.2*Table2[[#This Row],[Quarterly Burn]]))/(-Table2[[#This Row],[Quarterly Burn]]/90))</f>
        <v>45409.593220338982</v>
      </c>
      <c r="K244" s="9">
        <f>_xll.RDP.Data(Table2[[#This Row],[Ticker]],"TR.CompanyMarketCapitalization(Scale=6)")</f>
        <v>105.79497173999999</v>
      </c>
      <c r="L244" s="12">
        <f>_xll.RDP.Data(Table2[[#This Row],[Ticker]],"TR.AvgDailyValTraded20D(Scale=6)")</f>
        <v>0.34925599807692298</v>
      </c>
      <c r="M244" s="9">
        <v>100</v>
      </c>
      <c r="N244" s="12">
        <v>0.35599999999999998</v>
      </c>
      <c r="O244" s="45">
        <v>1</v>
      </c>
      <c r="P244" s="17"/>
      <c r="Q244" s="13">
        <f ca="1">(Table2[[#This Row],[Q End Cash]]+((TODAY()-Table2[[#This Row],[Quarter End Date]])*(Table2[[#This Row],[Quarterly Burn]]/90)))/1000000</f>
        <v>10.15</v>
      </c>
      <c r="R244" s="14">
        <f ca="1">Table2[[#This Row],[Current Estimate, Cash]]/(Table2[[#This Row],[Quarterly Burn]]/1000000)</f>
        <v>-1.228813559322034</v>
      </c>
      <c r="S244" s="2">
        <v>45406</v>
      </c>
    </row>
    <row r="245" spans="2:19" x14ac:dyDescent="0.25">
      <c r="B245" s="1" t="s">
        <v>378</v>
      </c>
      <c r="C245" s="17">
        <v>-6000000</v>
      </c>
      <c r="D245" s="17">
        <v>0</v>
      </c>
      <c r="E245" s="17">
        <v>0</v>
      </c>
      <c r="F245" s="18">
        <v>29853000</v>
      </c>
      <c r="G245" s="18">
        <f>Table2[[#This Row],[CFI]]+Table2[[#This Row],[CFO]]</f>
        <v>-6000000</v>
      </c>
      <c r="H245" s="2">
        <v>45381</v>
      </c>
      <c r="I245" s="20">
        <f>Table2[[#This Row],[Quarter End Date]]+((Table2[[#This Row],[Q End Cash]]+(2*Table2[[#This Row],[Quarterly Burn]]))/(-Table2[[#This Row],[Quarterly Burn]]/90))</f>
        <v>45648.794999999998</v>
      </c>
      <c r="J245" s="21">
        <f>Table2[[#This Row],[Quarter End Date]]+((Table2[[#This Row],[Q End Cash]]+(1.2*Table2[[#This Row],[Quarterly Burn]]))/(-Table2[[#This Row],[Quarterly Burn]]/90))</f>
        <v>45720.794999999998</v>
      </c>
      <c r="K245" s="9">
        <f>_xll.RDP.Data(Table2[[#This Row],[Ticker]],"TR.CompanyMarketCapitalization(Scale=6)")</f>
        <v>114.51673156</v>
      </c>
      <c r="L245" s="12">
        <f>_xll.RDP.Data(Table2[[#This Row],[Ticker]],"TR.AvgDailyValTraded20D(Scale=6)")</f>
        <v>0.165478780769231</v>
      </c>
      <c r="M245" s="9">
        <v>111.9</v>
      </c>
      <c r="N245" s="12">
        <v>0.16900000000000001</v>
      </c>
      <c r="O245" s="45"/>
      <c r="P245" s="17"/>
      <c r="Q245" s="14">
        <f ca="1">(Table2[[#This Row],[Q End Cash]]+((TODAY()-Table2[[#This Row],[Quarter End Date]])*(Table2[[#This Row],[Quarterly Burn]]/90)))/1000000</f>
        <v>28.119666666666667</v>
      </c>
      <c r="R245" s="14">
        <f ca="1">Table2[[#This Row],[Current Estimate, Cash]]/(Table2[[#This Row],[Quarterly Burn]]/1000000)</f>
        <v>-4.6866111111111115</v>
      </c>
      <c r="S245" s="2">
        <v>45400</v>
      </c>
    </row>
    <row r="246" spans="2:19" hidden="1" x14ac:dyDescent="0.25">
      <c r="B246" s="1" t="s">
        <v>444</v>
      </c>
      <c r="C246" s="17">
        <v>-2389000</v>
      </c>
      <c r="D246" s="17"/>
      <c r="E246" s="17">
        <v>1165000</v>
      </c>
      <c r="F246" s="18">
        <v>5828000</v>
      </c>
      <c r="G246" s="18">
        <v>-2389000</v>
      </c>
      <c r="H246" s="2">
        <v>45290</v>
      </c>
      <c r="I246" s="20">
        <f>Table2[[#This Row],[Quarter End Date]]+((Table2[[#This Row],[Q End Cash]]+(2*Table2[[#This Row],[Quarterly Burn]]))/(-Table2[[#This Row],[Quarterly Burn]]/90))</f>
        <v>45329.556299706994</v>
      </c>
      <c r="J246" s="21">
        <f>Table2[[#This Row],[Quarter End Date]]+((Table2[[#This Row],[Q End Cash]]+(1.2*Table2[[#This Row],[Quarterly Burn]]))/(-Table2[[#This Row],[Quarterly Burn]]/90))</f>
        <v>45401.556299706994</v>
      </c>
      <c r="K246" s="9">
        <f>_xll.RDP.Data(Table2[[#This Row],[Ticker]],"TR.CompanyMarketCapitalization(Scale=6)")</f>
        <v>16.835835497000001</v>
      </c>
      <c r="L246" s="12">
        <f>_xll.RDP.Data(Table2[[#This Row],[Ticker]],"TR.AvgDailyValTraded20D(Scale=6)")</f>
        <v>1.1249992384615E-2</v>
      </c>
      <c r="M246" s="9">
        <v>15.5</v>
      </c>
      <c r="N246" s="12">
        <v>1.2E-2</v>
      </c>
      <c r="O246" s="45"/>
      <c r="P246" s="17"/>
      <c r="Q246" s="14">
        <f ca="1">(Table2[[#This Row],[Q End Cash]]+((TODAY()-Table2[[#This Row],[Quarter End Date]])*(Table2[[#This Row],[Quarterly Burn]]/90)))/1000000</f>
        <v>2.7223000000000002</v>
      </c>
      <c r="R246" s="14">
        <f ca="1">Table2[[#This Row],[Current Estimate, Cash]]/(Table2[[#This Row],[Quarterly Burn]]/1000000)</f>
        <v>-1.1395144411887821</v>
      </c>
      <c r="S246" s="2" t="e">
        <f>INDEX(Table1[Date],MATCH(Table2[[#This Row],[Ticker]],Table1[RIC],0))</f>
        <v>#N/A</v>
      </c>
    </row>
    <row r="247" spans="2:19" hidden="1" x14ac:dyDescent="0.25">
      <c r="B247" s="1" t="s">
        <v>422</v>
      </c>
      <c r="C247" s="17">
        <v>1259000</v>
      </c>
      <c r="D247" s="17">
        <v>-5981000</v>
      </c>
      <c r="E247" s="17">
        <v>-240000</v>
      </c>
      <c r="F247" s="18">
        <v>8878000</v>
      </c>
      <c r="G247" s="18">
        <v>-4722000</v>
      </c>
      <c r="H247" s="2">
        <v>45290</v>
      </c>
      <c r="I247" s="20">
        <f>Table2[[#This Row],[Quarter End Date]]+((Table2[[#This Row],[Q End Cash]]+(2*Table2[[#This Row],[Quarterly Burn]]))/(-Table2[[#This Row],[Quarterly Burn]]/90))</f>
        <v>45279.212198221096</v>
      </c>
      <c r="J247" s="21">
        <f>Table2[[#This Row],[Quarter End Date]]+((Table2[[#This Row],[Q End Cash]]+(1.2*Table2[[#This Row],[Quarterly Burn]]))/(-Table2[[#This Row],[Quarterly Burn]]/90))</f>
        <v>45351.212198221096</v>
      </c>
      <c r="K247" s="9">
        <f>_xll.RDP.Data(Table2[[#This Row],[Ticker]],"TR.CompanyMarketCapitalization(Scale=6)")</f>
        <v>82.09227104</v>
      </c>
      <c r="L247" s="12">
        <f>_xll.RDP.Data(Table2[[#This Row],[Ticker]],"TR.AvgDailyValTraded20D(Scale=6)")</f>
        <v>2.0124813076923001E-2</v>
      </c>
      <c r="M247" s="9">
        <v>77.3</v>
      </c>
      <c r="N247" s="12">
        <v>2.1000000000000001E-2</v>
      </c>
      <c r="O247" s="45"/>
      <c r="P247" s="17"/>
      <c r="Q247" s="14">
        <f ca="1">(Table2[[#This Row],[Q End Cash]]+((TODAY()-Table2[[#This Row],[Quarter End Date]])*(Table2[[#This Row],[Quarterly Burn]]/90)))/1000000</f>
        <v>2.7393999999999998</v>
      </c>
      <c r="R247" s="14">
        <f ca="1">Table2[[#This Row],[Current Estimate, Cash]]/(Table2[[#This Row],[Quarterly Burn]]/1000000)</f>
        <v>-0.58013553578991939</v>
      </c>
      <c r="S247" s="2" t="e">
        <f>INDEX(Table1[Date],MATCH(Table2[[#This Row],[Ticker]],Table1[RIC],0))</f>
        <v>#N/A</v>
      </c>
    </row>
    <row r="248" spans="2:19" hidden="1" x14ac:dyDescent="0.25">
      <c r="B248" s="1" t="s">
        <v>450</v>
      </c>
      <c r="C248" s="17">
        <v>-941000</v>
      </c>
      <c r="D248" s="17">
        <v>-83000</v>
      </c>
      <c r="E248" s="17">
        <v>865000</v>
      </c>
      <c r="F248" s="18">
        <v>4126000</v>
      </c>
      <c r="G248" s="18">
        <v>-1024000</v>
      </c>
      <c r="H248" s="2">
        <v>45290</v>
      </c>
      <c r="I248" s="20">
        <f>Table2[[#This Row],[Quarter End Date]]+((Table2[[#This Row],[Q End Cash]]+(2*Table2[[#This Row],[Quarterly Burn]]))/(-Table2[[#This Row],[Quarterly Burn]]/90))</f>
        <v>45472.63671875</v>
      </c>
      <c r="J248" s="21">
        <f>Table2[[#This Row],[Quarter End Date]]+((Table2[[#This Row],[Q End Cash]]+(1.2*Table2[[#This Row],[Quarterly Burn]]))/(-Table2[[#This Row],[Quarterly Burn]]/90))</f>
        <v>45544.63671875</v>
      </c>
      <c r="K248" s="9">
        <f>_xll.RDP.Data(Table2[[#This Row],[Ticker]],"TR.CompanyMarketCapitalization(Scale=6)")</f>
        <v>20.447968100000001</v>
      </c>
      <c r="L248" s="12">
        <f>_xll.RDP.Data(Table2[[#This Row],[Ticker]],"TR.AvgDailyValTraded20D(Scale=6)")</f>
        <v>3.5785050000000001E-3</v>
      </c>
      <c r="M248" s="9">
        <v>20.100000000000001</v>
      </c>
      <c r="N248" s="12">
        <v>3.0000000000000001E-3</v>
      </c>
      <c r="O248" s="45"/>
      <c r="P248" s="17"/>
      <c r="Q248" s="14">
        <f ca="1">(Table2[[#This Row],[Q End Cash]]+((TODAY()-Table2[[#This Row],[Quarter End Date]])*(Table2[[#This Row],[Quarterly Burn]]/90)))/1000000</f>
        <v>2.7948</v>
      </c>
      <c r="R248" s="14">
        <f ca="1">Table2[[#This Row],[Current Estimate, Cash]]/(Table2[[#This Row],[Quarterly Burn]]/1000000)</f>
        <v>-2.7292968749999997</v>
      </c>
      <c r="S248" s="2" t="e">
        <f>INDEX(Table1[Date],MATCH(Table2[[#This Row],[Ticker]],Table1[RIC],0))</f>
        <v>#N/A</v>
      </c>
    </row>
    <row r="249" spans="2:19" hidden="1" x14ac:dyDescent="0.25">
      <c r="B249" s="1" t="s">
        <v>279</v>
      </c>
      <c r="C249" s="17">
        <v>-245000</v>
      </c>
      <c r="D249" s="17">
        <v>-2877000</v>
      </c>
      <c r="E249" s="17">
        <v>-88000</v>
      </c>
      <c r="F249" s="18">
        <v>6909000</v>
      </c>
      <c r="G249" s="18">
        <v>-3122000</v>
      </c>
      <c r="H249" s="2">
        <v>45290</v>
      </c>
      <c r="I249" s="20">
        <f>Table2[[#This Row],[Quarter End Date]]+((Table2[[#This Row],[Q End Cash]]+(2*Table2[[#This Row],[Quarterly Burn]]))/(-Table2[[#This Row],[Quarterly Burn]]/90))</f>
        <v>45309.170403587443</v>
      </c>
      <c r="J249" s="21">
        <f>Table2[[#This Row],[Quarter End Date]]+((Table2[[#This Row],[Q End Cash]]+(1.2*Table2[[#This Row],[Quarterly Burn]]))/(-Table2[[#This Row],[Quarterly Burn]]/90))</f>
        <v>45381.170403587443</v>
      </c>
      <c r="K249" s="9">
        <f>_xll.RDP.Data(Table2[[#This Row],[Ticker]],"TR.CompanyMarketCapitalization(Scale=6)")</f>
        <v>78.399928755000005</v>
      </c>
      <c r="L249" s="12">
        <f>_xll.RDP.Data(Table2[[#This Row],[Ticker]],"TR.AvgDailyValTraded20D(Scale=6)")</f>
        <v>0.162177330615385</v>
      </c>
      <c r="M249" s="9">
        <v>78.400000000000006</v>
      </c>
      <c r="N249" s="12">
        <v>0.151</v>
      </c>
      <c r="O249" s="45">
        <v>0</v>
      </c>
      <c r="P249" s="17"/>
      <c r="Q249" s="14">
        <f ca="1">(Table2[[#This Row],[Q End Cash]]+((TODAY()-Table2[[#This Row],[Quarter End Date]])*(Table2[[#This Row],[Quarterly Burn]]/90)))/1000000</f>
        <v>2.8504</v>
      </c>
      <c r="R249" s="14">
        <f ca="1">Table2[[#This Row],[Current Estimate, Cash]]/(Table2[[#This Row],[Quarterly Burn]]/1000000)</f>
        <v>-0.91300448430493275</v>
      </c>
      <c r="S249" s="2" t="e">
        <f>INDEX(Table1[Date],MATCH(Table2[[#This Row],[Ticker]],Table1[RIC],0))</f>
        <v>#N/A</v>
      </c>
    </row>
    <row r="250" spans="2:19" x14ac:dyDescent="0.25">
      <c r="B250" s="1" t="s">
        <v>538</v>
      </c>
      <c r="C250" s="17">
        <v>-260000</v>
      </c>
      <c r="D250" s="17">
        <v>-100000</v>
      </c>
      <c r="E250" s="17">
        <v>4200000</v>
      </c>
      <c r="F250" s="18">
        <v>4098000</v>
      </c>
      <c r="G250" s="18">
        <f>Table2[[#This Row],[CFI]]+Table2[[#This Row],[CFO]]</f>
        <v>-360000</v>
      </c>
      <c r="H250" s="2">
        <v>45381</v>
      </c>
      <c r="I250" s="20">
        <f>Table2[[#This Row],[Quarter End Date]]+((Table2[[#This Row],[Q End Cash]]+(2*Table2[[#This Row],[Quarterly Burn]]))/(-Table2[[#This Row],[Quarterly Burn]]/90))</f>
        <v>46225.5</v>
      </c>
      <c r="J250" s="21">
        <f>Table2[[#This Row],[Quarter End Date]]+((Table2[[#This Row],[Q End Cash]]+(1.2*Table2[[#This Row],[Quarterly Burn]]))/(-Table2[[#This Row],[Quarterly Burn]]/90))</f>
        <v>46297.5</v>
      </c>
      <c r="K250" s="9">
        <f>_xll.RDP.Data(Table2[[#This Row],[Ticker]],"TR.CompanyMarketCapitalization(Scale=6)")</f>
        <v>16.682530194000002</v>
      </c>
      <c r="L250" s="12">
        <f>_xll.RDP.Data(Table2[[#This Row],[Ticker]],"TR.AvgDailyValTraded20D(Scale=6)")</f>
        <v>3.1096441461538001E-2</v>
      </c>
      <c r="M250" s="9">
        <v>15.9</v>
      </c>
      <c r="N250" s="12">
        <v>3.1E-2</v>
      </c>
      <c r="O250" s="45">
        <v>0</v>
      </c>
      <c r="P250" s="17"/>
      <c r="Q250" s="14">
        <f ca="1">(Table2[[#This Row],[Q End Cash]]+((TODAY()-Table2[[#This Row],[Quarter End Date]])*(Table2[[#This Row],[Quarterly Burn]]/90)))/1000000</f>
        <v>3.9940000000000002</v>
      </c>
      <c r="R250" s="14">
        <f ca="1">Table2[[#This Row],[Current Estimate, Cash]]/(Table2[[#This Row],[Quarterly Burn]]/1000000)</f>
        <v>-11.094444444444445</v>
      </c>
      <c r="S250" s="2">
        <v>45401</v>
      </c>
    </row>
    <row r="251" spans="2:19" hidden="1" x14ac:dyDescent="0.25">
      <c r="B251" s="1" t="s">
        <v>412</v>
      </c>
      <c r="C251" s="17">
        <v>-5515000</v>
      </c>
      <c r="D251" s="17">
        <v>-400000</v>
      </c>
      <c r="E251" s="17">
        <v>-46000</v>
      </c>
      <c r="F251" s="18">
        <v>10595000</v>
      </c>
      <c r="G251" s="18">
        <v>-5915000</v>
      </c>
      <c r="H251" s="2">
        <v>45290</v>
      </c>
      <c r="I251" s="20">
        <f>Table2[[#This Row],[Quarter End Date]]+((Table2[[#This Row],[Q End Cash]]+(2*Table2[[#This Row],[Quarterly Burn]]))/(-Table2[[#This Row],[Quarterly Burn]]/90))</f>
        <v>45271.208791208788</v>
      </c>
      <c r="J251" s="21">
        <f>Table2[[#This Row],[Quarter End Date]]+((Table2[[#This Row],[Q End Cash]]+(1.2*Table2[[#This Row],[Quarterly Burn]]))/(-Table2[[#This Row],[Quarterly Burn]]/90))</f>
        <v>45343.208791208788</v>
      </c>
      <c r="K251" s="9">
        <f>_xll.RDP.Data(Table2[[#This Row],[Ticker]],"TR.CompanyMarketCapitalization(Scale=6)")</f>
        <v>49.181126775000003</v>
      </c>
      <c r="L251" s="12">
        <f>_xll.RDP.Data(Table2[[#This Row],[Ticker]],"TR.AvgDailyValTraded20D(Scale=6)")</f>
        <v>2.8110962964269001E-2</v>
      </c>
      <c r="M251" s="9">
        <v>49.2</v>
      </c>
      <c r="N251" s="12">
        <v>2.5999999999999999E-2</v>
      </c>
      <c r="O251" s="45"/>
      <c r="P251" s="17"/>
      <c r="Q251" s="14">
        <f ca="1">(Table2[[#This Row],[Q End Cash]]+((TODAY()-Table2[[#This Row],[Quarter End Date]])*(Table2[[#This Row],[Quarterly Burn]]/90)))/1000000</f>
        <v>2.9055</v>
      </c>
      <c r="R251" s="14">
        <f ca="1">Table2[[#This Row],[Current Estimate, Cash]]/(Table2[[#This Row],[Quarterly Burn]]/1000000)</f>
        <v>-0.49120879120879118</v>
      </c>
      <c r="S251" s="2" t="e">
        <f>INDEX(Table1[Date],MATCH(Table2[[#This Row],[Ticker]],Table1[RIC],0))</f>
        <v>#N/A</v>
      </c>
    </row>
    <row r="252" spans="2:19" hidden="1" x14ac:dyDescent="0.25">
      <c r="B252" s="1" t="s">
        <v>330</v>
      </c>
      <c r="C252" s="17">
        <v>700000</v>
      </c>
      <c r="D252" s="17">
        <v>-2819000</v>
      </c>
      <c r="E252" s="17">
        <v>-220000</v>
      </c>
      <c r="F252" s="18">
        <v>5665000</v>
      </c>
      <c r="G252" s="18">
        <v>-2119000</v>
      </c>
      <c r="H252" s="2">
        <v>45290</v>
      </c>
      <c r="I252" s="20">
        <f>Table2[[#This Row],[Quarter End Date]]+((Table2[[#This Row],[Q End Cash]]+(2*Table2[[#This Row],[Quarterly Burn]]))/(-Table2[[#This Row],[Quarterly Burn]]/90))</f>
        <v>45350.608777725341</v>
      </c>
      <c r="J252" s="21">
        <f>Table2[[#This Row],[Quarter End Date]]+((Table2[[#This Row],[Q End Cash]]+(1.2*Table2[[#This Row],[Quarterly Burn]]))/(-Table2[[#This Row],[Quarterly Burn]]/90))</f>
        <v>45422.608777725341</v>
      </c>
      <c r="K252" s="9">
        <f>_xll.RDP.Data(Table2[[#This Row],[Ticker]],"TR.CompanyMarketCapitalization(Scale=6)")</f>
        <v>122.12765091</v>
      </c>
      <c r="L252" s="12">
        <f>_xll.RDP.Data(Table2[[#This Row],[Ticker]],"TR.AvgDailyValTraded20D(Scale=6)")</f>
        <v>4.8096970000000003E-2</v>
      </c>
      <c r="M252" s="9">
        <v>117.6</v>
      </c>
      <c r="N252" s="12">
        <v>4.5999999999999999E-2</v>
      </c>
      <c r="O252" s="45"/>
      <c r="P252" s="17"/>
      <c r="Q252" s="14">
        <f ca="1">(Table2[[#This Row],[Q End Cash]]+((TODAY()-Table2[[#This Row],[Quarter End Date]])*(Table2[[#This Row],[Quarterly Burn]]/90)))/1000000</f>
        <v>2.9102999999999999</v>
      </c>
      <c r="R252" s="14">
        <f ca="1">Table2[[#This Row],[Current Estimate, Cash]]/(Table2[[#This Row],[Quarterly Burn]]/1000000)</f>
        <v>-1.3734308636149124</v>
      </c>
      <c r="S252" s="2" t="e">
        <f>INDEX(Table1[Date],MATCH(Table2[[#This Row],[Ticker]],Table1[RIC],0))</f>
        <v>#N/A</v>
      </c>
    </row>
    <row r="253" spans="2:19" hidden="1" x14ac:dyDescent="0.25">
      <c r="B253" s="1" t="s">
        <v>335</v>
      </c>
      <c r="C253" s="17">
        <v>-268000</v>
      </c>
      <c r="D253" s="17">
        <v>-1298000</v>
      </c>
      <c r="E253" s="17">
        <v>4207000</v>
      </c>
      <c r="F253" s="18">
        <v>4951000</v>
      </c>
      <c r="G253" s="18">
        <v>-1566000</v>
      </c>
      <c r="H253" s="2">
        <v>45290</v>
      </c>
      <c r="I253" s="20">
        <f>Table2[[#This Row],[Quarter End Date]]+((Table2[[#This Row],[Q End Cash]]+(2*Table2[[#This Row],[Quarterly Burn]]))/(-Table2[[#This Row],[Quarterly Burn]]/90))</f>
        <v>45394.54022988506</v>
      </c>
      <c r="J253" s="21">
        <f>Table2[[#This Row],[Quarter End Date]]+((Table2[[#This Row],[Q End Cash]]+(1.2*Table2[[#This Row],[Quarterly Burn]]))/(-Table2[[#This Row],[Quarterly Burn]]/90))</f>
        <v>45466.54022988506</v>
      </c>
      <c r="K253" s="9">
        <f>_xll.RDP.Data(Table2[[#This Row],[Ticker]],"TR.CompanyMarketCapitalization(Scale=6)")</f>
        <v>39.035219859999998</v>
      </c>
      <c r="L253" s="12">
        <f>_xll.RDP.Data(Table2[[#This Row],[Ticker]],"TR.AvgDailyValTraded20D(Scale=6)")</f>
        <v>6.5780203230768997E-2</v>
      </c>
      <c r="M253" s="9">
        <v>38.4</v>
      </c>
      <c r="N253" s="12">
        <v>6.3E-2</v>
      </c>
      <c r="O253" s="45">
        <v>0</v>
      </c>
      <c r="P253" s="17"/>
      <c r="Q253" s="14">
        <f ca="1">(Table2[[#This Row],[Q End Cash]]+((TODAY()-Table2[[#This Row],[Quarter End Date]])*(Table2[[#This Row],[Quarterly Burn]]/90)))/1000000</f>
        <v>2.9152</v>
      </c>
      <c r="R253" s="14">
        <f ca="1">Table2[[#This Row],[Current Estimate, Cash]]/(Table2[[#This Row],[Quarterly Burn]]/1000000)</f>
        <v>-1.8615581098339717</v>
      </c>
      <c r="S253" s="2" t="e">
        <f>INDEX(Table1[Date],MATCH(Table2[[#This Row],[Ticker]],Table1[RIC],0))</f>
        <v>#N/A</v>
      </c>
    </row>
    <row r="254" spans="2:19" hidden="1" x14ac:dyDescent="0.25">
      <c r="B254" s="1" t="s">
        <v>426</v>
      </c>
      <c r="C254" s="17">
        <v>-2072000</v>
      </c>
      <c r="D254" s="17">
        <v>529000</v>
      </c>
      <c r="E254" s="17">
        <v>816000</v>
      </c>
      <c r="F254" s="18">
        <v>4931000</v>
      </c>
      <c r="G254" s="18">
        <v>-1543000</v>
      </c>
      <c r="H254" s="2">
        <v>45290</v>
      </c>
      <c r="I254" s="20">
        <f>Table2[[#This Row],[Quarter End Date]]+((Table2[[#This Row],[Q End Cash]]+(2*Table2[[#This Row],[Quarterly Burn]]))/(-Table2[[#This Row],[Quarterly Burn]]/90))</f>
        <v>45397.615035644849</v>
      </c>
      <c r="J254" s="21">
        <f>Table2[[#This Row],[Quarter End Date]]+((Table2[[#This Row],[Q End Cash]]+(1.2*Table2[[#This Row],[Quarterly Burn]]))/(-Table2[[#This Row],[Quarterly Burn]]/90))</f>
        <v>45469.615035644849</v>
      </c>
      <c r="K254" s="9">
        <f>_xll.RDP.Data(Table2[[#This Row],[Ticker]],"TR.CompanyMarketCapitalization(Scale=6)")</f>
        <v>34.224166816</v>
      </c>
      <c r="L254" s="12">
        <f>_xll.RDP.Data(Table2[[#This Row],[Ticker]],"TR.AvgDailyValTraded20D(Scale=6)")</f>
        <v>1.7810714153846E-2</v>
      </c>
      <c r="M254" s="9">
        <v>34.200000000000003</v>
      </c>
      <c r="N254" s="12">
        <v>1.7999999999999999E-2</v>
      </c>
      <c r="O254" s="45"/>
      <c r="P254" s="17"/>
      <c r="Q254" s="14">
        <f ca="1">(Table2[[#This Row],[Q End Cash]]+((TODAY()-Table2[[#This Row],[Quarter End Date]])*(Table2[[#This Row],[Quarterly Burn]]/90)))/1000000</f>
        <v>2.9251</v>
      </c>
      <c r="R254" s="14">
        <f ca="1">Table2[[#This Row],[Current Estimate, Cash]]/(Table2[[#This Row],[Quarterly Burn]]/1000000)</f>
        <v>-1.8957226182760856</v>
      </c>
      <c r="S254" s="2" t="e">
        <f>INDEX(Table1[Date],MATCH(Table2[[#This Row],[Ticker]],Table1[RIC],0))</f>
        <v>#N/A</v>
      </c>
    </row>
    <row r="255" spans="2:19" hidden="1" x14ac:dyDescent="0.25">
      <c r="B255" s="1" t="s">
        <v>597</v>
      </c>
      <c r="C255" s="17">
        <v>404000</v>
      </c>
      <c r="D255" s="17">
        <v>-2000</v>
      </c>
      <c r="E255" s="17">
        <v>-113000</v>
      </c>
      <c r="F255" s="18">
        <v>2472000</v>
      </c>
      <c r="G255" s="18">
        <v>402000</v>
      </c>
      <c r="H255" s="2">
        <v>45290</v>
      </c>
      <c r="I255" s="20">
        <f>Table2[[#This Row],[Quarter End Date]]+((Table2[[#This Row],[Q End Cash]]+(2*Table2[[#This Row],[Quarterly Burn]]))/(-Table2[[#This Row],[Quarterly Burn]]/90))</f>
        <v>44556.567164179105</v>
      </c>
      <c r="J255" s="21">
        <f>Table2[[#This Row],[Quarter End Date]]+((Table2[[#This Row],[Q End Cash]]+(1.2*Table2[[#This Row],[Quarterly Burn]]))/(-Table2[[#This Row],[Quarterly Burn]]/90))</f>
        <v>44628.567164179105</v>
      </c>
      <c r="K255" s="9">
        <f>_xll.RDP.Data(Table2[[#This Row],[Ticker]],"TR.CompanyMarketCapitalization(Scale=6)")</f>
        <v>24.11240827</v>
      </c>
      <c r="L255" s="12">
        <f>_xll.RDP.Data(Table2[[#This Row],[Ticker]],"TR.AvgDailyValTraded20D(Scale=6)")</f>
        <v>9.6589219230769994E-3</v>
      </c>
      <c r="M255" s="9">
        <v>24.1</v>
      </c>
      <c r="N255" s="12">
        <v>8.9999999999999993E-3</v>
      </c>
      <c r="O255" s="45"/>
      <c r="P255" s="17"/>
      <c r="Q255" s="14">
        <f ca="1">(Table2[[#This Row],[Q End Cash]]+((TODAY()-Table2[[#This Row],[Quarter End Date]])*(Table2[[#This Row],[Quarterly Burn]]/90)))/1000000</f>
        <v>2.9946000000000002</v>
      </c>
      <c r="R255" s="14">
        <f ca="1">Table2[[#This Row],[Current Estimate, Cash]]/(Table2[[#This Row],[Quarterly Burn]]/1000000)</f>
        <v>7.4492537313432834</v>
      </c>
      <c r="S255" s="2" t="e">
        <f>INDEX(Table1[Date],MATCH(Table2[[#This Row],[Ticker]],Table1[RIC],0))</f>
        <v>#N/A</v>
      </c>
    </row>
    <row r="256" spans="2:19" x14ac:dyDescent="0.25">
      <c r="B256" s="1" t="s">
        <v>425</v>
      </c>
      <c r="C256" s="17">
        <v>-148000</v>
      </c>
      <c r="D256" s="17">
        <v>-1103000</v>
      </c>
      <c r="E256" s="17">
        <v>1050000</v>
      </c>
      <c r="F256" s="18">
        <v>1817000</v>
      </c>
      <c r="G256" s="18">
        <v>-1251000</v>
      </c>
      <c r="H256" s="2">
        <v>45290</v>
      </c>
      <c r="I256" s="20">
        <f>Table2[[#This Row],[Quarter End Date]]+((Table2[[#This Row],[Q End Cash]]+(2*Table2[[#This Row],[Quarterly Burn]]))/(-Table2[[#This Row],[Quarterly Burn]]/90))</f>
        <v>45240.719424460432</v>
      </c>
      <c r="J256" s="21">
        <f>Table2[[#This Row],[Quarter End Date]]+((Table2[[#This Row],[Q End Cash]]+(1.2*Table2[[#This Row],[Quarterly Burn]]))/(-Table2[[#This Row],[Quarterly Burn]]/90))</f>
        <v>45312.719424460432</v>
      </c>
      <c r="K256" s="9">
        <f>_xll.RDP.Data(Table2[[#This Row],[Ticker]],"TR.CompanyMarketCapitalization(Scale=6)")</f>
        <v>21.228647637000002</v>
      </c>
      <c r="L256" s="12">
        <f>_xll.RDP.Data(Table2[[#This Row],[Ticker]],"TR.AvgDailyValTraded20D(Scale=6)")</f>
        <v>2.0379500769231E-2</v>
      </c>
      <c r="M256" s="9">
        <v>20.9</v>
      </c>
      <c r="N256" s="12">
        <v>2.1000000000000001E-2</v>
      </c>
      <c r="O256" s="45" t="s">
        <v>1010</v>
      </c>
      <c r="P256" s="17"/>
      <c r="Q256" s="14">
        <f ca="1">(Table2[[#This Row],[Q End Cash]]+((TODAY()-Table2[[#This Row],[Quarter End Date]])*(Table2[[#This Row],[Quarterly Burn]]/90)))/1000000</f>
        <v>0.19070000000000001</v>
      </c>
      <c r="R256" s="14">
        <f ca="1">Table2[[#This Row],[Current Estimate, Cash]]/(Table2[[#This Row],[Quarterly Burn]]/1000000)</f>
        <v>-0.15243804956035173</v>
      </c>
      <c r="S256" s="2">
        <v>45406</v>
      </c>
    </row>
    <row r="257" spans="2:19" x14ac:dyDescent="0.25">
      <c r="B257" s="1" t="s">
        <v>399</v>
      </c>
      <c r="C257" s="17">
        <v>-523000</v>
      </c>
      <c r="D257" s="17">
        <v>-1482000</v>
      </c>
      <c r="E257" s="17">
        <v>2776000</v>
      </c>
      <c r="F257" s="18">
        <v>3717000</v>
      </c>
      <c r="G257" s="18">
        <v>-2005000</v>
      </c>
      <c r="H257" s="2">
        <v>45290</v>
      </c>
      <c r="I257" s="20">
        <f>Table2[[#This Row],[Quarter End Date]]+((Table2[[#This Row],[Q End Cash]]+(2*Table2[[#This Row],[Quarterly Burn]]))/(-Table2[[#This Row],[Quarterly Burn]]/90))</f>
        <v>45276.847880299254</v>
      </c>
      <c r="J257" s="21">
        <f>Table2[[#This Row],[Quarter End Date]]+((Table2[[#This Row],[Q End Cash]]+(1.2*Table2[[#This Row],[Quarterly Burn]]))/(-Table2[[#This Row],[Quarterly Burn]]/90))</f>
        <v>45348.847880299254</v>
      </c>
      <c r="K257" s="9">
        <f>_xll.RDP.Data(Table2[[#This Row],[Ticker]],"TR.CompanyMarketCapitalization(Scale=6)")</f>
        <v>10.507480686999999</v>
      </c>
      <c r="L257" s="12">
        <f>_xll.RDP.Data(Table2[[#This Row],[Ticker]],"TR.AvgDailyValTraded20D(Scale=6)")</f>
        <v>1.3365690769231E-2</v>
      </c>
      <c r="M257" s="9">
        <v>11.5</v>
      </c>
      <c r="N257" s="12">
        <v>1.2999999999999999E-2</v>
      </c>
      <c r="O257" s="45"/>
      <c r="P257" s="17"/>
      <c r="Q257" s="14">
        <f ca="1">(Table2[[#This Row],[Q End Cash]]+((TODAY()-Table2[[#This Row],[Quarter End Date]])*(Table2[[#This Row],[Quarterly Burn]]/90)))/1000000</f>
        <v>1.1105</v>
      </c>
      <c r="R257" s="14">
        <f ca="1">Table2[[#This Row],[Current Estimate, Cash]]/(Table2[[#This Row],[Quarterly Burn]]/1000000)</f>
        <v>-0.55386533665835413</v>
      </c>
      <c r="S257" s="2">
        <v>45406</v>
      </c>
    </row>
    <row r="258" spans="2:19" hidden="1" x14ac:dyDescent="0.25">
      <c r="B258" s="1" t="s">
        <v>305</v>
      </c>
      <c r="C258" s="17">
        <v>135000</v>
      </c>
      <c r="D258" s="17">
        <v>-1707000</v>
      </c>
      <c r="E258" s="17" t="s">
        <v>21</v>
      </c>
      <c r="F258" s="18">
        <v>5238000</v>
      </c>
      <c r="G258" s="18">
        <v>-1572000</v>
      </c>
      <c r="H258" s="2">
        <v>45290</v>
      </c>
      <c r="I258" s="20">
        <f>Table2[[#This Row],[Quarter End Date]]+((Table2[[#This Row],[Q End Cash]]+(2*Table2[[#This Row],[Quarterly Burn]]))/(-Table2[[#This Row],[Quarterly Burn]]/90))</f>
        <v>45409.885496183204</v>
      </c>
      <c r="J258" s="21">
        <f>Table2[[#This Row],[Quarter End Date]]+((Table2[[#This Row],[Q End Cash]]+(1.2*Table2[[#This Row],[Quarterly Burn]]))/(-Table2[[#This Row],[Quarterly Burn]]/90))</f>
        <v>45481.885496183204</v>
      </c>
      <c r="K258" s="9">
        <f>_xll.RDP.Data(Table2[[#This Row],[Ticker]],"TR.CompanyMarketCapitalization(Scale=6)")</f>
        <v>32.642412479999997</v>
      </c>
      <c r="L258" s="12">
        <f>_xll.RDP.Data(Table2[[#This Row],[Ticker]],"TR.AvgDailyValTraded20D(Scale=6)")</f>
        <v>9.9796683384615004E-2</v>
      </c>
      <c r="M258" s="9">
        <v>34.5</v>
      </c>
      <c r="N258" s="12">
        <v>0.105</v>
      </c>
      <c r="O258" s="45"/>
      <c r="P258" s="17"/>
      <c r="Q258" s="14">
        <f ca="1">(Table2[[#This Row],[Q End Cash]]+((TODAY()-Table2[[#This Row],[Quarter End Date]])*(Table2[[#This Row],[Quarterly Burn]]/90)))/1000000</f>
        <v>3.1943999999999999</v>
      </c>
      <c r="R258" s="14">
        <f ca="1">Table2[[#This Row],[Current Estimate, Cash]]/(Table2[[#This Row],[Quarterly Burn]]/1000000)</f>
        <v>-2.0320610687022898</v>
      </c>
      <c r="S258" s="2" t="e">
        <f>INDEX(Table1[Date],MATCH(Table2[[#This Row],[Ticker]],Table1[RIC],0))</f>
        <v>#N/A</v>
      </c>
    </row>
    <row r="259" spans="2:19" hidden="1" x14ac:dyDescent="0.25">
      <c r="B259" s="1" t="s">
        <v>303</v>
      </c>
      <c r="C259" s="17">
        <v>-2811000</v>
      </c>
      <c r="D259" s="17">
        <v>-737000</v>
      </c>
      <c r="E259" s="17">
        <v>5718000</v>
      </c>
      <c r="F259" s="18">
        <v>7875000</v>
      </c>
      <c r="G259" s="18">
        <v>-3548000</v>
      </c>
      <c r="H259" s="2">
        <v>45290</v>
      </c>
      <c r="I259" s="20">
        <f>Table2[[#This Row],[Quarter End Date]]+((Table2[[#This Row],[Q End Cash]]+(2*Table2[[#This Row],[Quarterly Burn]]))/(-Table2[[#This Row],[Quarterly Burn]]/90))</f>
        <v>45309.760428410373</v>
      </c>
      <c r="J259" s="21">
        <f>Table2[[#This Row],[Quarter End Date]]+((Table2[[#This Row],[Q End Cash]]+(1.2*Table2[[#This Row],[Quarterly Burn]]))/(-Table2[[#This Row],[Quarterly Burn]]/90))</f>
        <v>45381.760428410373</v>
      </c>
      <c r="K259" s="9">
        <f>_xll.RDP.Data(Table2[[#This Row],[Ticker]],"TR.CompanyMarketCapitalization(Scale=6)")</f>
        <v>52.656171720000003</v>
      </c>
      <c r="L259" s="12">
        <f>_xll.RDP.Data(Table2[[#This Row],[Ticker]],"TR.AvgDailyValTraded20D(Scale=6)")</f>
        <v>0.111809483076923</v>
      </c>
      <c r="M259" s="9">
        <v>50.5</v>
      </c>
      <c r="N259" s="12">
        <v>0.106</v>
      </c>
      <c r="O259" s="45"/>
      <c r="P259" s="17"/>
      <c r="Q259" s="14">
        <f ca="1">(Table2[[#This Row],[Q End Cash]]+((TODAY()-Table2[[#This Row],[Quarter End Date]])*(Table2[[#This Row],[Quarterly Burn]]/90)))/1000000</f>
        <v>3.2625999999999999</v>
      </c>
      <c r="R259" s="14">
        <f ca="1">Table2[[#This Row],[Current Estimate, Cash]]/(Table2[[#This Row],[Quarterly Burn]]/1000000)</f>
        <v>-0.91956031567080043</v>
      </c>
      <c r="S259" s="2" t="e">
        <f>INDEX(Table1[Date],MATCH(Table2[[#This Row],[Ticker]],Table1[RIC],0))</f>
        <v>#N/A</v>
      </c>
    </row>
    <row r="260" spans="2:19" hidden="1" x14ac:dyDescent="0.25">
      <c r="B260" s="1" t="s">
        <v>408</v>
      </c>
      <c r="C260" s="17">
        <v>-7143000</v>
      </c>
      <c r="D260" s="17">
        <v>-541000</v>
      </c>
      <c r="E260" s="17" t="s">
        <v>21</v>
      </c>
      <c r="F260" s="18">
        <v>13321000</v>
      </c>
      <c r="G260" s="18">
        <v>-7684000</v>
      </c>
      <c r="H260" s="2">
        <v>45290</v>
      </c>
      <c r="I260" s="20">
        <f>Table2[[#This Row],[Quarter End Date]]+((Table2[[#This Row],[Q End Cash]]+(2*Table2[[#This Row],[Quarterly Burn]]))/(-Table2[[#This Row],[Quarterly Burn]]/90))</f>
        <v>45266.024206142632</v>
      </c>
      <c r="J260" s="21">
        <f>Table2[[#This Row],[Quarter End Date]]+((Table2[[#This Row],[Q End Cash]]+(1.2*Table2[[#This Row],[Quarterly Burn]]))/(-Table2[[#This Row],[Quarterly Burn]]/90))</f>
        <v>45338.024206142632</v>
      </c>
      <c r="K260" s="9">
        <f>_xll.RDP.Data(Table2[[#This Row],[Ticker]],"TR.CompanyMarketCapitalization(Scale=6)")</f>
        <v>145.72315132</v>
      </c>
      <c r="L260" s="12">
        <f>_xll.RDP.Data(Table2[[#This Row],[Ticker]],"TR.AvgDailyValTraded20D(Scale=6)")</f>
        <v>0.19044209576923099</v>
      </c>
      <c r="M260" s="9">
        <v>140.9</v>
      </c>
      <c r="N260" s="12">
        <v>0.185</v>
      </c>
      <c r="O260" s="45"/>
      <c r="P260" s="17"/>
      <c r="Q260" s="14">
        <f ca="1">(Table2[[#This Row],[Q End Cash]]+((TODAY()-Table2[[#This Row],[Quarter End Date]])*(Table2[[#This Row],[Quarterly Burn]]/90)))/1000000</f>
        <v>3.3317999999999999</v>
      </c>
      <c r="R260" s="14">
        <f ca="1">Table2[[#This Row],[Current Estimate, Cash]]/(Table2[[#This Row],[Quarterly Burn]]/1000000)</f>
        <v>-0.43360229047371157</v>
      </c>
      <c r="S260" s="2" t="e">
        <f>INDEX(Table1[Date],MATCH(Table2[[#This Row],[Ticker]],Table1[RIC],0))</f>
        <v>#N/A</v>
      </c>
    </row>
    <row r="261" spans="2:19" hidden="1" x14ac:dyDescent="0.25">
      <c r="B261" s="1" t="s">
        <v>301</v>
      </c>
      <c r="C261" s="17">
        <v>-1243000</v>
      </c>
      <c r="D261" s="17">
        <v>-23000</v>
      </c>
      <c r="E261" s="17">
        <v>143000</v>
      </c>
      <c r="F261" s="18">
        <v>4997000</v>
      </c>
      <c r="G261" s="18">
        <v>-1266000</v>
      </c>
      <c r="H261" s="2">
        <v>45290</v>
      </c>
      <c r="I261" s="20">
        <f>Table2[[#This Row],[Quarter End Date]]+((Table2[[#This Row],[Q End Cash]]+(2*Table2[[#This Row],[Quarterly Burn]]))/(-Table2[[#This Row],[Quarterly Burn]]/90))</f>
        <v>45465.236966824647</v>
      </c>
      <c r="J261" s="21">
        <f>Table2[[#This Row],[Quarter End Date]]+((Table2[[#This Row],[Q End Cash]]+(1.2*Table2[[#This Row],[Quarterly Burn]]))/(-Table2[[#This Row],[Quarterly Burn]]/90))</f>
        <v>45537.236966824647</v>
      </c>
      <c r="K261" s="9">
        <f>_xll.RDP.Data(Table2[[#This Row],[Ticker]],"TR.CompanyMarketCapitalization(Scale=6)")</f>
        <v>54.716718</v>
      </c>
      <c r="L261" s="12">
        <f>_xll.RDP.Data(Table2[[#This Row],[Ticker]],"TR.AvgDailyValTraded20D(Scale=6)")</f>
        <v>0.30100687846153801</v>
      </c>
      <c r="M261" s="9">
        <v>54.7</v>
      </c>
      <c r="N261" s="12">
        <v>0.30099999999999999</v>
      </c>
      <c r="O261" s="45" t="s">
        <v>203</v>
      </c>
      <c r="P261" s="17"/>
      <c r="Q261" s="13">
        <f ca="1">(Table2[[#This Row],[Q End Cash]]+((TODAY()-Table2[[#This Row],[Quarter End Date]])*(Table2[[#This Row],[Quarterly Burn]]/90)))/1000000</f>
        <v>3.3512</v>
      </c>
      <c r="R261" s="14">
        <f ca="1">Table2[[#This Row],[Current Estimate, Cash]]/(Table2[[#This Row],[Quarterly Burn]]/1000000)</f>
        <v>-2.6470774091627169</v>
      </c>
      <c r="S261" s="2" t="e">
        <f>INDEX(Table1[Date],MATCH(Table2[[#This Row],[Ticker]],Table1[RIC],0))</f>
        <v>#N/A</v>
      </c>
    </row>
    <row r="262" spans="2:19" hidden="1" x14ac:dyDescent="0.25">
      <c r="B262" s="1" t="s">
        <v>276</v>
      </c>
      <c r="C262" s="17">
        <v>-1177000</v>
      </c>
      <c r="D262" s="17"/>
      <c r="E262" s="17" t="s">
        <v>21</v>
      </c>
      <c r="F262" s="18">
        <v>4898000</v>
      </c>
      <c r="G262" s="18">
        <v>-1177000</v>
      </c>
      <c r="H262" s="2">
        <v>45290</v>
      </c>
      <c r="I262" s="20">
        <f>Table2[[#This Row],[Quarter End Date]]+((Table2[[#This Row],[Q End Cash]]+(2*Table2[[#This Row],[Quarterly Burn]]))/(-Table2[[#This Row],[Quarterly Burn]]/90))</f>
        <v>45484.528462192015</v>
      </c>
      <c r="J262" s="21">
        <f>Table2[[#This Row],[Quarter End Date]]+((Table2[[#This Row],[Q End Cash]]+(1.2*Table2[[#This Row],[Quarterly Burn]]))/(-Table2[[#This Row],[Quarterly Burn]]/90))</f>
        <v>45556.528462192015</v>
      </c>
      <c r="K262" s="9">
        <f>_xll.RDP.Data(Table2[[#This Row],[Ticker]],"TR.CompanyMarketCapitalization(Scale=6)")</f>
        <v>15.788787923999999</v>
      </c>
      <c r="L262" s="12">
        <f>_xll.RDP.Data(Table2[[#This Row],[Ticker]],"TR.AvgDailyValTraded20D(Scale=6)")</f>
        <v>3.3969903538462E-2</v>
      </c>
      <c r="M262" s="9">
        <v>13.5</v>
      </c>
      <c r="N262" s="12">
        <v>3.3000000000000002E-2</v>
      </c>
      <c r="O262" s="45"/>
      <c r="P262" s="17"/>
      <c r="Q262" s="14">
        <f ca="1">(Table2[[#This Row],[Q End Cash]]+((TODAY()-Table2[[#This Row],[Quarter End Date]])*(Table2[[#This Row],[Quarterly Burn]]/90)))/1000000</f>
        <v>3.3679000000000001</v>
      </c>
      <c r="R262" s="14">
        <f ca="1">Table2[[#This Row],[Current Estimate, Cash]]/(Table2[[#This Row],[Quarterly Burn]]/1000000)</f>
        <v>-2.8614273576890401</v>
      </c>
      <c r="S262" s="2" t="e">
        <f>INDEX(Table1[Date],MATCH(Table2[[#This Row],[Ticker]],Table1[RIC],0))</f>
        <v>#N/A</v>
      </c>
    </row>
    <row r="263" spans="2:19" hidden="1" x14ac:dyDescent="0.25">
      <c r="B263" s="1" t="s">
        <v>601</v>
      </c>
      <c r="C263" s="17">
        <v>-1567000</v>
      </c>
      <c r="D263" s="17">
        <v>2005000</v>
      </c>
      <c r="E263" s="17" t="s">
        <v>21</v>
      </c>
      <c r="F263" s="18">
        <v>2805000</v>
      </c>
      <c r="G263" s="18">
        <v>438000</v>
      </c>
      <c r="H263" s="2">
        <v>45290</v>
      </c>
      <c r="I263" s="20">
        <f>Table2[[#This Row],[Quarter End Date]]+((Table2[[#This Row],[Q End Cash]]+(2*Table2[[#This Row],[Quarterly Burn]]))/(-Table2[[#This Row],[Quarterly Burn]]/90))</f>
        <v>44533.630136986299</v>
      </c>
      <c r="J263" s="21">
        <f>Table2[[#This Row],[Quarter End Date]]+((Table2[[#This Row],[Q End Cash]]+(1.2*Table2[[#This Row],[Quarterly Burn]]))/(-Table2[[#This Row],[Quarterly Burn]]/90))</f>
        <v>44605.630136986299</v>
      </c>
      <c r="K263" s="9">
        <f>_xll.RDP.Data(Table2[[#This Row],[Ticker]],"TR.CompanyMarketCapitalization(Scale=6)")</f>
        <v>84.826839456000002</v>
      </c>
      <c r="L263" s="12">
        <f>_xll.RDP.Data(Table2[[#This Row],[Ticker]],"TR.AvgDailyValTraded20D(Scale=6)")</f>
        <v>0.15959164184615399</v>
      </c>
      <c r="M263" s="9">
        <v>83.6</v>
      </c>
      <c r="N263" s="12">
        <v>0.16200000000000001</v>
      </c>
      <c r="O263" s="45"/>
      <c r="P263" s="17"/>
      <c r="Q263" s="14">
        <f ca="1">(Table2[[#This Row],[Q End Cash]]+((TODAY()-Table2[[#This Row],[Quarter End Date]])*(Table2[[#This Row],[Quarterly Burn]]/90)))/1000000</f>
        <v>3.3744000000000001</v>
      </c>
      <c r="R263" s="14">
        <f ca="1">Table2[[#This Row],[Current Estimate, Cash]]/(Table2[[#This Row],[Quarterly Burn]]/1000000)</f>
        <v>7.7041095890410958</v>
      </c>
      <c r="S263" s="2" t="e">
        <f>INDEX(Table1[Date],MATCH(Table2[[#This Row],[Ticker]],Table1[RIC],0))</f>
        <v>#N/A</v>
      </c>
    </row>
    <row r="264" spans="2:19" hidden="1" x14ac:dyDescent="0.25">
      <c r="B264" s="1" t="s">
        <v>242</v>
      </c>
      <c r="C264" s="17">
        <v>-773000</v>
      </c>
      <c r="D264" s="17"/>
      <c r="E264" s="17">
        <v>2871000</v>
      </c>
      <c r="F264" s="18">
        <v>4438000</v>
      </c>
      <c r="G264" s="18">
        <v>-773000</v>
      </c>
      <c r="H264" s="2">
        <v>45290</v>
      </c>
      <c r="I264" s="20">
        <f>Table2[[#This Row],[Quarter End Date]]+((Table2[[#This Row],[Q End Cash]]+(2*Table2[[#This Row],[Quarterly Burn]]))/(-Table2[[#This Row],[Quarterly Burn]]/90))</f>
        <v>45626.714100905563</v>
      </c>
      <c r="J264" s="21">
        <f>Table2[[#This Row],[Quarter End Date]]+((Table2[[#This Row],[Q End Cash]]+(1.2*Table2[[#This Row],[Quarterly Burn]]))/(-Table2[[#This Row],[Quarterly Burn]]/90))</f>
        <v>45698.714100905563</v>
      </c>
      <c r="K264" s="9">
        <f>_xll.RDP.Data(Table2[[#This Row],[Ticker]],"TR.CompanyMarketCapitalization(Scale=6)")</f>
        <v>39.555103379999998</v>
      </c>
      <c r="L264" s="12">
        <f>_xll.RDP.Data(Table2[[#This Row],[Ticker]],"TR.AvgDailyValTraded20D(Scale=6)")</f>
        <v>4.7460689846154001E-2</v>
      </c>
      <c r="M264" s="9">
        <v>40.200000000000003</v>
      </c>
      <c r="N264" s="12">
        <v>4.4999999999999998E-2</v>
      </c>
      <c r="O264" s="45"/>
      <c r="P264" s="17"/>
      <c r="Q264" s="14">
        <f ca="1">(Table2[[#This Row],[Q End Cash]]+((TODAY()-Table2[[#This Row],[Quarter End Date]])*(Table2[[#This Row],[Quarterly Burn]]/90)))/1000000</f>
        <v>3.4331</v>
      </c>
      <c r="R264" s="14">
        <f ca="1">Table2[[#This Row],[Current Estimate, Cash]]/(Table2[[#This Row],[Quarterly Burn]]/1000000)</f>
        <v>-4.4412677878395863</v>
      </c>
      <c r="S264" s="2" t="e">
        <f>INDEX(Table1[Date],MATCH(Table2[[#This Row],[Ticker]],Table1[RIC],0))</f>
        <v>#N/A</v>
      </c>
    </row>
    <row r="265" spans="2:19" hidden="1" x14ac:dyDescent="0.25">
      <c r="B265" s="1" t="s">
        <v>434</v>
      </c>
      <c r="C265" s="17">
        <v>-312000</v>
      </c>
      <c r="D265" s="17">
        <v>-1257000</v>
      </c>
      <c r="E265" s="17">
        <v>-61000</v>
      </c>
      <c r="F265" s="18">
        <v>5495000</v>
      </c>
      <c r="G265" s="18">
        <v>-1569000</v>
      </c>
      <c r="H265" s="2">
        <v>45290</v>
      </c>
      <c r="I265" s="20">
        <f>Table2[[#This Row],[Quarter End Date]]+((Table2[[#This Row],[Q End Cash]]+(2*Table2[[#This Row],[Quarterly Burn]]))/(-Table2[[#This Row],[Quarterly Burn]]/90))</f>
        <v>45425.200764818357</v>
      </c>
      <c r="J265" s="21">
        <f>Table2[[#This Row],[Quarter End Date]]+((Table2[[#This Row],[Q End Cash]]+(1.2*Table2[[#This Row],[Quarterly Burn]]))/(-Table2[[#This Row],[Quarterly Burn]]/90))</f>
        <v>45497.200764818357</v>
      </c>
      <c r="K265" s="9">
        <f>_xll.RDP.Data(Table2[[#This Row],[Ticker]],"TR.CompanyMarketCapitalization(Scale=6)")</f>
        <v>23.112053627000002</v>
      </c>
      <c r="L265" s="12">
        <f>_xll.RDP.Data(Table2[[#This Row],[Ticker]],"TR.AvgDailyValTraded20D(Scale=6)")</f>
        <v>1.5533392769231E-2</v>
      </c>
      <c r="M265" s="9">
        <v>23.1</v>
      </c>
      <c r="N265" s="12">
        <v>1.4999999999999999E-2</v>
      </c>
      <c r="O265" s="45"/>
      <c r="P265" s="17"/>
      <c r="Q265" s="14">
        <f ca="1">(Table2[[#This Row],[Q End Cash]]+((TODAY()-Table2[[#This Row],[Quarter End Date]])*(Table2[[#This Row],[Quarterly Burn]]/90)))/1000000</f>
        <v>3.4552999999999998</v>
      </c>
      <c r="R265" s="14">
        <f ca="1">Table2[[#This Row],[Current Estimate, Cash]]/(Table2[[#This Row],[Quarterly Burn]]/1000000)</f>
        <v>-2.2022307202039517</v>
      </c>
      <c r="S265" s="2" t="e">
        <f>INDEX(Table1[Date],MATCH(Table2[[#This Row],[Ticker]],Table1[RIC],0))</f>
        <v>#N/A</v>
      </c>
    </row>
    <row r="266" spans="2:19" hidden="1" x14ac:dyDescent="0.25">
      <c r="B266" s="1" t="s">
        <v>361</v>
      </c>
      <c r="C266" s="17">
        <v>-3373000</v>
      </c>
      <c r="D266" s="17">
        <v>-12000</v>
      </c>
      <c r="E266" s="17">
        <v>4846000</v>
      </c>
      <c r="F266" s="18">
        <v>7914000</v>
      </c>
      <c r="G266" s="18">
        <v>-3385000</v>
      </c>
      <c r="H266" s="2">
        <v>45290</v>
      </c>
      <c r="I266" s="20">
        <f>Table2[[#This Row],[Quarter End Date]]+((Table2[[#This Row],[Q End Cash]]+(2*Table2[[#This Row],[Quarterly Burn]]))/(-Table2[[#This Row],[Quarterly Burn]]/90))</f>
        <v>45320.416543574596</v>
      </c>
      <c r="J266" s="21">
        <f>Table2[[#This Row],[Quarter End Date]]+((Table2[[#This Row],[Q End Cash]]+(1.2*Table2[[#This Row],[Quarterly Burn]]))/(-Table2[[#This Row],[Quarterly Burn]]/90))</f>
        <v>45392.416543574596</v>
      </c>
      <c r="K266" s="9">
        <f>_xll.RDP.Data(Table2[[#This Row],[Ticker]],"TR.CompanyMarketCapitalization(Scale=6)")</f>
        <v>63.096241386999999</v>
      </c>
      <c r="L266" s="12">
        <f>_xll.RDP.Data(Table2[[#This Row],[Ticker]],"TR.AvgDailyValTraded20D(Scale=6)")</f>
        <v>4.8102440307692E-2</v>
      </c>
      <c r="M266" s="9">
        <v>60.4</v>
      </c>
      <c r="N266" s="12">
        <v>4.5999999999999999E-2</v>
      </c>
      <c r="O266" s="45"/>
      <c r="P266" s="17"/>
      <c r="Q266" s="14">
        <f ca="1">(Table2[[#This Row],[Q End Cash]]+((TODAY()-Table2[[#This Row],[Quarter End Date]])*(Table2[[#This Row],[Quarterly Burn]]/90)))/1000000</f>
        <v>3.5135000000000001</v>
      </c>
      <c r="R266" s="14">
        <f ca="1">Table2[[#This Row],[Current Estimate, Cash]]/(Table2[[#This Row],[Quarterly Burn]]/1000000)</f>
        <v>-1.0379615952732646</v>
      </c>
      <c r="S266" s="2" t="e">
        <f>INDEX(Table1[Date],MATCH(Table2[[#This Row],[Ticker]],Table1[RIC],0))</f>
        <v>#N/A</v>
      </c>
    </row>
    <row r="267" spans="2:19" hidden="1" x14ac:dyDescent="0.25">
      <c r="B267" s="1" t="s">
        <v>214</v>
      </c>
      <c r="C267" s="17">
        <v>-136000</v>
      </c>
      <c r="D267" s="17">
        <v>-378000</v>
      </c>
      <c r="E267" s="17">
        <v>0</v>
      </c>
      <c r="F267" s="18">
        <v>4197000</v>
      </c>
      <c r="G267" s="18">
        <v>-514000</v>
      </c>
      <c r="H267" s="2">
        <v>45290</v>
      </c>
      <c r="I267" s="20">
        <f>Table2[[#This Row],[Quarter End Date]]+((Table2[[#This Row],[Q End Cash]]+(2*Table2[[#This Row],[Quarterly Burn]]))/(-Table2[[#This Row],[Quarterly Burn]]/90))</f>
        <v>45844.883268482488</v>
      </c>
      <c r="J267" s="21">
        <f>Table2[[#This Row],[Quarter End Date]]+((Table2[[#This Row],[Q End Cash]]+(1.2*Table2[[#This Row],[Quarterly Burn]]))/(-Table2[[#This Row],[Quarterly Burn]]/90))</f>
        <v>45916.883268482488</v>
      </c>
      <c r="K267" s="9">
        <f>_xll.RDP.Data(Table2[[#This Row],[Ticker]],"TR.CompanyMarketCapitalization(Scale=6)")</f>
        <v>18.177666705</v>
      </c>
      <c r="L267" s="12">
        <f>_xll.RDP.Data(Table2[[#This Row],[Ticker]],"TR.AvgDailyValTraded20D(Scale=6)")</f>
        <v>2.3238724999999998E-2</v>
      </c>
      <c r="M267" s="9">
        <v>17.399999999999999</v>
      </c>
      <c r="N267" s="12">
        <v>2.1999999999999999E-2</v>
      </c>
      <c r="O267" s="45"/>
      <c r="P267" s="17"/>
      <c r="Q267" s="14">
        <f ca="1">(Table2[[#This Row],[Q End Cash]]+((TODAY()-Table2[[#This Row],[Quarter End Date]])*(Table2[[#This Row],[Quarterly Burn]]/90)))/1000000</f>
        <v>3.5287999999999999</v>
      </c>
      <c r="R267" s="14">
        <f ca="1">Table2[[#This Row],[Current Estimate, Cash]]/(Table2[[#This Row],[Quarterly Burn]]/1000000)</f>
        <v>-6.8653696498054471</v>
      </c>
      <c r="S267" s="2" t="e">
        <f>INDEX(Table1[Date],MATCH(Table2[[#This Row],[Ticker]],Table1[RIC],0))</f>
        <v>#N/A</v>
      </c>
    </row>
    <row r="268" spans="2:19" hidden="1" x14ac:dyDescent="0.25">
      <c r="B268" s="1" t="s">
        <v>258</v>
      </c>
      <c r="C268" s="17">
        <v>-235000</v>
      </c>
      <c r="D268" s="17">
        <v>-1282000</v>
      </c>
      <c r="E268" s="17">
        <v>3773000</v>
      </c>
      <c r="F268" s="18">
        <v>5511000</v>
      </c>
      <c r="G268" s="18">
        <v>-1517000</v>
      </c>
      <c r="H268" s="2">
        <v>45290</v>
      </c>
      <c r="I268" s="20">
        <f>Table2[[#This Row],[Quarter End Date]]+((Table2[[#This Row],[Q End Cash]]+(2*Table2[[#This Row],[Quarterly Burn]]))/(-Table2[[#This Row],[Quarterly Burn]]/90))</f>
        <v>45436.954515491103</v>
      </c>
      <c r="J268" s="21">
        <f>Table2[[#This Row],[Quarter End Date]]+((Table2[[#This Row],[Q End Cash]]+(1.2*Table2[[#This Row],[Quarterly Burn]]))/(-Table2[[#This Row],[Quarterly Burn]]/90))</f>
        <v>45508.954515491103</v>
      </c>
      <c r="K268" s="9">
        <f>_xll.RDP.Data(Table2[[#This Row],[Ticker]],"TR.CompanyMarketCapitalization(Scale=6)")</f>
        <v>87.11337657</v>
      </c>
      <c r="L268" s="12">
        <f>_xll.RDP.Data(Table2[[#This Row],[Ticker]],"TR.AvgDailyValTraded20D(Scale=6)")</f>
        <v>0.221904277230769</v>
      </c>
      <c r="M268" s="9">
        <v>88.7</v>
      </c>
      <c r="N268" s="12">
        <v>0.224</v>
      </c>
      <c r="O268" s="45">
        <v>0</v>
      </c>
      <c r="P268" s="17"/>
      <c r="Q268" s="14">
        <f ca="1">(Table2[[#This Row],[Q End Cash]]+((TODAY()-Table2[[#This Row],[Quarter End Date]])*(Table2[[#This Row],[Quarterly Burn]]/90)))/1000000</f>
        <v>3.5388999999999999</v>
      </c>
      <c r="R268" s="14">
        <f ca="1">Table2[[#This Row],[Current Estimate, Cash]]/(Table2[[#This Row],[Quarterly Burn]]/1000000)</f>
        <v>-2.3328279499011209</v>
      </c>
      <c r="S268" s="2" t="e">
        <f>INDEX(Table1[Date],MATCH(Table2[[#This Row],[Ticker]],Table1[RIC],0))</f>
        <v>#N/A</v>
      </c>
    </row>
    <row r="269" spans="2:19" hidden="1" x14ac:dyDescent="0.25">
      <c r="B269" s="1" t="s">
        <v>120</v>
      </c>
      <c r="C269" s="17">
        <v>6381000</v>
      </c>
      <c r="D269" s="17">
        <v>-5020000</v>
      </c>
      <c r="E269" s="17">
        <v>-7709000</v>
      </c>
      <c r="F269" s="18">
        <v>1784000</v>
      </c>
      <c r="G269" s="18">
        <v>1361000</v>
      </c>
      <c r="H269" s="2">
        <v>45290</v>
      </c>
      <c r="I269" s="20">
        <f>Table2[[#This Row],[Quarter End Date]]+((Table2[[#This Row],[Q End Cash]]+(2*Table2[[#This Row],[Quarterly Burn]]))/(-Table2[[#This Row],[Quarterly Burn]]/90))</f>
        <v>44992.027920646586</v>
      </c>
      <c r="J269" s="21">
        <f>Table2[[#This Row],[Quarter End Date]]+((Table2[[#This Row],[Q End Cash]]+(1.2*Table2[[#This Row],[Quarterly Burn]]))/(-Table2[[#This Row],[Quarterly Burn]]/90))</f>
        <v>45064.027920646586</v>
      </c>
      <c r="K269" s="9">
        <f>_xll.RDP.Data(Table2[[#This Row],[Ticker]],"TR.CompanyMarketCapitalization(Scale=6)")</f>
        <v>56.251634670000001</v>
      </c>
      <c r="L269" s="11">
        <f>_xll.RDP.Data(Table2[[#This Row],[Ticker]],"TR.AvgDailyValTraded20D(Scale=6)")</f>
        <v>3.2110953461538E-2</v>
      </c>
      <c r="M269" s="44">
        <v>54.5</v>
      </c>
      <c r="N269" s="11">
        <v>0.03</v>
      </c>
      <c r="O269" s="46"/>
      <c r="P269" s="17"/>
      <c r="Q269" s="14">
        <f ca="1">(Table2[[#This Row],[Q End Cash]]+((TODAY()-Table2[[#This Row],[Quarter End Date]])*(Table2[[#This Row],[Quarterly Burn]]/90)))/1000000</f>
        <v>3.5533000000000001</v>
      </c>
      <c r="R269" s="14">
        <f ca="1">Table2[[#This Row],[Current Estimate, Cash]]/(Table2[[#This Row],[Quarterly Burn]]/1000000)</f>
        <v>2.6108008817046291</v>
      </c>
      <c r="S269" s="2" t="e">
        <f>INDEX(Table1[Date],MATCH(Table2[[#This Row],[Ticker]],Table1[RIC],0))</f>
        <v>#N/A</v>
      </c>
    </row>
    <row r="270" spans="2:19" hidden="1" x14ac:dyDescent="0.25">
      <c r="B270" s="1" t="s">
        <v>232</v>
      </c>
      <c r="C270" s="17">
        <v>443000</v>
      </c>
      <c r="D270" s="17">
        <v>-1128000</v>
      </c>
      <c r="E270" s="17">
        <v>3118000</v>
      </c>
      <c r="F270" s="18">
        <v>4447000</v>
      </c>
      <c r="G270" s="18">
        <v>-685000</v>
      </c>
      <c r="H270" s="2">
        <v>45290</v>
      </c>
      <c r="I270" s="20">
        <f>Table2[[#This Row],[Quarter End Date]]+((Table2[[#This Row],[Q End Cash]]+(2*Table2[[#This Row],[Quarterly Burn]]))/(-Table2[[#This Row],[Quarterly Burn]]/90))</f>
        <v>45694.277372262775</v>
      </c>
      <c r="J270" s="21">
        <f>Table2[[#This Row],[Quarter End Date]]+((Table2[[#This Row],[Q End Cash]]+(1.2*Table2[[#This Row],[Quarterly Burn]]))/(-Table2[[#This Row],[Quarterly Burn]]/90))</f>
        <v>45766.277372262775</v>
      </c>
      <c r="K270" s="9">
        <f>_xll.RDP.Data(Table2[[#This Row],[Ticker]],"TR.CompanyMarketCapitalization(Scale=6)")</f>
        <v>76.4062871</v>
      </c>
      <c r="L270" s="12">
        <f>_xll.RDP.Data(Table2[[#This Row],[Ticker]],"TR.AvgDailyValTraded20D(Scale=6)")</f>
        <v>1.6372129999999999E-2</v>
      </c>
      <c r="M270" s="9">
        <v>76.400000000000006</v>
      </c>
      <c r="N270" s="12">
        <v>1.6E-2</v>
      </c>
      <c r="O270" s="45"/>
      <c r="P270" s="17"/>
      <c r="Q270" s="14">
        <f ca="1">(Table2[[#This Row],[Q End Cash]]+((TODAY()-Table2[[#This Row],[Quarter End Date]])*(Table2[[#This Row],[Quarterly Burn]]/90)))/1000000</f>
        <v>3.5565000000000002</v>
      </c>
      <c r="R270" s="14">
        <f ca="1">Table2[[#This Row],[Current Estimate, Cash]]/(Table2[[#This Row],[Quarterly Burn]]/1000000)</f>
        <v>-5.191970802919708</v>
      </c>
      <c r="S270" s="2" t="e">
        <f>INDEX(Table1[Date],MATCH(Table2[[#This Row],[Ticker]],Table1[RIC],0))</f>
        <v>#N/A</v>
      </c>
    </row>
    <row r="271" spans="2:19" hidden="1" x14ac:dyDescent="0.25">
      <c r="B271" s="1" t="s">
        <v>201</v>
      </c>
      <c r="C271" s="17">
        <v>-47000</v>
      </c>
      <c r="D271" s="17">
        <v>-419000</v>
      </c>
      <c r="E271" s="17">
        <v>-122000</v>
      </c>
      <c r="F271" s="18">
        <v>4179000</v>
      </c>
      <c r="G271" s="18">
        <v>-466000</v>
      </c>
      <c r="H271" s="2">
        <v>45290</v>
      </c>
      <c r="I271" s="20">
        <f>Table2[[#This Row],[Quarter End Date]]+((Table2[[#This Row],[Q End Cash]]+(2*Table2[[#This Row],[Quarterly Burn]]))/(-Table2[[#This Row],[Quarterly Burn]]/90))</f>
        <v>45917.103004291843</v>
      </c>
      <c r="J271" s="21">
        <f>Table2[[#This Row],[Quarter End Date]]+((Table2[[#This Row],[Q End Cash]]+(1.2*Table2[[#This Row],[Quarterly Burn]]))/(-Table2[[#This Row],[Quarterly Burn]]/90))</f>
        <v>45989.103004291843</v>
      </c>
      <c r="K271" s="9">
        <f>_xll.RDP.Data(Table2[[#This Row],[Ticker]],"TR.CompanyMarketCapitalization(Scale=6)")</f>
        <v>17.588010552</v>
      </c>
      <c r="L271" s="12">
        <f>_xll.RDP.Data(Table2[[#This Row],[Ticker]],"TR.AvgDailyValTraded20D(Scale=6)")</f>
        <v>2.1128020515268998E-2</v>
      </c>
      <c r="M271" s="9">
        <v>20.100000000000001</v>
      </c>
      <c r="N271" s="12">
        <v>2.1000000000000001E-2</v>
      </c>
      <c r="O271" s="45"/>
      <c r="P271" s="17"/>
      <c r="Q271" s="14">
        <f ca="1">(Table2[[#This Row],[Q End Cash]]+((TODAY()-Table2[[#This Row],[Quarter End Date]])*(Table2[[#This Row],[Quarterly Burn]]/90)))/1000000</f>
        <v>3.5731999999999999</v>
      </c>
      <c r="R271" s="14">
        <f ca="1">Table2[[#This Row],[Current Estimate, Cash]]/(Table2[[#This Row],[Quarterly Burn]]/1000000)</f>
        <v>-7.6678111587982825</v>
      </c>
      <c r="S271" s="2" t="e">
        <f>INDEX(Table1[Date],MATCH(Table2[[#This Row],[Ticker]],Table1[RIC],0))</f>
        <v>#N/A</v>
      </c>
    </row>
    <row r="272" spans="2:19" hidden="1" x14ac:dyDescent="0.25">
      <c r="B272" s="1" t="s">
        <v>256</v>
      </c>
      <c r="C272" s="17">
        <v>-774000</v>
      </c>
      <c r="D272" s="17">
        <v>-934000</v>
      </c>
      <c r="E272" s="17">
        <v>-244000</v>
      </c>
      <c r="F272" s="18">
        <v>5806000</v>
      </c>
      <c r="G272" s="18">
        <v>-1708000</v>
      </c>
      <c r="H272" s="2">
        <v>45290</v>
      </c>
      <c r="I272" s="20">
        <f>Table2[[#This Row],[Quarter End Date]]+((Table2[[#This Row],[Q End Cash]]+(2*Table2[[#This Row],[Quarterly Burn]]))/(-Table2[[#This Row],[Quarterly Burn]]/90))</f>
        <v>45415.936768149884</v>
      </c>
      <c r="J272" s="21">
        <f>Table2[[#This Row],[Quarter End Date]]+((Table2[[#This Row],[Q End Cash]]+(1.2*Table2[[#This Row],[Quarterly Burn]]))/(-Table2[[#This Row],[Quarterly Burn]]/90))</f>
        <v>45487.936768149884</v>
      </c>
      <c r="K272" s="9">
        <f>_xll.RDP.Data(Table2[[#This Row],[Ticker]],"TR.CompanyMarketCapitalization(Scale=6)")</f>
        <v>64.533197139999999</v>
      </c>
      <c r="L272" s="12">
        <f>_xll.RDP.Data(Table2[[#This Row],[Ticker]],"TR.AvgDailyValTraded20D(Scale=6)")</f>
        <v>0.22270152653846201</v>
      </c>
      <c r="M272" s="9">
        <v>72.099999999999994</v>
      </c>
      <c r="N272" s="12">
        <v>0.23799999999999999</v>
      </c>
      <c r="O272" s="45"/>
      <c r="P272" s="17"/>
      <c r="Q272" s="14">
        <f ca="1">(Table2[[#This Row],[Q End Cash]]+((TODAY()-Table2[[#This Row],[Quarter End Date]])*(Table2[[#This Row],[Quarterly Burn]]/90)))/1000000</f>
        <v>3.5855999999999999</v>
      </c>
      <c r="R272" s="14">
        <f ca="1">Table2[[#This Row],[Current Estimate, Cash]]/(Table2[[#This Row],[Quarterly Burn]]/1000000)</f>
        <v>-2.0992974238875877</v>
      </c>
      <c r="S272" s="2" t="e">
        <f>INDEX(Table1[Date],MATCH(Table2[[#This Row],[Ticker]],Table1[RIC],0))</f>
        <v>#N/A</v>
      </c>
    </row>
    <row r="273" spans="2:19" hidden="1" x14ac:dyDescent="0.25">
      <c r="B273" s="1" t="s">
        <v>326</v>
      </c>
      <c r="C273" s="17">
        <v>-845000</v>
      </c>
      <c r="D273" s="17">
        <v>-1660000</v>
      </c>
      <c r="E273" s="17">
        <v>6974000</v>
      </c>
      <c r="F273" s="18">
        <v>6869000</v>
      </c>
      <c r="G273" s="18">
        <v>-2505000</v>
      </c>
      <c r="H273" s="2">
        <v>45290</v>
      </c>
      <c r="I273" s="20">
        <f>Table2[[#This Row],[Quarter End Date]]+((Table2[[#This Row],[Q End Cash]]+(2*Table2[[#This Row],[Quarterly Burn]]))/(-Table2[[#This Row],[Quarterly Burn]]/90))</f>
        <v>45356.790419161676</v>
      </c>
      <c r="J273" s="21">
        <f>Table2[[#This Row],[Quarter End Date]]+((Table2[[#This Row],[Q End Cash]]+(1.2*Table2[[#This Row],[Quarterly Burn]]))/(-Table2[[#This Row],[Quarterly Burn]]/90))</f>
        <v>45428.790419161676</v>
      </c>
      <c r="K273" s="9">
        <f>_xll.RDP.Data(Table2[[#This Row],[Ticker]],"TR.CompanyMarketCapitalization(Scale=6)")</f>
        <v>13.595856967</v>
      </c>
      <c r="L273" s="12">
        <f>_xll.RDP.Data(Table2[[#This Row],[Ticker]],"TR.AvgDailyValTraded20D(Scale=6)")</f>
        <v>1.3693377384614999E-2</v>
      </c>
      <c r="M273" s="9">
        <v>13.6</v>
      </c>
      <c r="N273" s="12">
        <v>1.4999999999999999E-2</v>
      </c>
      <c r="O273" s="45"/>
      <c r="P273" s="17"/>
      <c r="Q273" s="14">
        <f ca="1">(Table2[[#This Row],[Q End Cash]]+((TODAY()-Table2[[#This Row],[Quarter End Date]])*(Table2[[#This Row],[Quarterly Burn]]/90)))/1000000</f>
        <v>3.6124999999999998</v>
      </c>
      <c r="R273" s="14">
        <f ca="1">Table2[[#This Row],[Current Estimate, Cash]]/(Table2[[#This Row],[Quarterly Burn]]/1000000)</f>
        <v>-1.4421157684630739</v>
      </c>
      <c r="S273" s="2" t="e">
        <f>INDEX(Table1[Date],MATCH(Table2[[#This Row],[Ticker]],Table1[RIC],0))</f>
        <v>#N/A</v>
      </c>
    </row>
    <row r="274" spans="2:19" hidden="1" x14ac:dyDescent="0.25">
      <c r="B274" s="1" t="s">
        <v>435</v>
      </c>
      <c r="C274" s="17">
        <v>-5082781</v>
      </c>
      <c r="D274" s="17">
        <v>-330514</v>
      </c>
      <c r="E274" s="17">
        <v>11946399</v>
      </c>
      <c r="F274" s="18">
        <v>10653858</v>
      </c>
      <c r="G274" s="18">
        <v>-5413295</v>
      </c>
      <c r="H274" s="2">
        <v>45290</v>
      </c>
      <c r="I274" s="20">
        <f>Table2[[#This Row],[Quarter End Date]]+((Table2[[#This Row],[Q End Cash]]+(2*Table2[[#This Row],[Quarterly Burn]]))/(-Table2[[#This Row],[Quarterly Burn]]/90))</f>
        <v>45287.128203801934</v>
      </c>
      <c r="J274" s="21">
        <f>Table2[[#This Row],[Quarter End Date]]+((Table2[[#This Row],[Q End Cash]]+(1.2*Table2[[#This Row],[Quarterly Burn]]))/(-Table2[[#This Row],[Quarterly Burn]]/90))</f>
        <v>45359.128203801934</v>
      </c>
      <c r="K274" s="9">
        <f>_xll.RDP.Data(Table2[[#This Row],[Ticker]],"TR.CompanyMarketCapitalization(Scale=6)")</f>
        <v>45.341696505000002</v>
      </c>
      <c r="L274" s="12">
        <f>_xll.RDP.Data(Table2[[#This Row],[Ticker]],"TR.AvgDailyValTraded20D(Scale=6)")</f>
        <v>1.6067559846154E-2</v>
      </c>
      <c r="M274" s="9">
        <v>42.8</v>
      </c>
      <c r="N274" s="12">
        <v>1.4999999999999999E-2</v>
      </c>
      <c r="O274" s="45"/>
      <c r="P274" s="17"/>
      <c r="Q274" s="14">
        <f ca="1">(Table2[[#This Row],[Q End Cash]]+((TODAY()-Table2[[#This Row],[Quarter End Date]])*(Table2[[#This Row],[Quarterly Burn]]/90)))/1000000</f>
        <v>3.6165745</v>
      </c>
      <c r="R274" s="14">
        <f ca="1">Table2[[#This Row],[Current Estimate, Cash]]/(Table2[[#This Row],[Quarterly Burn]]/1000000)</f>
        <v>-0.66809115335484215</v>
      </c>
      <c r="S274" s="2" t="e">
        <f>INDEX(Table1[Date],MATCH(Table2[[#This Row],[Ticker]],Table1[RIC],0))</f>
        <v>#N/A</v>
      </c>
    </row>
    <row r="275" spans="2:19" x14ac:dyDescent="0.25">
      <c r="B275" s="1" t="s">
        <v>630</v>
      </c>
      <c r="C275" s="17">
        <v>-525000</v>
      </c>
      <c r="D275" s="17">
        <v>-1136000</v>
      </c>
      <c r="E275" s="17">
        <v>0</v>
      </c>
      <c r="F275" s="18">
        <v>2528000</v>
      </c>
      <c r="G275" s="18">
        <f>Table2[[#This Row],[CFI]]+Table2[[#This Row],[CFO]]</f>
        <v>-1661000</v>
      </c>
      <c r="H275" s="2">
        <v>45381</v>
      </c>
      <c r="I275" s="20">
        <f>Table2[[#This Row],[Quarter End Date]]+((Table2[[#This Row],[Q End Cash]]+(2*Table2[[#This Row],[Quarterly Burn]]))/(-Table2[[#This Row],[Quarterly Burn]]/90))</f>
        <v>45337.977724262491</v>
      </c>
      <c r="J275" s="21">
        <f>Table2[[#This Row],[Quarter End Date]]+((Table2[[#This Row],[Q End Cash]]+(1.2*Table2[[#This Row],[Quarterly Burn]]))/(-Table2[[#This Row],[Quarterly Burn]]/90))</f>
        <v>45409.977724262491</v>
      </c>
      <c r="K275" s="9">
        <f>_xll.RDP.Data(Table2[[#This Row],[Ticker]],"TR.CompanyMarketCapitalization(Scale=6)")</f>
        <v>24.055017840000001</v>
      </c>
      <c r="L275" s="11">
        <f>_xll.RDP.Data(Table2[[#This Row],[Ticker]],"TR.AvgDailyValTraded20D(Scale=6)")</f>
        <v>3.1731511066667002E-2</v>
      </c>
      <c r="M275" s="9">
        <v>36.299999999999997</v>
      </c>
      <c r="N275" s="12">
        <v>1.9E-2</v>
      </c>
      <c r="O275" s="46">
        <v>1</v>
      </c>
      <c r="P275" s="17"/>
      <c r="Q275" s="14">
        <f ca="1">(Table2[[#This Row],[Q End Cash]]+((TODAY()-Table2[[#This Row],[Quarter End Date]])*(Table2[[#This Row],[Quarterly Burn]]/90)))/1000000</f>
        <v>2.0481555555555553</v>
      </c>
      <c r="R275" s="14">
        <f ca="1">Table2[[#This Row],[Current Estimate, Cash]]/(Table2[[#This Row],[Quarterly Burn]]/1000000)</f>
        <v>-1.233085825138805</v>
      </c>
      <c r="S275" s="2">
        <v>45406</v>
      </c>
    </row>
    <row r="276" spans="2:19" hidden="1" x14ac:dyDescent="0.25">
      <c r="B276" s="1" t="s">
        <v>91</v>
      </c>
      <c r="C276" s="17">
        <v>6119231</v>
      </c>
      <c r="D276" s="17">
        <v>-5186152</v>
      </c>
      <c r="E276" s="17">
        <v>-1167666</v>
      </c>
      <c r="F276" s="18">
        <v>2421112</v>
      </c>
      <c r="G276" s="18">
        <v>933079</v>
      </c>
      <c r="H276" s="2">
        <v>45290</v>
      </c>
      <c r="I276" s="20">
        <f>Table2[[#This Row],[Quarter End Date]]+((Table2[[#This Row],[Q End Cash]]+(2*Table2[[#This Row],[Quarterly Burn]]))/(-Table2[[#This Row],[Quarterly Burn]]/90))</f>
        <v>44876.471992189297</v>
      </c>
      <c r="J276" s="21">
        <f>Table2[[#This Row],[Quarter End Date]]+((Table2[[#This Row],[Q End Cash]]+(1.2*Table2[[#This Row],[Quarterly Burn]]))/(-Table2[[#This Row],[Quarterly Burn]]/90))</f>
        <v>44948.471992189297</v>
      </c>
      <c r="K276" s="9">
        <f>_xll.RDP.Data(Table2[[#This Row],[Ticker]],"TR.CompanyMarketCapitalization(Scale=6)")</f>
        <v>233.43745744</v>
      </c>
      <c r="L276" s="12">
        <f>_xll.RDP.Data(Table2[[#This Row],[Ticker]],"TR.AvgDailyValTraded20D(Scale=6)")</f>
        <v>0.36446395346153798</v>
      </c>
      <c r="M276" s="9">
        <v>237.5</v>
      </c>
      <c r="N276" s="12">
        <v>0.34599999999999997</v>
      </c>
      <c r="O276" s="45" t="s">
        <v>92</v>
      </c>
      <c r="P276" s="17"/>
      <c r="Q276" s="13">
        <f ca="1">(Table2[[#This Row],[Q End Cash]]+((TODAY()-Table2[[#This Row],[Quarter End Date]])*(Table2[[#This Row],[Quarterly Burn]]/90)))/1000000</f>
        <v>3.6341147</v>
      </c>
      <c r="R276" s="14">
        <f ca="1">Table2[[#This Row],[Current Estimate, Cash]]/(Table2[[#This Row],[Quarterly Burn]]/1000000)</f>
        <v>3.8947556423411096</v>
      </c>
      <c r="S276" s="2" t="e">
        <f>INDEX(Table1[Date],MATCH(Table2[[#This Row],[Ticker]],Table1[RIC],0))</f>
        <v>#N/A</v>
      </c>
    </row>
    <row r="277" spans="2:19" hidden="1" x14ac:dyDescent="0.25">
      <c r="B277" s="1" t="s">
        <v>440</v>
      </c>
      <c r="C277" s="17">
        <v>-1198000</v>
      </c>
      <c r="D277" s="17">
        <v>-254000</v>
      </c>
      <c r="E277" s="17">
        <v>-1056000</v>
      </c>
      <c r="F277" s="18">
        <v>5531000</v>
      </c>
      <c r="G277" s="18">
        <v>-1452000</v>
      </c>
      <c r="H277" s="2">
        <v>45290</v>
      </c>
      <c r="I277" s="20">
        <f>Table2[[#This Row],[Quarter End Date]]+((Table2[[#This Row],[Q End Cash]]+(2*Table2[[#This Row],[Quarterly Burn]]))/(-Table2[[#This Row],[Quarterly Burn]]/90))</f>
        <v>45452.830578512396</v>
      </c>
      <c r="J277" s="21">
        <f>Table2[[#This Row],[Quarter End Date]]+((Table2[[#This Row],[Q End Cash]]+(1.2*Table2[[#This Row],[Quarterly Burn]]))/(-Table2[[#This Row],[Quarterly Burn]]/90))</f>
        <v>45524.830578512396</v>
      </c>
      <c r="K277" s="9">
        <f>_xll.RDP.Data(Table2[[#This Row],[Ticker]],"TR.CompanyMarketCapitalization(Scale=6)")</f>
        <v>28.164724225000001</v>
      </c>
      <c r="L277" s="12">
        <f>_xll.RDP.Data(Table2[[#This Row],[Ticker]],"TR.AvgDailyValTraded20D(Scale=6)")</f>
        <v>1.1834460923077E-2</v>
      </c>
      <c r="M277" s="9">
        <v>30.4</v>
      </c>
      <c r="N277" s="12">
        <v>1.2E-2</v>
      </c>
      <c r="O277" s="45"/>
      <c r="P277" s="17"/>
      <c r="Q277" s="14">
        <f ca="1">(Table2[[#This Row],[Q End Cash]]+((TODAY()-Table2[[#This Row],[Quarter End Date]])*(Table2[[#This Row],[Quarterly Burn]]/90)))/1000000</f>
        <v>3.6434000000000002</v>
      </c>
      <c r="R277" s="14">
        <f ca="1">Table2[[#This Row],[Current Estimate, Cash]]/(Table2[[#This Row],[Quarterly Burn]]/1000000)</f>
        <v>-2.5092286501377412</v>
      </c>
      <c r="S277" s="2" t="e">
        <f>INDEX(Table1[Date],MATCH(Table2[[#This Row],[Ticker]],Table1[RIC],0))</f>
        <v>#N/A</v>
      </c>
    </row>
    <row r="278" spans="2:19" hidden="1" x14ac:dyDescent="0.25">
      <c r="B278" s="1" t="s">
        <v>593</v>
      </c>
      <c r="C278" s="17">
        <v>1297000</v>
      </c>
      <c r="D278" s="17">
        <v>-468000</v>
      </c>
      <c r="E278" s="17">
        <v>93000</v>
      </c>
      <c r="F278" s="18">
        <v>2576000</v>
      </c>
      <c r="G278" s="18">
        <v>829000</v>
      </c>
      <c r="H278" s="2">
        <v>45290</v>
      </c>
      <c r="I278" s="20">
        <f>Table2[[#This Row],[Quarter End Date]]+((Table2[[#This Row],[Q End Cash]]+(2*Table2[[#This Row],[Quarterly Burn]]))/(-Table2[[#This Row],[Quarterly Burn]]/90))</f>
        <v>44830.337756332934</v>
      </c>
      <c r="J278" s="21">
        <f>Table2[[#This Row],[Quarter End Date]]+((Table2[[#This Row],[Q End Cash]]+(1.2*Table2[[#This Row],[Quarterly Burn]]))/(-Table2[[#This Row],[Quarterly Burn]]/90))</f>
        <v>44902.337756332934</v>
      </c>
      <c r="K278" s="9">
        <f>_xll.RDP.Data(Table2[[#This Row],[Ticker]],"TR.CompanyMarketCapitalization(Scale=6)")</f>
        <v>31.080491651999999</v>
      </c>
      <c r="L278" s="12">
        <f>_xll.RDP.Data(Table2[[#This Row],[Ticker]],"TR.AvgDailyValTraded20D(Scale=6)")</f>
        <v>7.2873340000000003E-3</v>
      </c>
      <c r="M278" s="9">
        <v>31.1</v>
      </c>
      <c r="N278" s="12">
        <v>7.0000000000000001E-3</v>
      </c>
      <c r="O278" s="45"/>
      <c r="P278" s="17"/>
      <c r="Q278" s="14">
        <f ca="1">(Table2[[#This Row],[Q End Cash]]+((TODAY()-Table2[[#This Row],[Quarter End Date]])*(Table2[[#This Row],[Quarterly Burn]]/90)))/1000000</f>
        <v>3.6537000000000002</v>
      </c>
      <c r="R278" s="14">
        <f ca="1">Table2[[#This Row],[Current Estimate, Cash]]/(Table2[[#This Row],[Quarterly Burn]]/1000000)</f>
        <v>4.4073582629674313</v>
      </c>
      <c r="S278" s="2" t="e">
        <f>INDEX(Table1[Date],MATCH(Table2[[#This Row],[Ticker]],Table1[RIC],0))</f>
        <v>#N/A</v>
      </c>
    </row>
    <row r="279" spans="2:19" hidden="1" x14ac:dyDescent="0.25">
      <c r="B279" s="1" t="s">
        <v>285</v>
      </c>
      <c r="C279" s="17">
        <v>-1290000</v>
      </c>
      <c r="D279" s="17">
        <v>-3055000</v>
      </c>
      <c r="E279" s="17">
        <v>-1000</v>
      </c>
      <c r="F279" s="18">
        <v>9317000</v>
      </c>
      <c r="G279" s="18">
        <v>-4345000</v>
      </c>
      <c r="H279" s="2">
        <v>45290</v>
      </c>
      <c r="I279" s="20">
        <f>Table2[[#This Row],[Quarter End Date]]+((Table2[[#This Row],[Q End Cash]]+(2*Table2[[#This Row],[Quarterly Burn]]))/(-Table2[[#This Row],[Quarterly Burn]]/90))</f>
        <v>45302.987341772154</v>
      </c>
      <c r="J279" s="21">
        <f>Table2[[#This Row],[Quarter End Date]]+((Table2[[#This Row],[Q End Cash]]+(1.2*Table2[[#This Row],[Quarterly Burn]]))/(-Table2[[#This Row],[Quarterly Burn]]/90))</f>
        <v>45374.987341772154</v>
      </c>
      <c r="K279" s="9">
        <f>_xll.RDP.Data(Table2[[#This Row],[Ticker]],"TR.CompanyMarketCapitalization(Scale=6)")</f>
        <v>21.866935425000001</v>
      </c>
      <c r="L279" s="12">
        <f>_xll.RDP.Data(Table2[[#This Row],[Ticker]],"TR.AvgDailyValTraded20D(Scale=6)")</f>
        <v>0.14352578707692301</v>
      </c>
      <c r="M279" s="9">
        <v>20.399999999999999</v>
      </c>
      <c r="N279" s="12">
        <v>0.14499999999999999</v>
      </c>
      <c r="O279" s="45"/>
      <c r="P279" s="17"/>
      <c r="Q279" s="14">
        <f ca="1">(Table2[[#This Row],[Q End Cash]]+((TODAY()-Table2[[#This Row],[Quarter End Date]])*(Table2[[#This Row],[Quarterly Burn]]/90)))/1000000</f>
        <v>3.6684999999999999</v>
      </c>
      <c r="R279" s="14">
        <f ca="1">Table2[[#This Row],[Current Estimate, Cash]]/(Table2[[#This Row],[Quarterly Burn]]/1000000)</f>
        <v>-0.84430379746835449</v>
      </c>
      <c r="S279" s="2" t="e">
        <f>INDEX(Table1[Date],MATCH(Table2[[#This Row],[Ticker]],Table1[RIC],0))</f>
        <v>#N/A</v>
      </c>
    </row>
    <row r="280" spans="2:19" hidden="1" x14ac:dyDescent="0.25">
      <c r="B280" s="1" t="s">
        <v>367</v>
      </c>
      <c r="C280" s="17">
        <v>-8606000</v>
      </c>
      <c r="D280" s="17">
        <v>15000</v>
      </c>
      <c r="E280" s="17">
        <v>-24000</v>
      </c>
      <c r="F280" s="18">
        <v>14939000</v>
      </c>
      <c r="G280" s="18">
        <v>-8591000</v>
      </c>
      <c r="H280" s="2">
        <v>45290</v>
      </c>
      <c r="I280" s="20">
        <f>Table2[[#This Row],[Quarter End Date]]+((Table2[[#This Row],[Q End Cash]]+(2*Table2[[#This Row],[Quarterly Burn]]))/(-Table2[[#This Row],[Quarterly Burn]]/90))</f>
        <v>45266.502153416368</v>
      </c>
      <c r="J280" s="21">
        <f>Table2[[#This Row],[Quarter End Date]]+((Table2[[#This Row],[Q End Cash]]+(1.2*Table2[[#This Row],[Quarterly Burn]]))/(-Table2[[#This Row],[Quarterly Burn]]/90))</f>
        <v>45338.502153416368</v>
      </c>
      <c r="K280" s="9">
        <f>_xll.RDP.Data(Table2[[#This Row],[Ticker]],"TR.CompanyMarketCapitalization(Scale=6)")</f>
        <v>269.84996885999999</v>
      </c>
      <c r="L280" s="12">
        <f>_xll.RDP.Data(Table2[[#This Row],[Ticker]],"TR.AvgDailyValTraded20D(Scale=6)")</f>
        <v>0.36955192788461499</v>
      </c>
      <c r="M280" s="9">
        <v>267.5</v>
      </c>
      <c r="N280" s="12">
        <v>0.35699999999999998</v>
      </c>
      <c r="O280" s="45" t="s">
        <v>203</v>
      </c>
      <c r="P280" s="17"/>
      <c r="Q280" s="13">
        <f ca="1">(Table2[[#This Row],[Q End Cash]]+((TODAY()-Table2[[#This Row],[Quarter End Date]])*(Table2[[#This Row],[Quarterly Burn]]/90)))/1000000</f>
        <v>3.7707000000000002</v>
      </c>
      <c r="R280" s="14">
        <f ca="1">Table2[[#This Row],[Current Estimate, Cash]]/(Table2[[#This Row],[Quarterly Burn]]/1000000)</f>
        <v>-0.43891281573739965</v>
      </c>
      <c r="S280" s="2" t="e">
        <f>INDEX(Table1[Date],MATCH(Table2[[#This Row],[Ticker]],Table1[RIC],0))</f>
        <v>#N/A</v>
      </c>
    </row>
    <row r="281" spans="2:19" hidden="1" x14ac:dyDescent="0.25">
      <c r="B281" s="1" t="s">
        <v>549</v>
      </c>
      <c r="C281" s="17">
        <v>-647000</v>
      </c>
      <c r="D281" s="17">
        <v>-85000</v>
      </c>
      <c r="E281" s="17">
        <v>178000</v>
      </c>
      <c r="F281" s="18">
        <v>4763000</v>
      </c>
      <c r="G281" s="18">
        <v>-732000</v>
      </c>
      <c r="H281" s="2">
        <v>45290</v>
      </c>
      <c r="I281" s="20">
        <f>Table2[[#This Row],[Quarter End Date]]+((Table2[[#This Row],[Q End Cash]]+(2*Table2[[#This Row],[Quarterly Burn]]))/(-Table2[[#This Row],[Quarterly Burn]]/90))</f>
        <v>45695.614754098358</v>
      </c>
      <c r="J281" s="21">
        <f>Table2[[#This Row],[Quarter End Date]]+((Table2[[#This Row],[Q End Cash]]+(1.2*Table2[[#This Row],[Quarterly Burn]]))/(-Table2[[#This Row],[Quarterly Burn]]/90))</f>
        <v>45767.614754098358</v>
      </c>
      <c r="K281" s="9">
        <f>_xll.RDP.Data(Table2[[#This Row],[Ticker]],"TR.CompanyMarketCapitalization(Scale=6)")</f>
        <v>120.76796714</v>
      </c>
      <c r="L281" s="12">
        <f>_xll.RDP.Data(Table2[[#This Row],[Ticker]],"TR.AvgDailyValTraded20D(Scale=6)")</f>
        <v>0.44068950307692301</v>
      </c>
      <c r="M281" s="9">
        <v>110.3</v>
      </c>
      <c r="N281" s="12">
        <v>0.41799999999999998</v>
      </c>
      <c r="O281" s="45"/>
      <c r="P281" s="17"/>
      <c r="Q281" s="13">
        <f ca="1">(Table2[[#This Row],[Q End Cash]]+((TODAY()-Table2[[#This Row],[Quarter End Date]])*(Table2[[#This Row],[Quarterly Burn]]/90)))/1000000</f>
        <v>3.8113999999999999</v>
      </c>
      <c r="R281" s="14">
        <f ca="1">Table2[[#This Row],[Current Estimate, Cash]]/(Table2[[#This Row],[Quarterly Burn]]/1000000)</f>
        <v>-5.2068306010928964</v>
      </c>
      <c r="S281" s="2" t="e">
        <f>INDEX(Table1[Date],MATCH(Table2[[#This Row],[Ticker]],Table1[RIC],0))</f>
        <v>#N/A</v>
      </c>
    </row>
    <row r="282" spans="2:19" hidden="1" x14ac:dyDescent="0.25">
      <c r="B282" s="1" t="s">
        <v>250</v>
      </c>
      <c r="C282" s="17">
        <v>-169000</v>
      </c>
      <c r="D282" s="17">
        <v>-785000</v>
      </c>
      <c r="E282" s="17">
        <v>72000</v>
      </c>
      <c r="F282" s="18">
        <v>5106000</v>
      </c>
      <c r="G282" s="18">
        <v>-954000</v>
      </c>
      <c r="H282" s="2">
        <v>45290</v>
      </c>
      <c r="I282" s="20">
        <f>Table2[[#This Row],[Quarter End Date]]+((Table2[[#This Row],[Q End Cash]]+(2*Table2[[#This Row],[Quarterly Burn]]))/(-Table2[[#This Row],[Quarterly Burn]]/90))</f>
        <v>45591.698113207545</v>
      </c>
      <c r="J282" s="21">
        <f>Table2[[#This Row],[Quarter End Date]]+((Table2[[#This Row],[Q End Cash]]+(1.2*Table2[[#This Row],[Quarterly Burn]]))/(-Table2[[#This Row],[Quarterly Burn]]/90))</f>
        <v>45663.698113207545</v>
      </c>
      <c r="K282" s="9">
        <f>_xll.RDP.Data(Table2[[#This Row],[Ticker]],"TR.CompanyMarketCapitalization(Scale=6)")</f>
        <v>21.950963439999999</v>
      </c>
      <c r="L282" s="12">
        <f>_xll.RDP.Data(Table2[[#This Row],[Ticker]],"TR.AvgDailyValTraded20D(Scale=6)")</f>
        <v>4.8521519999999999E-2</v>
      </c>
      <c r="M282" s="9">
        <v>23</v>
      </c>
      <c r="N282" s="12">
        <v>4.9000000000000002E-2</v>
      </c>
      <c r="O282" s="45"/>
      <c r="P282" s="17"/>
      <c r="Q282" s="14">
        <f ca="1">(Table2[[#This Row],[Q End Cash]]+((TODAY()-Table2[[#This Row],[Quarter End Date]])*(Table2[[#This Row],[Quarterly Burn]]/90)))/1000000</f>
        <v>3.8658000000000001</v>
      </c>
      <c r="R282" s="14">
        <f ca="1">Table2[[#This Row],[Current Estimate, Cash]]/(Table2[[#This Row],[Quarterly Burn]]/1000000)</f>
        <v>-4.0522012578616353</v>
      </c>
      <c r="S282" s="2" t="e">
        <f>INDEX(Table1[Date],MATCH(Table2[[#This Row],[Ticker]],Table1[RIC],0))</f>
        <v>#N/A</v>
      </c>
    </row>
    <row r="283" spans="2:19" hidden="1" x14ac:dyDescent="0.25">
      <c r="B283" s="1" t="s">
        <v>365</v>
      </c>
      <c r="C283" s="17">
        <v>-560000</v>
      </c>
      <c r="D283" s="17">
        <v>-3695000</v>
      </c>
      <c r="E283" s="17">
        <v>7560000</v>
      </c>
      <c r="F283" s="18">
        <v>9408000</v>
      </c>
      <c r="G283" s="18">
        <v>-4255000</v>
      </c>
      <c r="H283" s="2">
        <v>45290</v>
      </c>
      <c r="I283" s="20">
        <f>Table2[[#This Row],[Quarter End Date]]+((Table2[[#This Row],[Q End Cash]]+(2*Table2[[#This Row],[Quarterly Burn]]))/(-Table2[[#This Row],[Quarterly Burn]]/90))</f>
        <v>45308.994124559344</v>
      </c>
      <c r="J283" s="21">
        <f>Table2[[#This Row],[Quarter End Date]]+((Table2[[#This Row],[Q End Cash]]+(1.2*Table2[[#This Row],[Quarterly Burn]]))/(-Table2[[#This Row],[Quarterly Burn]]/90))</f>
        <v>45380.994124559344</v>
      </c>
      <c r="K283" s="9">
        <f>_xll.RDP.Data(Table2[[#This Row],[Ticker]],"TR.CompanyMarketCapitalization(Scale=6)")</f>
        <v>7.9185840000000098</v>
      </c>
      <c r="L283" s="12">
        <f>_xll.RDP.Data(Table2[[#This Row],[Ticker]],"TR.AvgDailyValTraded20D(Scale=6)")</f>
        <v>1.3712478076922999E-2</v>
      </c>
      <c r="M283" s="9">
        <v>8.1999999999999993</v>
      </c>
      <c r="N283" s="12">
        <v>1.2999999999999999E-2</v>
      </c>
      <c r="O283" s="45"/>
      <c r="P283" s="17"/>
      <c r="Q283" s="14">
        <f ca="1">(Table2[[#This Row],[Q End Cash]]+((TODAY()-Table2[[#This Row],[Quarter End Date]])*(Table2[[#This Row],[Quarterly Burn]]/90)))/1000000</f>
        <v>3.8765000000000001</v>
      </c>
      <c r="R283" s="14">
        <f ca="1">Table2[[#This Row],[Current Estimate, Cash]]/(Table2[[#This Row],[Quarterly Burn]]/1000000)</f>
        <v>-0.91104582843713278</v>
      </c>
      <c r="S283" s="2" t="e">
        <f>INDEX(Table1[Date],MATCH(Table2[[#This Row],[Ticker]],Table1[RIC],0))</f>
        <v>#N/A</v>
      </c>
    </row>
    <row r="284" spans="2:19" hidden="1" x14ac:dyDescent="0.25">
      <c r="B284" s="1" t="s">
        <v>328</v>
      </c>
      <c r="C284" s="17">
        <v>-113000</v>
      </c>
      <c r="D284" s="17">
        <v>-2640000</v>
      </c>
      <c r="E284" s="17">
        <v>797000</v>
      </c>
      <c r="F284" s="18">
        <v>7458000</v>
      </c>
      <c r="G284" s="18">
        <v>-2753000</v>
      </c>
      <c r="H284" s="2">
        <v>45290</v>
      </c>
      <c r="I284" s="20">
        <f>Table2[[#This Row],[Quarter End Date]]+((Table2[[#This Row],[Q End Cash]]+(2*Table2[[#This Row],[Quarterly Burn]]))/(-Table2[[#This Row],[Quarterly Burn]]/90))</f>
        <v>45353.814021067927</v>
      </c>
      <c r="J284" s="21">
        <f>Table2[[#This Row],[Quarter End Date]]+((Table2[[#This Row],[Q End Cash]]+(1.2*Table2[[#This Row],[Quarterly Burn]]))/(-Table2[[#This Row],[Quarterly Burn]]/90))</f>
        <v>45425.814021067927</v>
      </c>
      <c r="K284" s="9">
        <f>_xll.RDP.Data(Table2[[#This Row],[Ticker]],"TR.CompanyMarketCapitalization(Scale=6)")</f>
        <v>155.24242863000001</v>
      </c>
      <c r="L284" s="12">
        <f>_xll.RDP.Data(Table2[[#This Row],[Ticker]],"TR.AvgDailyValTraded20D(Scale=6)")</f>
        <v>0.15799692884615399</v>
      </c>
      <c r="M284" s="9">
        <v>162</v>
      </c>
      <c r="N284" s="12">
        <v>0.17</v>
      </c>
      <c r="O284" s="45"/>
      <c r="P284" s="17"/>
      <c r="Q284" s="14">
        <f ca="1">(Table2[[#This Row],[Q End Cash]]+((TODAY()-Table2[[#This Row],[Quarter End Date]])*(Table2[[#This Row],[Quarterly Burn]]/90)))/1000000</f>
        <v>3.8791000000000002</v>
      </c>
      <c r="R284" s="14">
        <f ca="1">Table2[[#This Row],[Current Estimate, Cash]]/(Table2[[#This Row],[Quarterly Burn]]/1000000)</f>
        <v>-1.4090446785325099</v>
      </c>
      <c r="S284" s="2" t="e">
        <f>INDEX(Table1[Date],MATCH(Table2[[#This Row],[Ticker]],Table1[RIC],0))</f>
        <v>#N/A</v>
      </c>
    </row>
    <row r="285" spans="2:19" hidden="1" x14ac:dyDescent="0.25">
      <c r="B285" s="1" t="s">
        <v>340</v>
      </c>
      <c r="C285" s="17">
        <v>-1104000</v>
      </c>
      <c r="D285" s="17">
        <v>-6791000</v>
      </c>
      <c r="E285" s="17">
        <v>7872000</v>
      </c>
      <c r="F285" s="18">
        <v>11225000</v>
      </c>
      <c r="G285" s="18">
        <v>-7895000</v>
      </c>
      <c r="H285" s="2">
        <v>45290</v>
      </c>
      <c r="I285" s="20">
        <f>Table2[[#This Row],[Quarter End Date]]+((Table2[[#This Row],[Q End Cash]]+(2*Table2[[#This Row],[Quarterly Burn]]))/(-Table2[[#This Row],[Quarterly Burn]]/90))</f>
        <v>45237.960734642176</v>
      </c>
      <c r="J285" s="21">
        <f>Table2[[#This Row],[Quarter End Date]]+((Table2[[#This Row],[Q End Cash]]+(1.2*Table2[[#This Row],[Quarterly Burn]]))/(-Table2[[#This Row],[Quarterly Burn]]/90))</f>
        <v>45309.960734642176</v>
      </c>
      <c r="K285" s="9">
        <f>_xll.RDP.Data(Table2[[#This Row],[Ticker]],"TR.CompanyMarketCapitalization(Scale=6)")</f>
        <v>130.254783925</v>
      </c>
      <c r="L285" s="12">
        <f>_xll.RDP.Data(Table2[[#This Row],[Ticker]],"TR.AvgDailyValTraded20D(Scale=6)")</f>
        <v>0.55801608669230796</v>
      </c>
      <c r="M285" s="9">
        <v>147.19999999999999</v>
      </c>
      <c r="N285" s="12">
        <v>0.627</v>
      </c>
      <c r="O285" s="45">
        <v>1</v>
      </c>
      <c r="P285" s="17"/>
      <c r="Q285" s="13">
        <f ca="1">(Table2[[#This Row],[Q End Cash]]+((TODAY()-Table2[[#This Row],[Quarter End Date]])*(Table2[[#This Row],[Quarterly Burn]]/90)))/1000000+3</f>
        <v>3.9615</v>
      </c>
      <c r="R285" s="14">
        <f ca="1">Table2[[#This Row],[Current Estimate, Cash]]/(Table2[[#This Row],[Quarterly Burn]]/1000000)</f>
        <v>-0.5017732742241926</v>
      </c>
      <c r="S285" s="2" t="e">
        <f>INDEX(Table1[Date],MATCH(Table2[[#This Row],[Ticker]],Table1[RIC],0))</f>
        <v>#N/A</v>
      </c>
    </row>
    <row r="286" spans="2:19" hidden="1" x14ac:dyDescent="0.25">
      <c r="B286" s="1" t="s">
        <v>608</v>
      </c>
      <c r="C286" s="17">
        <v>1279358</v>
      </c>
      <c r="D286" s="17">
        <v>-1129659</v>
      </c>
      <c r="E286" s="17">
        <v>-7558</v>
      </c>
      <c r="F286" s="18">
        <v>3792689</v>
      </c>
      <c r="G286" s="18">
        <v>149699</v>
      </c>
      <c r="H286" s="2">
        <v>45290</v>
      </c>
      <c r="I286" s="20">
        <f>Table2[[#This Row],[Quarter End Date]]+((Table2[[#This Row],[Q End Cash]]+(2*Table2[[#This Row],[Quarterly Burn]]))/(-Table2[[#This Row],[Quarterly Burn]]/90))</f>
        <v>42829.811020781701</v>
      </c>
      <c r="J286" s="21">
        <f>Table2[[#This Row],[Quarter End Date]]+((Table2[[#This Row],[Q End Cash]]+(1.2*Table2[[#This Row],[Quarterly Burn]]))/(-Table2[[#This Row],[Quarterly Burn]]/90))</f>
        <v>42901.811020781701</v>
      </c>
      <c r="K286" s="9">
        <f>_xll.RDP.Data(Table2[[#This Row],[Ticker]],"TR.CompanyMarketCapitalization(Scale=6)")</f>
        <v>64.911038050000002</v>
      </c>
      <c r="L286" s="12">
        <f>_xll.RDP.Data(Table2[[#This Row],[Ticker]],"TR.AvgDailyValTraded20D(Scale=6)")</f>
        <v>4.3341373076922998E-2</v>
      </c>
      <c r="M286" s="9">
        <v>61.7</v>
      </c>
      <c r="N286" s="12">
        <v>4.3999999999999997E-2</v>
      </c>
      <c r="O286" s="45"/>
      <c r="P286" s="17"/>
      <c r="Q286" s="14">
        <f ca="1">(Table2[[#This Row],[Q End Cash]]+((TODAY()-Table2[[#This Row],[Quarter End Date]])*(Table2[[#This Row],[Quarterly Burn]]/90)))/1000000</f>
        <v>3.9872977000000001</v>
      </c>
      <c r="R286" s="14">
        <f ca="1">Table2[[#This Row],[Current Estimate, Cash]]/(Table2[[#This Row],[Quarterly Burn]]/1000000)</f>
        <v>26.635433102425534</v>
      </c>
      <c r="S286" s="2" t="e">
        <f>INDEX(Table1[Date],MATCH(Table2[[#This Row],[Ticker]],Table1[RIC],0))</f>
        <v>#N/A</v>
      </c>
    </row>
    <row r="287" spans="2:19" x14ac:dyDescent="0.25">
      <c r="B287" s="1" t="s">
        <v>349</v>
      </c>
      <c r="C287" s="17">
        <v>-4126000</v>
      </c>
      <c r="D287" s="17">
        <v>-1361000</v>
      </c>
      <c r="E287" s="17">
        <v>752000</v>
      </c>
      <c r="F287" s="18">
        <v>27173000</v>
      </c>
      <c r="G287" s="18">
        <v>-5487000</v>
      </c>
      <c r="H287" s="2">
        <v>45290</v>
      </c>
      <c r="I287" s="20">
        <f>Table2[[#This Row],[Quarter End Date]]+((Table2[[#This Row],[Q End Cash]]+(2*Table2[[#This Row],[Quarterly Burn]]))/(-Table2[[#This Row],[Quarterly Burn]]/90))</f>
        <v>45555.702569710222</v>
      </c>
      <c r="J287" s="21">
        <f>Table2[[#This Row],[Quarter End Date]]+((Table2[[#This Row],[Q End Cash]]+(1.2*Table2[[#This Row],[Quarterly Burn]]))/(-Table2[[#This Row],[Quarterly Burn]]/90))</f>
        <v>45627.702569710222</v>
      </c>
      <c r="K287" s="9">
        <f>_xll.RDP.Data(Table2[[#This Row],[Ticker]],"TR.CompanyMarketCapitalization(Scale=6)")</f>
        <v>63.172508729999997</v>
      </c>
      <c r="L287" s="12">
        <f>_xll.RDP.Data(Table2[[#This Row],[Ticker]],"TR.AvgDailyValTraded20D(Scale=6)")</f>
        <v>4.6098972307691999E-2</v>
      </c>
      <c r="M287" s="9">
        <v>64.3</v>
      </c>
      <c r="N287" s="12">
        <v>0.05</v>
      </c>
      <c r="O287" s="45"/>
      <c r="P287" s="17"/>
      <c r="Q287" s="14">
        <f ca="1">(Table2[[#This Row],[Q End Cash]]+((TODAY()-Table2[[#This Row],[Quarter End Date]])*(Table2[[#This Row],[Quarterly Burn]]/90)))/1000000</f>
        <v>20.039899999999999</v>
      </c>
      <c r="R287" s="14">
        <f ca="1">Table2[[#This Row],[Current Estimate, Cash]]/(Table2[[#This Row],[Quarterly Burn]]/1000000)</f>
        <v>-3.6522507745580461</v>
      </c>
      <c r="S287" s="2">
        <v>45406</v>
      </c>
    </row>
    <row r="288" spans="2:19" x14ac:dyDescent="0.25">
      <c r="B288" s="1" t="s">
        <v>24</v>
      </c>
      <c r="C288" s="17">
        <v>-280000</v>
      </c>
      <c r="D288" s="17">
        <v>0</v>
      </c>
      <c r="E288" s="17">
        <v>0</v>
      </c>
      <c r="F288" s="18">
        <v>15005000</v>
      </c>
      <c r="G288" s="18">
        <f>Table2[[#This Row],[CFI]]+Table2[[#This Row],[CFO]]</f>
        <v>-280000</v>
      </c>
      <c r="H288" s="2">
        <v>45381</v>
      </c>
      <c r="I288" s="20">
        <f>Table2[[#This Row],[Quarter End Date]]+((Table2[[#This Row],[Q End Cash]]+(2*Table2[[#This Row],[Quarterly Burn]]))/(-Table2[[#This Row],[Quarterly Burn]]/90))</f>
        <v>50024.03571428571</v>
      </c>
      <c r="J288" s="21">
        <f>Table2[[#This Row],[Quarter End Date]]+((Table2[[#This Row],[Q End Cash]]+(1.2*Table2[[#This Row],[Quarterly Burn]]))/(-Table2[[#This Row],[Quarterly Burn]]/90))</f>
        <v>50096.03571428571</v>
      </c>
      <c r="K288" s="9">
        <f>_xll.RDP.Data(Table2[[#This Row],[Ticker]],"TR.CompanyMarketCapitalization(Scale=6)")</f>
        <v>21.5515972</v>
      </c>
      <c r="L288" s="12">
        <f>_xll.RDP.Data(Table2[[#This Row],[Ticker]],"TR.AvgDailyValTraded20D(Scale=6)")</f>
        <v>1.5506518384615E-2</v>
      </c>
      <c r="M288" s="9">
        <v>20.9</v>
      </c>
      <c r="N288" s="12">
        <v>1.4999999999999999E-2</v>
      </c>
      <c r="O288" s="45" t="s">
        <v>1011</v>
      </c>
      <c r="P288" s="17"/>
      <c r="Q288" s="14">
        <f ca="1">(Table2[[#This Row],[Q End Cash]]+((TODAY()-Table2[[#This Row],[Quarter End Date]])*(Table2[[#This Row],[Quarterly Burn]]/90)))/1000000</f>
        <v>14.924111111111111</v>
      </c>
      <c r="R288" s="14">
        <f ca="1">Table2[[#This Row],[Current Estimate, Cash]]/(Table2[[#This Row],[Quarterly Burn]]/1000000)</f>
        <v>-53.300396825396824</v>
      </c>
      <c r="S288" s="2">
        <v>45398</v>
      </c>
    </row>
    <row r="289" spans="2:19" hidden="1" x14ac:dyDescent="0.25">
      <c r="B289" s="1" t="s">
        <v>414</v>
      </c>
      <c r="C289" s="17">
        <v>-264000</v>
      </c>
      <c r="D289" s="17">
        <v>-1551000</v>
      </c>
      <c r="E289" s="17" t="s">
        <v>21</v>
      </c>
      <c r="F289" s="18">
        <v>6423000</v>
      </c>
      <c r="G289" s="18">
        <v>-1815000</v>
      </c>
      <c r="H289" s="2">
        <v>45290</v>
      </c>
      <c r="I289" s="20">
        <f>Table2[[#This Row],[Quarter End Date]]+((Table2[[#This Row],[Q End Cash]]+(2*Table2[[#This Row],[Quarterly Burn]]))/(-Table2[[#This Row],[Quarterly Burn]]/90))</f>
        <v>45428.495867768594</v>
      </c>
      <c r="J289" s="21">
        <f>Table2[[#This Row],[Quarter End Date]]+((Table2[[#This Row],[Q End Cash]]+(1.2*Table2[[#This Row],[Quarterly Burn]]))/(-Table2[[#This Row],[Quarterly Burn]]/90))</f>
        <v>45500.495867768594</v>
      </c>
      <c r="K289" s="9">
        <f>_xll.RDP.Data(Table2[[#This Row],[Ticker]],"TR.CompanyMarketCapitalization(Scale=6)")</f>
        <v>31.450946267999999</v>
      </c>
      <c r="L289" s="12">
        <f>_xll.RDP.Data(Table2[[#This Row],[Ticker]],"TR.AvgDailyValTraded20D(Scale=6)")</f>
        <v>2.4883024423077001E-2</v>
      </c>
      <c r="M289" s="9">
        <v>31.5</v>
      </c>
      <c r="N289" s="12">
        <v>2.5000000000000001E-2</v>
      </c>
      <c r="O289" s="45"/>
      <c r="P289" s="17"/>
      <c r="Q289" s="14">
        <f ca="1">(Table2[[#This Row],[Q End Cash]]+((TODAY()-Table2[[#This Row],[Quarter End Date]])*(Table2[[#This Row],[Quarterly Burn]]/90)))/1000000</f>
        <v>4.0635000000000003</v>
      </c>
      <c r="R289" s="14">
        <f ca="1">Table2[[#This Row],[Current Estimate, Cash]]/(Table2[[#This Row],[Quarterly Burn]]/1000000)</f>
        <v>-2.2388429752066119</v>
      </c>
      <c r="S289" s="2" t="e">
        <f>INDEX(Table1[Date],MATCH(Table2[[#This Row],[Ticker]],Table1[RIC],0))</f>
        <v>#N/A</v>
      </c>
    </row>
    <row r="290" spans="2:19" hidden="1" x14ac:dyDescent="0.25">
      <c r="B290" s="1" t="s">
        <v>83</v>
      </c>
      <c r="C290" s="17">
        <v>-268000</v>
      </c>
      <c r="D290" s="17">
        <v>-98000</v>
      </c>
      <c r="E290" s="17">
        <v>-3000</v>
      </c>
      <c r="F290" s="18">
        <v>4555000</v>
      </c>
      <c r="G290" s="18">
        <v>-366000</v>
      </c>
      <c r="H290" s="2">
        <v>45290</v>
      </c>
      <c r="I290" s="20">
        <f>Table2[[#This Row],[Quarter End Date]]+((Table2[[#This Row],[Q End Cash]]+(2*Table2[[#This Row],[Quarterly Burn]]))/(-Table2[[#This Row],[Quarterly Burn]]/90))</f>
        <v>46230.081967213118</v>
      </c>
      <c r="J290" s="21">
        <f>Table2[[#This Row],[Quarter End Date]]+((Table2[[#This Row],[Q End Cash]]+(1.2*Table2[[#This Row],[Quarterly Burn]]))/(-Table2[[#This Row],[Quarterly Burn]]/90))</f>
        <v>46302.081967213118</v>
      </c>
      <c r="K290" s="9">
        <f>_xll.RDP.Data(Table2[[#This Row],[Ticker]],"TR.CompanyMarketCapitalization(Scale=6)")</f>
        <v>193.61934744000001</v>
      </c>
      <c r="L290" s="12">
        <f>_xll.RDP.Data(Table2[[#This Row],[Ticker]],"TR.AvgDailyValTraded20D(Scale=6)")</f>
        <v>0.18656027215384599</v>
      </c>
      <c r="M290" s="9">
        <v>201.7</v>
      </c>
      <c r="N290" s="12">
        <v>0.17899999999999999</v>
      </c>
      <c r="O290" s="45"/>
      <c r="P290" s="17"/>
      <c r="Q290" s="14">
        <f ca="1">(Table2[[#This Row],[Q End Cash]]+((TODAY()-Table2[[#This Row],[Quarter End Date]])*(Table2[[#This Row],[Quarterly Burn]]/90)))/1000000</f>
        <v>4.0792000000000002</v>
      </c>
      <c r="R290" s="14">
        <f ca="1">Table2[[#This Row],[Current Estimate, Cash]]/(Table2[[#This Row],[Quarterly Burn]]/1000000)</f>
        <v>-11.145355191256831</v>
      </c>
      <c r="S290" s="2" t="e">
        <f>INDEX(Table1[Date],MATCH(Table2[[#This Row],[Ticker]],Table1[RIC],0))</f>
        <v>#N/A</v>
      </c>
    </row>
    <row r="291" spans="2:19" hidden="1" x14ac:dyDescent="0.25">
      <c r="B291" s="1" t="s">
        <v>181</v>
      </c>
      <c r="C291" s="17">
        <v>13953000</v>
      </c>
      <c r="D291" s="17">
        <v>-10812000</v>
      </c>
      <c r="E291" s="17">
        <v>1616000</v>
      </c>
      <c r="F291" s="18">
        <v>0</v>
      </c>
      <c r="G291" s="18">
        <v>3141000</v>
      </c>
      <c r="H291" s="2">
        <v>45290</v>
      </c>
      <c r="I291" s="20">
        <f>Table2[[#This Row],[Quarter End Date]]+((Table2[[#This Row],[Q End Cash]]+(2*Table2[[#This Row],[Quarterly Burn]]))/(-Table2[[#This Row],[Quarterly Burn]]/90))</f>
        <v>45110</v>
      </c>
      <c r="J291" s="21">
        <f>Table2[[#This Row],[Quarter End Date]]+((Table2[[#This Row],[Q End Cash]]+(1.2*Table2[[#This Row],[Quarterly Burn]]))/(-Table2[[#This Row],[Quarterly Burn]]/90))</f>
        <v>45182</v>
      </c>
      <c r="K291" s="9">
        <f>_xll.RDP.Data(Table2[[#This Row],[Ticker]],"TR.CompanyMarketCapitalization(Scale=6)")</f>
        <v>315.45</v>
      </c>
      <c r="L291" s="11">
        <f>_xll.RDP.Data(Table2[[#This Row],[Ticker]],"TR.AvgDailyValTraded20D(Scale=6)")</f>
        <v>0.18940800999999999</v>
      </c>
      <c r="M291" s="44">
        <v>315</v>
      </c>
      <c r="N291" s="11">
        <v>0.18</v>
      </c>
      <c r="O291" s="46"/>
      <c r="P291" s="17"/>
      <c r="Q291" s="14">
        <f ca="1">(Table2[[#This Row],[Q End Cash]]+((TODAY()-Table2[[#This Row],[Quarter End Date]])*(Table2[[#This Row],[Quarterly Burn]]/90)))/1000000</f>
        <v>4.0833000000000004</v>
      </c>
      <c r="R291" s="14">
        <f ca="1">Table2[[#This Row],[Current Estimate, Cash]]/(Table2[[#This Row],[Quarterly Burn]]/1000000)</f>
        <v>1.3</v>
      </c>
      <c r="S291" s="2" t="e">
        <f>INDEX(Table1[Date],MATCH(Table2[[#This Row],[Ticker]],Table1[RIC],0))</f>
        <v>#N/A</v>
      </c>
    </row>
    <row r="292" spans="2:19" hidden="1" x14ac:dyDescent="0.25">
      <c r="B292" s="1" t="s">
        <v>248</v>
      </c>
      <c r="C292" s="17">
        <v>-795000</v>
      </c>
      <c r="D292" s="17">
        <v>-216000</v>
      </c>
      <c r="E292" s="17">
        <v>-62000</v>
      </c>
      <c r="F292" s="18">
        <v>5525000</v>
      </c>
      <c r="G292" s="18">
        <v>-1011000</v>
      </c>
      <c r="H292" s="2">
        <v>45290</v>
      </c>
      <c r="I292" s="20">
        <f>Table2[[#This Row],[Quarter End Date]]+((Table2[[#This Row],[Q End Cash]]+(2*Table2[[#This Row],[Quarterly Burn]]))/(-Table2[[#This Row],[Quarterly Burn]]/90))</f>
        <v>45601.839762611278</v>
      </c>
      <c r="J292" s="21">
        <f>Table2[[#This Row],[Quarter End Date]]+((Table2[[#This Row],[Q End Cash]]+(1.2*Table2[[#This Row],[Quarterly Burn]]))/(-Table2[[#This Row],[Quarterly Burn]]/90))</f>
        <v>45673.839762611278</v>
      </c>
      <c r="K292" s="9">
        <f>_xll.RDP.Data(Table2[[#This Row],[Ticker]],"TR.CompanyMarketCapitalization(Scale=6)")</f>
        <v>85.968354939999998</v>
      </c>
      <c r="L292" s="12">
        <f>_xll.RDP.Data(Table2[[#This Row],[Ticker]],"TR.AvgDailyValTraded20D(Scale=6)")</f>
        <v>3.9693292307692002E-2</v>
      </c>
      <c r="M292" s="9">
        <v>82.9</v>
      </c>
      <c r="N292" s="12">
        <v>4.9000000000000002E-2</v>
      </c>
      <c r="O292" s="45"/>
      <c r="P292" s="17"/>
      <c r="Q292" s="14">
        <f ca="1">(Table2[[#This Row],[Q End Cash]]+((TODAY()-Table2[[#This Row],[Quarter End Date]])*(Table2[[#This Row],[Quarterly Burn]]/90)))/1000000</f>
        <v>4.2107000000000001</v>
      </c>
      <c r="R292" s="14">
        <f ca="1">Table2[[#This Row],[Current Estimate, Cash]]/(Table2[[#This Row],[Quarterly Burn]]/1000000)</f>
        <v>-4.1648862512363998</v>
      </c>
      <c r="S292" s="2" t="e">
        <f>INDEX(Table1[Date],MATCH(Table2[[#This Row],[Ticker]],Table1[RIC],0))</f>
        <v>#N/A</v>
      </c>
    </row>
    <row r="293" spans="2:19" hidden="1" x14ac:dyDescent="0.25">
      <c r="B293" s="1" t="s">
        <v>354</v>
      </c>
      <c r="C293" s="17">
        <v>-1143000</v>
      </c>
      <c r="D293" s="17">
        <v>-4000</v>
      </c>
      <c r="E293" s="17">
        <v>3691000</v>
      </c>
      <c r="F293" s="18">
        <v>5757000</v>
      </c>
      <c r="G293" s="18">
        <v>-1147000</v>
      </c>
      <c r="H293" s="2">
        <v>45290</v>
      </c>
      <c r="I293" s="20">
        <f>Table2[[#This Row],[Quarter End Date]]+((Table2[[#This Row],[Q End Cash]]+(2*Table2[[#This Row],[Quarterly Burn]]))/(-Table2[[#This Row],[Quarterly Burn]]/90))</f>
        <v>45561.726242371406</v>
      </c>
      <c r="J293" s="21">
        <f>Table2[[#This Row],[Quarter End Date]]+((Table2[[#This Row],[Q End Cash]]+(1.2*Table2[[#This Row],[Quarterly Burn]]))/(-Table2[[#This Row],[Quarterly Burn]]/90))</f>
        <v>45633.726242371406</v>
      </c>
      <c r="K293" s="9">
        <f>_xll.RDP.Data(Table2[[#This Row],[Ticker]],"TR.CompanyMarketCapitalization(Scale=6)")</f>
        <v>41.510180169999998</v>
      </c>
      <c r="L293" s="12">
        <f>_xll.RDP.Data(Table2[[#This Row],[Ticker]],"TR.AvgDailyValTraded20D(Scale=6)")</f>
        <v>4.3803182692307999E-2</v>
      </c>
      <c r="M293" s="9">
        <v>40.200000000000003</v>
      </c>
      <c r="N293" s="12">
        <v>4.7E-2</v>
      </c>
      <c r="O293" s="45"/>
      <c r="P293" s="17"/>
      <c r="Q293" s="14">
        <f ca="1">(Table2[[#This Row],[Q End Cash]]+((TODAY()-Table2[[#This Row],[Quarter End Date]])*(Table2[[#This Row],[Quarterly Burn]]/90)))/1000000</f>
        <v>4.2659000000000002</v>
      </c>
      <c r="R293" s="14">
        <f ca="1">Table2[[#This Row],[Current Estimate, Cash]]/(Table2[[#This Row],[Quarterly Burn]]/1000000)</f>
        <v>-3.7191804707933742</v>
      </c>
      <c r="S293" s="2" t="e">
        <f>INDEX(Table1[Date],MATCH(Table2[[#This Row],[Ticker]],Table1[RIC],0))</f>
        <v>#N/A</v>
      </c>
    </row>
    <row r="294" spans="2:19" hidden="1" x14ac:dyDescent="0.25">
      <c r="B294" s="1" t="s">
        <v>389</v>
      </c>
      <c r="C294" s="17">
        <v>-1171000</v>
      </c>
      <c r="D294" s="17">
        <v>-422000</v>
      </c>
      <c r="E294" s="17">
        <v>-88000</v>
      </c>
      <c r="F294" s="18">
        <v>6356000</v>
      </c>
      <c r="G294" s="18">
        <v>-1593000</v>
      </c>
      <c r="H294" s="2">
        <v>45290</v>
      </c>
      <c r="I294" s="20">
        <f>Table2[[#This Row],[Quarter End Date]]+((Table2[[#This Row],[Q End Cash]]+(2*Table2[[#This Row],[Quarterly Burn]]))/(-Table2[[#This Row],[Quarterly Burn]]/90))</f>
        <v>45469.096045197737</v>
      </c>
      <c r="J294" s="21">
        <f>Table2[[#This Row],[Quarter End Date]]+((Table2[[#This Row],[Q End Cash]]+(1.2*Table2[[#This Row],[Quarterly Burn]]))/(-Table2[[#This Row],[Quarterly Burn]]/90))</f>
        <v>45541.096045197737</v>
      </c>
      <c r="K294" s="9">
        <f>_xll.RDP.Data(Table2[[#This Row],[Ticker]],"TR.CompanyMarketCapitalization(Scale=6)")</f>
        <v>30.931342264000001</v>
      </c>
      <c r="L294" s="12">
        <f>_xll.RDP.Data(Table2[[#This Row],[Ticker]],"TR.AvgDailyValTraded20D(Scale=6)")</f>
        <v>3.8633471692307998E-2</v>
      </c>
      <c r="M294" s="9">
        <v>30.9</v>
      </c>
      <c r="N294" s="12">
        <v>3.5999999999999997E-2</v>
      </c>
      <c r="O294" s="45"/>
      <c r="P294" s="17"/>
      <c r="Q294" s="14">
        <f ca="1">(Table2[[#This Row],[Q End Cash]]+((TODAY()-Table2[[#This Row],[Quarter End Date]])*(Table2[[#This Row],[Quarterly Burn]]/90)))/1000000</f>
        <v>4.2850999999999999</v>
      </c>
      <c r="R294" s="14">
        <f ca="1">Table2[[#This Row],[Current Estimate, Cash]]/(Table2[[#This Row],[Quarterly Burn]]/1000000)</f>
        <v>-2.689956057752668</v>
      </c>
      <c r="S294" s="2" t="e">
        <f>INDEX(Table1[Date],MATCH(Table2[[#This Row],[Ticker]],Table1[RIC],0))</f>
        <v>#N/A</v>
      </c>
    </row>
    <row r="295" spans="2:19" hidden="1" x14ac:dyDescent="0.25">
      <c r="B295" s="1" t="s">
        <v>383</v>
      </c>
      <c r="C295" s="17">
        <v>-2494000</v>
      </c>
      <c r="D295" s="17">
        <v>-1229000</v>
      </c>
      <c r="E295" s="17">
        <v>-317000</v>
      </c>
      <c r="F295" s="18">
        <v>9149000</v>
      </c>
      <c r="G295" s="18">
        <v>-3723000</v>
      </c>
      <c r="H295" s="2">
        <v>45290</v>
      </c>
      <c r="I295" s="20">
        <f>Table2[[#This Row],[Quarter End Date]]+((Table2[[#This Row],[Q End Cash]]+(2*Table2[[#This Row],[Quarterly Burn]]))/(-Table2[[#This Row],[Quarterly Burn]]/90))</f>
        <v>45331.168412570507</v>
      </c>
      <c r="J295" s="21">
        <f>Table2[[#This Row],[Quarter End Date]]+((Table2[[#This Row],[Q End Cash]]+(1.2*Table2[[#This Row],[Quarterly Burn]]))/(-Table2[[#This Row],[Quarterly Burn]]/90))</f>
        <v>45403.168412570507</v>
      </c>
      <c r="K295" s="9">
        <f>_xll.RDP.Data(Table2[[#This Row],[Ticker]],"TR.CompanyMarketCapitalization(Scale=6)")</f>
        <v>87.215982749999995</v>
      </c>
      <c r="L295" s="12">
        <f>_xll.RDP.Data(Table2[[#This Row],[Ticker]],"TR.AvgDailyValTraded20D(Scale=6)")</f>
        <v>3.5833958846154E-2</v>
      </c>
      <c r="M295" s="9">
        <v>87.2</v>
      </c>
      <c r="N295" s="12">
        <v>3.6999999999999998E-2</v>
      </c>
      <c r="O295" s="45"/>
      <c r="P295" s="17"/>
      <c r="Q295" s="14">
        <f ca="1">(Table2[[#This Row],[Q End Cash]]+((TODAY()-Table2[[#This Row],[Quarter End Date]])*(Table2[[#This Row],[Quarterly Burn]]/90)))/1000000</f>
        <v>4.3090999999999999</v>
      </c>
      <c r="R295" s="14">
        <f ca="1">Table2[[#This Row],[Current Estimate, Cash]]/(Table2[[#This Row],[Quarterly Burn]]/1000000)</f>
        <v>-1.1574268063389739</v>
      </c>
      <c r="S295" s="2" t="e">
        <f>INDEX(Table1[Date],MATCH(Table2[[#This Row],[Ticker]],Table1[RIC],0))</f>
        <v>#N/A</v>
      </c>
    </row>
    <row r="296" spans="2:19" hidden="1" x14ac:dyDescent="0.25">
      <c r="B296" s="1" t="s">
        <v>596</v>
      </c>
      <c r="C296" s="17">
        <v>954000</v>
      </c>
      <c r="D296" s="17">
        <v>-321000</v>
      </c>
      <c r="E296" s="17">
        <v>-175000</v>
      </c>
      <c r="F296" s="18">
        <v>3556000</v>
      </c>
      <c r="G296" s="18">
        <v>633000</v>
      </c>
      <c r="H296" s="2">
        <v>45290</v>
      </c>
      <c r="I296" s="20">
        <f>Table2[[#This Row],[Quarter End Date]]+((Table2[[#This Row],[Q End Cash]]+(2*Table2[[#This Row],[Quarterly Burn]]))/(-Table2[[#This Row],[Quarterly Burn]]/90))</f>
        <v>44604.407582938387</v>
      </c>
      <c r="J296" s="21">
        <f>Table2[[#This Row],[Quarter End Date]]+((Table2[[#This Row],[Q End Cash]]+(1.2*Table2[[#This Row],[Quarterly Burn]]))/(-Table2[[#This Row],[Quarterly Burn]]/90))</f>
        <v>44676.407582938387</v>
      </c>
      <c r="K296" s="9">
        <f>_xll.RDP.Data(Table2[[#This Row],[Ticker]],"TR.CompanyMarketCapitalization(Scale=6)")</f>
        <v>38.414190025000003</v>
      </c>
      <c r="L296" s="12">
        <f>_xll.RDP.Data(Table2[[#This Row],[Ticker]],"TR.AvgDailyValTraded20D(Scale=6)")</f>
        <v>2.0186154000000001E-2</v>
      </c>
      <c r="M296" s="9">
        <v>38.4</v>
      </c>
      <c r="N296" s="12">
        <v>1.9E-2</v>
      </c>
      <c r="O296" s="45"/>
      <c r="P296" s="17"/>
      <c r="Q296" s="14">
        <f ca="1">(Table2[[#This Row],[Q End Cash]]+((TODAY()-Table2[[#This Row],[Quarter End Date]])*(Table2[[#This Row],[Quarterly Burn]]/90)))/1000000</f>
        <v>4.3788999999999998</v>
      </c>
      <c r="R296" s="14">
        <f ca="1">Table2[[#This Row],[Current Estimate, Cash]]/(Table2[[#This Row],[Quarterly Burn]]/1000000)</f>
        <v>6.9176935229067924</v>
      </c>
      <c r="S296" s="2" t="e">
        <f>INDEX(Table1[Date],MATCH(Table2[[#This Row],[Ticker]],Table1[RIC],0))</f>
        <v>#N/A</v>
      </c>
    </row>
    <row r="297" spans="2:19" hidden="1" x14ac:dyDescent="0.25">
      <c r="B297" s="1" t="s">
        <v>421</v>
      </c>
      <c r="C297" s="17">
        <v>17749000</v>
      </c>
      <c r="D297" s="17">
        <v>-31746000</v>
      </c>
      <c r="E297" s="17">
        <v>10002000</v>
      </c>
      <c r="F297" s="18">
        <v>22603000</v>
      </c>
      <c r="G297" s="18">
        <v>-13997000</v>
      </c>
      <c r="H297" s="2">
        <v>45290</v>
      </c>
      <c r="I297" s="20">
        <f>Table2[[#This Row],[Quarter End Date]]+((Table2[[#This Row],[Q End Cash]]+(2*Table2[[#This Row],[Quarterly Burn]]))/(-Table2[[#This Row],[Quarterly Burn]]/90))</f>
        <v>45255.33614345931</v>
      </c>
      <c r="J297" s="21">
        <f>Table2[[#This Row],[Quarter End Date]]+((Table2[[#This Row],[Q End Cash]]+(1.2*Table2[[#This Row],[Quarterly Burn]]))/(-Table2[[#This Row],[Quarterly Burn]]/90))</f>
        <v>45327.33614345931</v>
      </c>
      <c r="K297" s="9">
        <f>_xll.RDP.Data(Table2[[#This Row],[Ticker]],"TR.CompanyMarketCapitalization(Scale=6)")</f>
        <v>217.05715817500001</v>
      </c>
      <c r="L297" s="12">
        <f>_xll.RDP.Data(Table2[[#This Row],[Ticker]],"TR.AvgDailyValTraded20D(Scale=6)")</f>
        <v>0.26734898538461499</v>
      </c>
      <c r="M297" s="9">
        <v>217.1</v>
      </c>
      <c r="N297" s="12">
        <v>0.253</v>
      </c>
      <c r="O297" s="45"/>
      <c r="P297" s="17"/>
      <c r="Q297" s="14">
        <f ca="1">(Table2[[#This Row],[Q End Cash]]+((TODAY()-Table2[[#This Row],[Quarter End Date]])*(Table2[[#This Row],[Quarterly Burn]]/90)))/1000000</f>
        <v>4.4069000000000003</v>
      </c>
      <c r="R297" s="14">
        <f ca="1">Table2[[#This Row],[Current Estimate, Cash]]/(Table2[[#This Row],[Quarterly Burn]]/1000000)</f>
        <v>-0.31484603843680792</v>
      </c>
      <c r="S297" s="2" t="e">
        <f>INDEX(Table1[Date],MATCH(Table2[[#This Row],[Ticker]],Table1[RIC],0))</f>
        <v>#N/A</v>
      </c>
    </row>
    <row r="298" spans="2:19" hidden="1" x14ac:dyDescent="0.25">
      <c r="B298" s="1" t="s">
        <v>411</v>
      </c>
      <c r="C298" s="17">
        <v>-1503000</v>
      </c>
      <c r="D298" s="17">
        <v>282000</v>
      </c>
      <c r="E298" s="17">
        <v>360000</v>
      </c>
      <c r="F298" s="18">
        <v>6016000</v>
      </c>
      <c r="G298" s="18">
        <v>-1221000</v>
      </c>
      <c r="H298" s="2">
        <v>45290</v>
      </c>
      <c r="I298" s="20">
        <f>Table2[[#This Row],[Quarter End Date]]+((Table2[[#This Row],[Q End Cash]]+(2*Table2[[#This Row],[Quarterly Burn]]))/(-Table2[[#This Row],[Quarterly Burn]]/90))</f>
        <v>45553.439803439804</v>
      </c>
      <c r="J298" s="21">
        <f>Table2[[#This Row],[Quarter End Date]]+((Table2[[#This Row],[Q End Cash]]+(1.2*Table2[[#This Row],[Quarterly Burn]]))/(-Table2[[#This Row],[Quarterly Burn]]/90))</f>
        <v>45625.439803439804</v>
      </c>
      <c r="K298" s="9">
        <f>_xll.RDP.Data(Table2[[#This Row],[Ticker]],"TR.CompanyMarketCapitalization(Scale=6)")</f>
        <v>43.244577990000003</v>
      </c>
      <c r="L298" s="12">
        <f>_xll.RDP.Data(Table2[[#This Row],[Ticker]],"TR.AvgDailyValTraded20D(Scale=6)")</f>
        <v>2.2327067576923001E-2</v>
      </c>
      <c r="M298" s="9">
        <v>38.9</v>
      </c>
      <c r="N298" s="12">
        <v>2.5999999999999999E-2</v>
      </c>
      <c r="O298" s="45"/>
      <c r="P298" s="17"/>
      <c r="Q298" s="14">
        <f ca="1">(Table2[[#This Row],[Q End Cash]]+((TODAY()-Table2[[#This Row],[Quarter End Date]])*(Table2[[#This Row],[Quarterly Burn]]/90)))/1000000</f>
        <v>4.4287000000000001</v>
      </c>
      <c r="R298" s="14">
        <f ca="1">Table2[[#This Row],[Current Estimate, Cash]]/(Table2[[#This Row],[Quarterly Burn]]/1000000)</f>
        <v>-3.6271089271089267</v>
      </c>
      <c r="S298" s="2" t="e">
        <f>INDEX(Table1[Date],MATCH(Table2[[#This Row],[Ticker]],Table1[RIC],0))</f>
        <v>#N/A</v>
      </c>
    </row>
    <row r="299" spans="2:19" hidden="1" x14ac:dyDescent="0.25">
      <c r="B299" s="1" t="s">
        <v>380</v>
      </c>
      <c r="C299" s="17">
        <v>-665000</v>
      </c>
      <c r="D299" s="17">
        <v>-6390000</v>
      </c>
      <c r="E299" s="17">
        <v>16730000</v>
      </c>
      <c r="F299" s="18">
        <v>13764000</v>
      </c>
      <c r="G299" s="18">
        <v>-7055000</v>
      </c>
      <c r="H299" s="2">
        <v>45290</v>
      </c>
      <c r="I299" s="20">
        <f>Table2[[#This Row],[Quarter End Date]]+((Table2[[#This Row],[Q End Cash]]+(2*Table2[[#This Row],[Quarterly Burn]]))/(-Table2[[#This Row],[Quarterly Burn]]/90))</f>
        <v>45285.586109142452</v>
      </c>
      <c r="J299" s="21">
        <f>Table2[[#This Row],[Quarter End Date]]+((Table2[[#This Row],[Q End Cash]]+(1.2*Table2[[#This Row],[Quarterly Burn]]))/(-Table2[[#This Row],[Quarterly Burn]]/90))</f>
        <v>45357.586109142452</v>
      </c>
      <c r="K299" s="9">
        <f>_xll.RDP.Data(Table2[[#This Row],[Ticker]],"TR.CompanyMarketCapitalization(Scale=6)")</f>
        <v>43.727438399999997</v>
      </c>
      <c r="L299" s="12">
        <f>_xll.RDP.Data(Table2[[#This Row],[Ticker]],"TR.AvgDailyValTraded20D(Scale=6)")</f>
        <v>3.7265575000000002E-2</v>
      </c>
      <c r="M299" s="9">
        <v>53.3</v>
      </c>
      <c r="N299" s="12">
        <v>3.7999999999999999E-2</v>
      </c>
      <c r="O299" s="45"/>
      <c r="P299" s="17"/>
      <c r="Q299" s="14">
        <f ca="1">(Table2[[#This Row],[Q End Cash]]+((TODAY()-Table2[[#This Row],[Quarter End Date]])*(Table2[[#This Row],[Quarterly Burn]]/90)))/1000000</f>
        <v>4.5925000000000002</v>
      </c>
      <c r="R299" s="14">
        <f ca="1">Table2[[#This Row],[Current Estimate, Cash]]/(Table2[[#This Row],[Quarterly Burn]]/1000000)</f>
        <v>-0.65095676824946858</v>
      </c>
      <c r="S299" s="2" t="e">
        <f>INDEX(Table1[Date],MATCH(Table2[[#This Row],[Ticker]],Table1[RIC],0))</f>
        <v>#N/A</v>
      </c>
    </row>
    <row r="300" spans="2:19" hidden="1" x14ac:dyDescent="0.25">
      <c r="B300" s="1" t="s">
        <v>25</v>
      </c>
      <c r="C300" s="17">
        <v>2568692</v>
      </c>
      <c r="D300" s="17">
        <v>-2650471</v>
      </c>
      <c r="E300" s="17">
        <v>-521937</v>
      </c>
      <c r="F300" s="18">
        <v>4726460</v>
      </c>
      <c r="G300" s="18">
        <v>-81779</v>
      </c>
      <c r="H300" s="2">
        <v>45290</v>
      </c>
      <c r="I300" s="20">
        <f>Table2[[#This Row],[Quarter End Date]]+((Table2[[#This Row],[Q End Cash]]+(2*Table2[[#This Row],[Quarterly Burn]]))/(-Table2[[#This Row],[Quarterly Burn]]/90))</f>
        <v>50311.596987001554</v>
      </c>
      <c r="J300" s="21">
        <f>Table2[[#This Row],[Quarter End Date]]+((Table2[[#This Row],[Q End Cash]]+(1.2*Table2[[#This Row],[Quarterly Burn]]))/(-Table2[[#This Row],[Quarterly Burn]]/90))</f>
        <v>50383.596987001554</v>
      </c>
      <c r="K300" s="9">
        <f>_xll.RDP.Data(Table2[[#This Row],[Ticker]],"TR.CompanyMarketCapitalization(Scale=6)")</f>
        <v>26.665617134000001</v>
      </c>
      <c r="L300" s="12">
        <f>_xll.RDP.Data(Table2[[#This Row],[Ticker]],"TR.AvgDailyValTraded20D(Scale=6)")</f>
        <v>8.4485170769230001E-3</v>
      </c>
      <c r="M300" s="9">
        <v>25.5</v>
      </c>
      <c r="N300" s="12">
        <v>8.9999999999999993E-3</v>
      </c>
      <c r="O300" s="45"/>
      <c r="P300" s="17"/>
      <c r="Q300" s="14">
        <f ca="1">(Table2[[#This Row],[Q End Cash]]+((TODAY()-Table2[[#This Row],[Quarter End Date]])*(Table2[[#This Row],[Quarterly Burn]]/90)))/1000000</f>
        <v>4.6201473000000002</v>
      </c>
      <c r="R300" s="14">
        <f ca="1">Table2[[#This Row],[Current Estimate, Cash]]/(Table2[[#This Row],[Quarterly Burn]]/1000000)</f>
        <v>-56.49552207779503</v>
      </c>
      <c r="S300" s="2" t="e">
        <f>INDEX(Table1[Date],MATCH(Table2[[#This Row],[Ticker]],Table1[RIC],0))</f>
        <v>#N/A</v>
      </c>
    </row>
    <row r="301" spans="2:19" hidden="1" x14ac:dyDescent="0.25">
      <c r="B301" s="1" t="s">
        <v>441</v>
      </c>
      <c r="C301" s="17">
        <v>-1676000</v>
      </c>
      <c r="D301" s="17">
        <v>-471000</v>
      </c>
      <c r="E301" s="17">
        <v>8042000</v>
      </c>
      <c r="F301" s="18">
        <v>7623000</v>
      </c>
      <c r="G301" s="18">
        <v>-2147000</v>
      </c>
      <c r="H301" s="2">
        <v>45290</v>
      </c>
      <c r="I301" s="20">
        <f>Table2[[#This Row],[Quarter End Date]]+((Table2[[#This Row],[Q End Cash]]+(2*Table2[[#This Row],[Quarterly Burn]]))/(-Table2[[#This Row],[Quarterly Burn]]/90))</f>
        <v>45429.548206800187</v>
      </c>
      <c r="J301" s="21">
        <f>Table2[[#This Row],[Quarter End Date]]+((Table2[[#This Row],[Q End Cash]]+(1.2*Table2[[#This Row],[Quarterly Burn]]))/(-Table2[[#This Row],[Quarterly Burn]]/90))</f>
        <v>45501.548206800187</v>
      </c>
      <c r="K301" s="9">
        <f>_xll.RDP.Data(Table2[[#This Row],[Ticker]],"TR.CompanyMarketCapitalization(Scale=6)")</f>
        <v>19.21979413</v>
      </c>
      <c r="L301" s="12">
        <f>_xll.RDP.Data(Table2[[#This Row],[Ticker]],"TR.AvgDailyValTraded20D(Scale=6)")</f>
        <v>1.2912221538462E-2</v>
      </c>
      <c r="M301" s="9">
        <v>19.2</v>
      </c>
      <c r="N301" s="12">
        <v>1.2E-2</v>
      </c>
      <c r="O301" s="45"/>
      <c r="P301" s="17"/>
      <c r="Q301" s="14">
        <f ca="1">(Table2[[#This Row],[Q End Cash]]+((TODAY()-Table2[[#This Row],[Quarter End Date]])*(Table2[[#This Row],[Quarterly Burn]]/90)))/1000000</f>
        <v>4.8319000000000001</v>
      </c>
      <c r="R301" s="14">
        <f ca="1">Table2[[#This Row],[Current Estimate, Cash]]/(Table2[[#This Row],[Quarterly Burn]]/1000000)</f>
        <v>-2.2505356311131814</v>
      </c>
      <c r="S301" s="2" t="e">
        <f>INDEX(Table1[Date],MATCH(Table2[[#This Row],[Ticker]],Table1[RIC],0))</f>
        <v>#N/A</v>
      </c>
    </row>
    <row r="302" spans="2:19" hidden="1" x14ac:dyDescent="0.25">
      <c r="B302" s="1" t="s">
        <v>144</v>
      </c>
      <c r="C302" s="17">
        <v>-920000</v>
      </c>
      <c r="D302" s="17">
        <v>3300000</v>
      </c>
      <c r="E302" s="17">
        <v>-1613000</v>
      </c>
      <c r="F302" s="18">
        <v>1860000</v>
      </c>
      <c r="G302" s="18">
        <v>2380000</v>
      </c>
      <c r="H302" s="2">
        <v>45290</v>
      </c>
      <c r="I302" s="20">
        <f>Table2[[#This Row],[Quarter End Date]]+((Table2[[#This Row],[Q End Cash]]+(2*Table2[[#This Row],[Quarterly Burn]]))/(-Table2[[#This Row],[Quarterly Burn]]/90))</f>
        <v>45039.663865546216</v>
      </c>
      <c r="J302" s="21">
        <f>Table2[[#This Row],[Quarter End Date]]+((Table2[[#This Row],[Q End Cash]]+(1.2*Table2[[#This Row],[Quarterly Burn]]))/(-Table2[[#This Row],[Quarterly Burn]]/90))</f>
        <v>45111.663865546216</v>
      </c>
      <c r="K302" s="9">
        <f>_xll.RDP.Data(Table2[[#This Row],[Ticker]],"TR.CompanyMarketCapitalization(Scale=6)")</f>
        <v>22.733780211999999</v>
      </c>
      <c r="L302" s="11">
        <f>_xll.RDP.Data(Table2[[#This Row],[Ticker]],"TR.AvgDailyValTraded20D(Scale=6)")</f>
        <v>6.6040752923076998E-2</v>
      </c>
      <c r="M302" s="44">
        <v>22.7</v>
      </c>
      <c r="N302" s="11">
        <v>7.0000000000000007E-2</v>
      </c>
      <c r="O302" s="46"/>
      <c r="P302" s="17"/>
      <c r="Q302" s="14">
        <f ca="1">(Table2[[#This Row],[Q End Cash]]+((TODAY()-Table2[[#This Row],[Quarter End Date]])*(Table2[[#This Row],[Quarterly Burn]]/90)))/1000000</f>
        <v>4.9539999999999997</v>
      </c>
      <c r="R302" s="14">
        <f ca="1">Table2[[#This Row],[Current Estimate, Cash]]/(Table2[[#This Row],[Quarterly Burn]]/1000000)</f>
        <v>2.081512605042017</v>
      </c>
      <c r="S302" s="2" t="e">
        <f>INDEX(Table1[Date],MATCH(Table2[[#This Row],[Ticker]],Table1[RIC],0))</f>
        <v>#N/A</v>
      </c>
    </row>
    <row r="303" spans="2:19" hidden="1" x14ac:dyDescent="0.25">
      <c r="B303" s="1" t="s">
        <v>322</v>
      </c>
      <c r="C303" s="17">
        <v>-3153000</v>
      </c>
      <c r="D303" s="17">
        <v>-115000</v>
      </c>
      <c r="E303" s="17">
        <v>42000</v>
      </c>
      <c r="F303" s="18">
        <v>9239000</v>
      </c>
      <c r="G303" s="18">
        <v>-3268000</v>
      </c>
      <c r="H303" s="2">
        <v>45290</v>
      </c>
      <c r="I303" s="20">
        <f>Table2[[#This Row],[Quarter End Date]]+((Table2[[#This Row],[Q End Cash]]+(2*Table2[[#This Row],[Quarterly Burn]]))/(-Table2[[#This Row],[Quarterly Burn]]/90))</f>
        <v>45364.440024479802</v>
      </c>
      <c r="J303" s="21">
        <f>Table2[[#This Row],[Quarter End Date]]+((Table2[[#This Row],[Q End Cash]]+(1.2*Table2[[#This Row],[Quarterly Burn]]))/(-Table2[[#This Row],[Quarterly Burn]]/90))</f>
        <v>45436.440024479802</v>
      </c>
      <c r="K303" s="9">
        <f>_xll.RDP.Data(Table2[[#This Row],[Ticker]],"TR.CompanyMarketCapitalization(Scale=6)")</f>
        <v>124.94671713</v>
      </c>
      <c r="L303" s="12">
        <f>_xll.RDP.Data(Table2[[#This Row],[Ticker]],"TR.AvgDailyValTraded20D(Scale=6)")</f>
        <v>5.1682677307692E-2</v>
      </c>
      <c r="M303" s="9">
        <v>115.6</v>
      </c>
      <c r="N303" s="12">
        <v>0.06</v>
      </c>
      <c r="O303" s="45"/>
      <c r="P303" s="17"/>
      <c r="Q303" s="14">
        <f ca="1">(Table2[[#This Row],[Q End Cash]]+((TODAY()-Table2[[#This Row],[Quarter End Date]])*(Table2[[#This Row],[Quarterly Burn]]/90)))/1000000</f>
        <v>4.9905999999999997</v>
      </c>
      <c r="R303" s="14">
        <f ca="1">Table2[[#This Row],[Current Estimate, Cash]]/(Table2[[#This Row],[Quarterly Burn]]/1000000)</f>
        <v>-1.5271113831089351</v>
      </c>
      <c r="S303" s="2" t="e">
        <f>INDEX(Table1[Date],MATCH(Table2[[#This Row],[Ticker]],Table1[RIC],0))</f>
        <v>#N/A</v>
      </c>
    </row>
    <row r="304" spans="2:19" hidden="1" x14ac:dyDescent="0.25">
      <c r="B304" s="1" t="s">
        <v>30</v>
      </c>
      <c r="C304" s="17">
        <v>-192000</v>
      </c>
      <c r="D304" s="17">
        <v>0</v>
      </c>
      <c r="E304" s="17">
        <v>3929000</v>
      </c>
      <c r="F304" s="18">
        <v>5463000</v>
      </c>
      <c r="G304" s="18">
        <v>-192000</v>
      </c>
      <c r="H304" s="2">
        <v>45290</v>
      </c>
      <c r="I304" s="20">
        <f>Table2[[#This Row],[Quarter End Date]]+((Table2[[#This Row],[Q End Cash]]+(2*Table2[[#This Row],[Quarterly Burn]]))/(-Table2[[#This Row],[Quarterly Burn]]/90))</f>
        <v>47670.78125</v>
      </c>
      <c r="J304" s="21">
        <f>Table2[[#This Row],[Quarter End Date]]+((Table2[[#This Row],[Q End Cash]]+(1.2*Table2[[#This Row],[Quarterly Burn]]))/(-Table2[[#This Row],[Quarterly Burn]]/90))</f>
        <v>47742.78125</v>
      </c>
      <c r="K304" s="9">
        <f>_xll.RDP.Data(Table2[[#This Row],[Ticker]],"TR.CompanyMarketCapitalization(Scale=6)")</f>
        <v>126.18597407999999</v>
      </c>
      <c r="L304" s="12">
        <f>_xll.RDP.Data(Table2[[#This Row],[Ticker]],"TR.AvgDailyValTraded20D(Scale=6)")</f>
        <v>0.26864885576923098</v>
      </c>
      <c r="M304" s="9">
        <v>112.4</v>
      </c>
      <c r="N304" s="12">
        <v>0.26500000000000001</v>
      </c>
      <c r="O304" s="45"/>
      <c r="P304" s="17"/>
      <c r="Q304" s="14">
        <f ca="1">(Table2[[#This Row],[Q End Cash]]+((TODAY()-Table2[[#This Row],[Quarter End Date]])*(Table2[[#This Row],[Quarterly Burn]]/90)))/1000000</f>
        <v>5.2134</v>
      </c>
      <c r="R304" s="14">
        <f ca="1">Table2[[#This Row],[Current Estimate, Cash]]/(Table2[[#This Row],[Quarterly Burn]]/1000000)</f>
        <v>-27.153124999999999</v>
      </c>
      <c r="S304" s="2" t="e">
        <f>INDEX(Table1[Date],MATCH(Table2[[#This Row],[Ticker]],Table1[RIC],0))</f>
        <v>#N/A</v>
      </c>
    </row>
    <row r="305" spans="2:19" x14ac:dyDescent="0.25">
      <c r="B305" s="1" t="s">
        <v>451</v>
      </c>
      <c r="C305" s="17">
        <v>-1900000</v>
      </c>
      <c r="D305" s="17">
        <v>-30000</v>
      </c>
      <c r="E305" s="17">
        <v>10958000</v>
      </c>
      <c r="F305" s="18">
        <v>13409000</v>
      </c>
      <c r="G305" s="18">
        <f>Table2[[#This Row],[CFI]]+Table2[[#This Row],[CFO]]</f>
        <v>-1930000</v>
      </c>
      <c r="H305" s="2">
        <v>45381</v>
      </c>
      <c r="I305" s="20">
        <f>Table2[[#This Row],[Quarter End Date]]+((Table2[[#This Row],[Q End Cash]]+(2*Table2[[#This Row],[Quarterly Burn]]))/(-Table2[[#This Row],[Quarterly Burn]]/90))</f>
        <v>45826.290155440416</v>
      </c>
      <c r="J305" s="21">
        <f>Table2[[#This Row],[Quarter End Date]]+((Table2[[#This Row],[Q End Cash]]+(1.2*Table2[[#This Row],[Quarterly Burn]]))/(-Table2[[#This Row],[Quarterly Burn]]/90))</f>
        <v>45898.290155440416</v>
      </c>
      <c r="K305" s="9">
        <f>_xll.RDP.Data(Table2[[#This Row],[Ticker]],"TR.CompanyMarketCapitalization(Scale=6)")</f>
        <v>289.80614329500003</v>
      </c>
      <c r="L305" s="12">
        <f>_xll.RDP.Data(Table2[[#This Row],[Ticker]],"TR.AvgDailyValTraded20D(Scale=6)")</f>
        <v>0.13629741384615399</v>
      </c>
      <c r="M305" s="9">
        <v>294.89999999999998</v>
      </c>
      <c r="N305" s="12">
        <v>0.13</v>
      </c>
      <c r="O305" s="45"/>
      <c r="P305" s="17"/>
      <c r="Q305" s="14">
        <f ca="1">(Table2[[#This Row],[Q End Cash]]+((TODAY()-Table2[[#This Row],[Quarter End Date]])*(Table2[[#This Row],[Quarterly Burn]]/90)))/1000000</f>
        <v>12.851444444444445</v>
      </c>
      <c r="R305" s="14">
        <f ca="1">Table2[[#This Row],[Current Estimate, Cash]]/(Table2[[#This Row],[Quarterly Burn]]/1000000)</f>
        <v>-6.658779504893495</v>
      </c>
      <c r="S305" s="2">
        <v>45404</v>
      </c>
    </row>
    <row r="306" spans="2:19" hidden="1" x14ac:dyDescent="0.25">
      <c r="B306" s="1" t="s">
        <v>183</v>
      </c>
      <c r="C306" s="17">
        <v>4647000</v>
      </c>
      <c r="D306" s="17">
        <v>-571000</v>
      </c>
      <c r="E306" s="17">
        <v>38313000</v>
      </c>
      <c r="F306" s="18">
        <v>0</v>
      </c>
      <c r="G306" s="18">
        <v>4076000</v>
      </c>
      <c r="H306" s="2">
        <v>45290</v>
      </c>
      <c r="I306" s="20">
        <f>Table2[[#This Row],[Quarter End Date]]+((Table2[[#This Row],[Q End Cash]]+(2*Table2[[#This Row],[Quarterly Burn]]))/(-Table2[[#This Row],[Quarterly Burn]]/90))</f>
        <v>45110</v>
      </c>
      <c r="J306" s="21">
        <f>Table2[[#This Row],[Quarter End Date]]+((Table2[[#This Row],[Q End Cash]]+(1.2*Table2[[#This Row],[Quarterly Burn]]))/(-Table2[[#This Row],[Quarterly Burn]]/90))</f>
        <v>45182</v>
      </c>
      <c r="K306" s="9">
        <f>_xll.RDP.Data(Table2[[#This Row],[Ticker]],"TR.CompanyMarketCapitalization(Scale=6)")</f>
        <v>322.49210634000002</v>
      </c>
      <c r="L306" s="11">
        <f>_xll.RDP.Data(Table2[[#This Row],[Ticker]],"TR.AvgDailyValTraded20D(Scale=6)")</f>
        <v>0.47768258923076901</v>
      </c>
      <c r="M306" s="44">
        <v>303</v>
      </c>
      <c r="N306" s="11">
        <v>0.48</v>
      </c>
      <c r="O306" s="46"/>
      <c r="P306" s="17"/>
      <c r="Q306" s="14">
        <f ca="1">(Table2[[#This Row],[Q End Cash]]+((TODAY()-Table2[[#This Row],[Quarter End Date]])*(Table2[[#This Row],[Quarterly Burn]]/90)))/1000000</f>
        <v>5.2988</v>
      </c>
      <c r="R306" s="14">
        <f ca="1">Table2[[#This Row],[Current Estimate, Cash]]/(Table2[[#This Row],[Quarterly Burn]]/1000000)</f>
        <v>1.3</v>
      </c>
      <c r="S306" s="2" t="e">
        <f>INDEX(Table1[Date],MATCH(Table2[[#This Row],[Ticker]],Table1[RIC],0))</f>
        <v>#N/A</v>
      </c>
    </row>
    <row r="307" spans="2:19" x14ac:dyDescent="0.25">
      <c r="B307" s="1" t="s">
        <v>373</v>
      </c>
      <c r="C307" s="17">
        <v>-1116000</v>
      </c>
      <c r="D307" s="17">
        <f>-17205000</f>
        <v>-17205000</v>
      </c>
      <c r="E307" s="17">
        <v>0</v>
      </c>
      <c r="F307" s="18">
        <v>16388000</v>
      </c>
      <c r="G307" s="18">
        <f>Table2[[#This Row],[CFI]]+Table2[[#This Row],[CFO]]</f>
        <v>-18321000</v>
      </c>
      <c r="H307" s="2">
        <v>45381</v>
      </c>
      <c r="I307" s="20">
        <f>Table2[[#This Row],[Quarter End Date]]+((Table2[[#This Row],[Q End Cash]]+(2*Table2[[#This Row],[Quarterly Burn]]))/(-Table2[[#This Row],[Quarterly Burn]]/90))</f>
        <v>45281.504339282794</v>
      </c>
      <c r="J307" s="21">
        <f>Table2[[#This Row],[Quarter End Date]]+((Table2[[#This Row],[Q End Cash]]+(1.2*Table2[[#This Row],[Quarterly Burn]]))/(-Table2[[#This Row],[Quarterly Burn]]/90))</f>
        <v>45353.504339282794</v>
      </c>
      <c r="K307" s="9">
        <f>_xll.RDP.Data(Table2[[#This Row],[Ticker]],"TR.CompanyMarketCapitalization(Scale=6)")</f>
        <v>202.21224624000001</v>
      </c>
      <c r="L307" s="12">
        <f>_xll.RDP.Data(Table2[[#This Row],[Ticker]],"TR.AvgDailyValTraded20D(Scale=6)")</f>
        <v>0.13304486053846201</v>
      </c>
      <c r="M307" s="9">
        <v>198.8</v>
      </c>
      <c r="N307" s="12">
        <v>0.126</v>
      </c>
      <c r="O307" s="45" t="s">
        <v>374</v>
      </c>
      <c r="P307" s="17"/>
      <c r="Q307" s="14">
        <f ca="1">(Table2[[#This Row],[Q End Cash]]+((TODAY()-Table2[[#This Row],[Quarter End Date]])*(Table2[[#This Row],[Quarterly Burn]]/90)))/1000000</f>
        <v>11.095266666666667</v>
      </c>
      <c r="R307" s="14">
        <f ca="1">Table2[[#This Row],[Current Estimate, Cash]]/(Table2[[#This Row],[Quarterly Burn]]/1000000)</f>
        <v>-0.60560376980878039</v>
      </c>
      <c r="S307" s="2">
        <v>45406</v>
      </c>
    </row>
    <row r="308" spans="2:19" hidden="1" x14ac:dyDescent="0.25">
      <c r="B308" s="1" t="s">
        <v>449</v>
      </c>
      <c r="C308" s="17">
        <v>-4365000</v>
      </c>
      <c r="D308" s="17"/>
      <c r="E308" s="17">
        <v>12417000</v>
      </c>
      <c r="F308" s="18">
        <v>11091000</v>
      </c>
      <c r="G308" s="18">
        <v>-4365000</v>
      </c>
      <c r="H308" s="2">
        <v>45290</v>
      </c>
      <c r="I308" s="20">
        <f>Table2[[#This Row],[Quarter End Date]]+((Table2[[#This Row],[Q End Cash]]+(2*Table2[[#This Row],[Quarterly Burn]]))/(-Table2[[#This Row],[Quarterly Burn]]/90))</f>
        <v>45338.680412371134</v>
      </c>
      <c r="J308" s="21">
        <f>Table2[[#This Row],[Quarter End Date]]+((Table2[[#This Row],[Q End Cash]]+(1.2*Table2[[#This Row],[Quarterly Burn]]))/(-Table2[[#This Row],[Quarterly Burn]]/90))</f>
        <v>45410.680412371134</v>
      </c>
      <c r="K308" s="9">
        <f>_xll.RDP.Data(Table2[[#This Row],[Ticker]],"TR.CompanyMarketCapitalization(Scale=6)")</f>
        <v>46.934374800000001</v>
      </c>
      <c r="L308" s="12">
        <f>_xll.RDP.Data(Table2[[#This Row],[Ticker]],"TR.AvgDailyValTraded20D(Scale=6)")</f>
        <v>4.0069665384619996E-3</v>
      </c>
      <c r="M308" s="9">
        <v>46.9</v>
      </c>
      <c r="N308" s="12">
        <v>4.0000000000000001E-3</v>
      </c>
      <c r="O308" s="45"/>
      <c r="P308" s="17"/>
      <c r="Q308" s="14">
        <f ca="1">(Table2[[#This Row],[Q End Cash]]+((TODAY()-Table2[[#This Row],[Quarter End Date]])*(Table2[[#This Row],[Quarterly Burn]]/90)))/1000000</f>
        <v>5.4165000000000001</v>
      </c>
      <c r="R308" s="14">
        <f ca="1">Table2[[#This Row],[Current Estimate, Cash]]/(Table2[[#This Row],[Quarterly Burn]]/1000000)</f>
        <v>-1.240893470790378</v>
      </c>
      <c r="S308" s="2" t="e">
        <f>INDEX(Table1[Date],MATCH(Table2[[#This Row],[Ticker]],Table1[RIC],0))</f>
        <v>#N/A</v>
      </c>
    </row>
    <row r="309" spans="2:19" hidden="1" x14ac:dyDescent="0.25">
      <c r="B309" s="1" t="s">
        <v>612</v>
      </c>
      <c r="C309" s="17">
        <v>177000</v>
      </c>
      <c r="D309" s="17">
        <v>-33000</v>
      </c>
      <c r="E309" s="17">
        <v>-345000</v>
      </c>
      <c r="F309" s="18">
        <v>5285000</v>
      </c>
      <c r="G309" s="18">
        <v>144000</v>
      </c>
      <c r="H309" s="2">
        <v>45290</v>
      </c>
      <c r="I309" s="20">
        <f>Table2[[#This Row],[Quarter End Date]]+((Table2[[#This Row],[Q End Cash]]+(2*Table2[[#This Row],[Quarterly Burn]]))/(-Table2[[#This Row],[Quarterly Burn]]/90))</f>
        <v>41806.875</v>
      </c>
      <c r="J309" s="21">
        <f>Table2[[#This Row],[Quarter End Date]]+((Table2[[#This Row],[Q End Cash]]+(1.2*Table2[[#This Row],[Quarterly Burn]]))/(-Table2[[#This Row],[Quarterly Burn]]/90))</f>
        <v>41878.875</v>
      </c>
      <c r="K309" s="9">
        <f>_xll.RDP.Data(Table2[[#This Row],[Ticker]],"TR.CompanyMarketCapitalization(Scale=6)")</f>
        <v>34.677199145000003</v>
      </c>
      <c r="L309" s="12">
        <f>_xll.RDP.Data(Table2[[#This Row],[Ticker]],"TR.AvgDailyValTraded20D(Scale=6)")</f>
        <v>3.587243076923E-3</v>
      </c>
      <c r="M309" s="9">
        <v>33.799999999999997</v>
      </c>
      <c r="N309" s="12">
        <v>5.0000000000000001E-3</v>
      </c>
      <c r="O309" s="45"/>
      <c r="P309" s="17"/>
      <c r="Q309" s="14">
        <f ca="1">(Table2[[#This Row],[Q End Cash]]+((TODAY()-Table2[[#This Row],[Quarter End Date]])*(Table2[[#This Row],[Quarterly Burn]]/90)))/1000000</f>
        <v>5.4722</v>
      </c>
      <c r="R309" s="14">
        <f ca="1">Table2[[#This Row],[Current Estimate, Cash]]/(Table2[[#This Row],[Quarterly Burn]]/1000000)</f>
        <v>38.00138888888889</v>
      </c>
      <c r="S309" s="2" t="e">
        <f>INDEX(Table1[Date],MATCH(Table2[[#This Row],[Ticker]],Table1[RIC],0))</f>
        <v>#N/A</v>
      </c>
    </row>
    <row r="310" spans="2:19" hidden="1" x14ac:dyDescent="0.25">
      <c r="B310" s="1" t="s">
        <v>51</v>
      </c>
      <c r="C310" s="17">
        <v>-300000</v>
      </c>
      <c r="D310" s="17">
        <v>-14000</v>
      </c>
      <c r="E310" s="17" t="s">
        <v>21</v>
      </c>
      <c r="F310" s="18">
        <v>5974000</v>
      </c>
      <c r="G310" s="18">
        <v>-314000</v>
      </c>
      <c r="H310" s="2">
        <v>45290</v>
      </c>
      <c r="I310" s="20">
        <f>Table2[[#This Row],[Quarter End Date]]+((Table2[[#This Row],[Q End Cash]]+(2*Table2[[#This Row],[Quarterly Burn]]))/(-Table2[[#This Row],[Quarterly Burn]]/90))</f>
        <v>46822.292993630574</v>
      </c>
      <c r="J310" s="21">
        <f>Table2[[#This Row],[Quarter End Date]]+((Table2[[#This Row],[Q End Cash]]+(1.2*Table2[[#This Row],[Quarterly Burn]]))/(-Table2[[#This Row],[Quarterly Burn]]/90))</f>
        <v>46894.292993630574</v>
      </c>
      <c r="K310" s="9">
        <f>_xll.RDP.Data(Table2[[#This Row],[Ticker]],"TR.CompanyMarketCapitalization(Scale=6)")</f>
        <v>58.891969279999998</v>
      </c>
      <c r="L310" s="12">
        <f>_xll.RDP.Data(Table2[[#This Row],[Ticker]],"TR.AvgDailyValTraded20D(Scale=6)")</f>
        <v>5.6791460000000002E-2</v>
      </c>
      <c r="M310" s="9">
        <v>48.8</v>
      </c>
      <c r="N310" s="12">
        <v>7.8E-2</v>
      </c>
      <c r="O310" s="45"/>
      <c r="P310" s="17"/>
      <c r="Q310" s="14">
        <f ca="1">(Table2[[#This Row],[Q End Cash]]+((TODAY()-Table2[[#This Row],[Quarter End Date]])*(Table2[[#This Row],[Quarterly Burn]]/90)))/1000000</f>
        <v>5.5658000000000003</v>
      </c>
      <c r="R310" s="14">
        <f ca="1">Table2[[#This Row],[Current Estimate, Cash]]/(Table2[[#This Row],[Quarterly Burn]]/1000000)</f>
        <v>-17.72547770700637</v>
      </c>
      <c r="S310" s="2" t="e">
        <f>INDEX(Table1[Date],MATCH(Table2[[#This Row],[Ticker]],Table1[RIC],0))</f>
        <v>#N/A</v>
      </c>
    </row>
    <row r="311" spans="2:19" hidden="1" x14ac:dyDescent="0.25">
      <c r="B311" s="1" t="s">
        <v>599</v>
      </c>
      <c r="C311" s="17">
        <v>1171000</v>
      </c>
      <c r="D311" s="17">
        <v>-422000</v>
      </c>
      <c r="E311" s="17">
        <v>-62000</v>
      </c>
      <c r="F311" s="18">
        <v>4640000</v>
      </c>
      <c r="G311" s="18">
        <v>749000</v>
      </c>
      <c r="H311" s="2">
        <v>45290</v>
      </c>
      <c r="I311" s="20">
        <f>Table2[[#This Row],[Quarter End Date]]+((Table2[[#This Row],[Q End Cash]]+(2*Table2[[#This Row],[Quarterly Burn]]))/(-Table2[[#This Row],[Quarterly Burn]]/90))</f>
        <v>44552.45660881175</v>
      </c>
      <c r="J311" s="21">
        <f>Table2[[#This Row],[Quarter End Date]]+((Table2[[#This Row],[Q End Cash]]+(1.2*Table2[[#This Row],[Quarterly Burn]]))/(-Table2[[#This Row],[Quarterly Burn]]/90))</f>
        <v>44624.45660881175</v>
      </c>
      <c r="K311" s="9">
        <f>_xll.RDP.Data(Table2[[#This Row],[Ticker]],"TR.CompanyMarketCapitalization(Scale=6)")</f>
        <v>52.985733504000002</v>
      </c>
      <c r="L311" s="12">
        <f>_xll.RDP.Data(Table2[[#This Row],[Ticker]],"TR.AvgDailyValTraded20D(Scale=6)")</f>
        <v>0.109091895461538</v>
      </c>
      <c r="M311" s="9">
        <v>55.4</v>
      </c>
      <c r="N311" s="12">
        <v>0.10199999999999999</v>
      </c>
      <c r="O311" s="45"/>
      <c r="P311" s="17"/>
      <c r="Q311" s="14">
        <f ca="1">(Table2[[#This Row],[Q End Cash]]+((TODAY()-Table2[[#This Row],[Quarter End Date]])*(Table2[[#This Row],[Quarterly Burn]]/90)))/1000000</f>
        <v>5.6136999999999997</v>
      </c>
      <c r="R311" s="14">
        <f ca="1">Table2[[#This Row],[Current Estimate, Cash]]/(Table2[[#This Row],[Quarterly Burn]]/1000000)</f>
        <v>7.494926568758344</v>
      </c>
      <c r="S311" s="2" t="e">
        <f>INDEX(Table1[Date],MATCH(Table2[[#This Row],[Ticker]],Table1[RIC],0))</f>
        <v>#N/A</v>
      </c>
    </row>
    <row r="312" spans="2:19" x14ac:dyDescent="0.25">
      <c r="B312" s="1" t="s">
        <v>372</v>
      </c>
      <c r="C312" s="17">
        <v>-516000</v>
      </c>
      <c r="D312" s="17">
        <v>-1024000</v>
      </c>
      <c r="E312" s="17">
        <v>5111000</v>
      </c>
      <c r="F312" s="18">
        <v>4678000</v>
      </c>
      <c r="G312" s="18">
        <v>-1540000</v>
      </c>
      <c r="H312" s="2">
        <v>45290</v>
      </c>
      <c r="I312" s="20">
        <f>Table2[[#This Row],[Quarter End Date]]+((Table2[[#This Row],[Q End Cash]]+(2*Table2[[#This Row],[Quarterly Burn]]))/(-Table2[[#This Row],[Quarterly Burn]]/90))</f>
        <v>45383.389610389611</v>
      </c>
      <c r="J312" s="21">
        <f>Table2[[#This Row],[Quarter End Date]]+((Table2[[#This Row],[Q End Cash]]+(1.2*Table2[[#This Row],[Quarterly Burn]]))/(-Table2[[#This Row],[Quarterly Burn]]/90))</f>
        <v>45455.389610389611</v>
      </c>
      <c r="K312" s="9">
        <f>_xll.RDP.Data(Table2[[#This Row],[Ticker]],"TR.CompanyMarketCapitalization(Scale=6)")</f>
        <v>41.980103688</v>
      </c>
      <c r="L312" s="12">
        <f>_xll.RDP.Data(Table2[[#This Row],[Ticker]],"TR.AvgDailyValTraded20D(Scale=6)")</f>
        <v>3.8670694923077002E-2</v>
      </c>
      <c r="M312" s="9">
        <v>42</v>
      </c>
      <c r="N312" s="12">
        <v>3.9E-2</v>
      </c>
      <c r="O312" s="45"/>
      <c r="P312" s="17"/>
      <c r="Q312" s="14">
        <f ca="1">(Table2[[#This Row],[Q End Cash]]+((TODAY()-Table2[[#This Row],[Quarter End Date]])*(Table2[[#This Row],[Quarterly Burn]]/90)))/1000000</f>
        <v>2.6760000000000002</v>
      </c>
      <c r="R312" s="14">
        <f ca="1">Table2[[#This Row],[Current Estimate, Cash]]/(Table2[[#This Row],[Quarterly Burn]]/1000000)</f>
        <v>-1.7376623376623377</v>
      </c>
      <c r="S312" s="2">
        <v>45406</v>
      </c>
    </row>
    <row r="313" spans="2:19" hidden="1" x14ac:dyDescent="0.25">
      <c r="B313" s="1" t="s">
        <v>404</v>
      </c>
      <c r="C313" s="17">
        <v>-6598000</v>
      </c>
      <c r="D313" s="17">
        <v>-10455000</v>
      </c>
      <c r="E313" s="17">
        <v>18967000</v>
      </c>
      <c r="F313" s="18">
        <v>27846000</v>
      </c>
      <c r="G313" s="18">
        <v>-17053000</v>
      </c>
      <c r="H313" s="2">
        <v>45290</v>
      </c>
      <c r="I313" s="20">
        <f>Table2[[#This Row],[Quarter End Date]]+((Table2[[#This Row],[Q End Cash]]+(2*Table2[[#This Row],[Quarterly Burn]]))/(-Table2[[#This Row],[Quarterly Burn]]/90))</f>
        <v>45256.961824898848</v>
      </c>
      <c r="J313" s="21">
        <f>Table2[[#This Row],[Quarter End Date]]+((Table2[[#This Row],[Q End Cash]]+(1.2*Table2[[#This Row],[Quarterly Burn]]))/(-Table2[[#This Row],[Quarterly Burn]]/90))</f>
        <v>45328.961824898848</v>
      </c>
      <c r="K313" s="9">
        <f>_xll.RDP.Data(Table2[[#This Row],[Ticker]],"TR.CompanyMarketCapitalization(Scale=6)")</f>
        <v>97.003483451203294</v>
      </c>
      <c r="L313" s="12">
        <f>_xll.RDP.Data(Table2[[#This Row],[Ticker]],"TR.AvgDailyValTraded20D(Scale=6)")</f>
        <v>2.7797165769231E-2</v>
      </c>
      <c r="M313" s="9">
        <v>97</v>
      </c>
      <c r="N313" s="12">
        <v>2.7E-2</v>
      </c>
      <c r="O313" s="45"/>
      <c r="P313" s="17"/>
      <c r="Q313" s="14">
        <f ca="1">(Table2[[#This Row],[Q End Cash]]+((TODAY()-Table2[[#This Row],[Quarter End Date]])*(Table2[[#This Row],[Quarterly Burn]]/90)))/1000000</f>
        <v>5.6771000000000003</v>
      </c>
      <c r="R313" s="14">
        <f ca="1">Table2[[#This Row],[Current Estimate, Cash]]/(Table2[[#This Row],[Quarterly Burn]]/1000000)</f>
        <v>-0.33290916554271976</v>
      </c>
      <c r="S313" s="2" t="e">
        <f>INDEX(Table1[Date],MATCH(Table2[[#This Row],[Ticker]],Table1[RIC],0))</f>
        <v>#N/A</v>
      </c>
    </row>
    <row r="314" spans="2:19" hidden="1" x14ac:dyDescent="0.25">
      <c r="B314" s="1" t="s">
        <v>458</v>
      </c>
      <c r="C314" s="17">
        <v>-194000</v>
      </c>
      <c r="D314" s="17">
        <v>-3543000</v>
      </c>
      <c r="E314" s="17">
        <v>285000</v>
      </c>
      <c r="F314" s="18">
        <v>10614000</v>
      </c>
      <c r="G314" s="18">
        <v>-3737000</v>
      </c>
      <c r="H314" s="2">
        <v>45290</v>
      </c>
      <c r="I314" s="20">
        <f>Table2[[#This Row],[Quarter End Date]]+((Table2[[#This Row],[Q End Cash]]+(2*Table2[[#This Row],[Quarterly Burn]]))/(-Table2[[#This Row],[Quarterly Burn]]/90))</f>
        <v>45365.622156810277</v>
      </c>
      <c r="J314" s="21">
        <f>Table2[[#This Row],[Quarter End Date]]+((Table2[[#This Row],[Q End Cash]]+(1.2*Table2[[#This Row],[Quarterly Burn]]))/(-Table2[[#This Row],[Quarterly Burn]]/90))</f>
        <v>45437.622156810277</v>
      </c>
      <c r="K314" s="9">
        <f>_xll.RDP.Data(Table2[[#This Row],[Ticker]],"TR.CompanyMarketCapitalization(Scale=6)")</f>
        <v>237.19476158000001</v>
      </c>
      <c r="L314" s="12">
        <f>_xll.RDP.Data(Table2[[#This Row],[Ticker]],"TR.AvgDailyValTraded20D(Scale=6)")</f>
        <v>0.47682023423076902</v>
      </c>
      <c r="M314" s="9">
        <v>231.8</v>
      </c>
      <c r="N314" s="12">
        <v>0.48199999999999998</v>
      </c>
      <c r="O314" s="45">
        <v>1</v>
      </c>
      <c r="P314" s="17"/>
      <c r="Q314" s="13">
        <f ca="1">(Table2[[#This Row],[Q End Cash]]+((TODAY()-Table2[[#This Row],[Quarter End Date]])*(Table2[[#This Row],[Quarterly Burn]]/90)))/1000000</f>
        <v>5.7558999999999996</v>
      </c>
      <c r="R314" s="14">
        <f ca="1">Table2[[#This Row],[Current Estimate, Cash]]/(Table2[[#This Row],[Quarterly Burn]]/1000000)</f>
        <v>-1.5402461867808401</v>
      </c>
      <c r="S314" s="2" t="e">
        <f>INDEX(Table1[Date],MATCH(Table2[[#This Row],[Ticker]],Table1[RIC],0))</f>
        <v>#N/A</v>
      </c>
    </row>
    <row r="315" spans="2:19" hidden="1" x14ac:dyDescent="0.25">
      <c r="B315" s="1" t="s">
        <v>318</v>
      </c>
      <c r="C315" s="17">
        <v>9076000</v>
      </c>
      <c r="D315" s="17">
        <v>-10559000</v>
      </c>
      <c r="E315" s="17">
        <v>-7640000</v>
      </c>
      <c r="F315" s="18">
        <v>7701000</v>
      </c>
      <c r="G315" s="18">
        <v>-1483000</v>
      </c>
      <c r="H315" s="2">
        <v>45290</v>
      </c>
      <c r="I315" s="20">
        <f>Table2[[#This Row],[Quarter End Date]]+((Table2[[#This Row],[Q End Cash]]+(2*Table2[[#This Row],[Quarterly Burn]]))/(-Table2[[#This Row],[Quarterly Burn]]/90))</f>
        <v>45577.356709372893</v>
      </c>
      <c r="J315" s="21">
        <f>Table2[[#This Row],[Quarter End Date]]+((Table2[[#This Row],[Q End Cash]]+(1.2*Table2[[#This Row],[Quarterly Burn]]))/(-Table2[[#This Row],[Quarterly Burn]]/90))</f>
        <v>45649.356709372893</v>
      </c>
      <c r="K315" s="9">
        <f>_xll.RDP.Data(Table2[[#This Row],[Ticker]],"TR.CompanyMarketCapitalization(Scale=6)")</f>
        <v>77.552394202499997</v>
      </c>
      <c r="L315" s="12">
        <f>_xll.RDP.Data(Table2[[#This Row],[Ticker]],"TR.AvgDailyValTraded20D(Scale=6)")</f>
        <v>8.4190614615385004E-2</v>
      </c>
      <c r="M315" s="9">
        <v>79.099999999999994</v>
      </c>
      <c r="N315" s="12">
        <v>8.1000000000000003E-2</v>
      </c>
      <c r="O315" s="45">
        <v>0</v>
      </c>
      <c r="P315" s="17"/>
      <c r="Q315" s="14">
        <f ca="1">(Table2[[#This Row],[Q End Cash]]+((TODAY()-Table2[[#This Row],[Quarter End Date]])*(Table2[[#This Row],[Quarterly Burn]]/90)))/1000000</f>
        <v>5.7731000000000003</v>
      </c>
      <c r="R315" s="14">
        <f ca="1">Table2[[#This Row],[Current Estimate, Cash]]/(Table2[[#This Row],[Quarterly Burn]]/1000000)</f>
        <v>-3.8928523263654755</v>
      </c>
      <c r="S315" s="2" t="e">
        <f>INDEX(Table1[Date],MATCH(Table2[[#This Row],[Ticker]],Table1[RIC],0))</f>
        <v>#N/A</v>
      </c>
    </row>
    <row r="316" spans="2:19" hidden="1" x14ac:dyDescent="0.25">
      <c r="B316" s="1" t="s">
        <v>192</v>
      </c>
      <c r="C316" s="17">
        <v>6875000</v>
      </c>
      <c r="D316" s="17">
        <v>-2392000</v>
      </c>
      <c r="E316" s="17">
        <v>-4605000</v>
      </c>
      <c r="F316" s="18">
        <v>0</v>
      </c>
      <c r="G316" s="18">
        <v>4483000</v>
      </c>
      <c r="H316" s="2">
        <v>45290</v>
      </c>
      <c r="I316" s="20">
        <f>Table2[[#This Row],[Quarter End Date]]+((Table2[[#This Row],[Q End Cash]]+(2*Table2[[#This Row],[Quarterly Burn]]))/(-Table2[[#This Row],[Quarterly Burn]]/90))</f>
        <v>45110</v>
      </c>
      <c r="J316" s="21">
        <f>Table2[[#This Row],[Quarter End Date]]+((Table2[[#This Row],[Q End Cash]]+(1.2*Table2[[#This Row],[Quarterly Burn]]))/(-Table2[[#This Row],[Quarterly Burn]]/90))</f>
        <v>45182</v>
      </c>
      <c r="K316" s="9">
        <f>_xll.RDP.Data(Table2[[#This Row],[Ticker]],"TR.CompanyMarketCapitalization(Scale=6)")</f>
        <v>106.04125216</v>
      </c>
      <c r="L316" s="11">
        <f>_xll.RDP.Data(Table2[[#This Row],[Ticker]],"TR.AvgDailyValTraded20D(Scale=6)")</f>
        <v>5.5815777692308E-2</v>
      </c>
      <c r="M316" s="44">
        <v>105.1</v>
      </c>
      <c r="N316" s="11">
        <v>0.05</v>
      </c>
      <c r="O316" s="46"/>
      <c r="P316" s="17"/>
      <c r="Q316" s="14">
        <f ca="1">(Table2[[#This Row],[Q End Cash]]+((TODAY()-Table2[[#This Row],[Quarter End Date]])*(Table2[[#This Row],[Quarterly Burn]]/90)))/1000000</f>
        <v>5.8278999999999996</v>
      </c>
      <c r="R316" s="14">
        <f ca="1">Table2[[#This Row],[Current Estimate, Cash]]/(Table2[[#This Row],[Quarterly Burn]]/1000000)</f>
        <v>1.3</v>
      </c>
      <c r="S316" s="2" t="e">
        <f>INDEX(Table1[Date],MATCH(Table2[[#This Row],[Ticker]],Table1[RIC],0))</f>
        <v>#N/A</v>
      </c>
    </row>
    <row r="317" spans="2:19" hidden="1" x14ac:dyDescent="0.25">
      <c r="B317" s="1" t="s">
        <v>317</v>
      </c>
      <c r="C317" s="17">
        <v>-1043000</v>
      </c>
      <c r="D317" s="17">
        <v>-555000</v>
      </c>
      <c r="E317" s="17">
        <v>1000</v>
      </c>
      <c r="F317" s="18">
        <v>7965000</v>
      </c>
      <c r="G317" s="18">
        <v>-1598000</v>
      </c>
      <c r="H317" s="2">
        <v>45290</v>
      </c>
      <c r="I317" s="20">
        <f>Table2[[#This Row],[Quarter End Date]]+((Table2[[#This Row],[Q End Cash]]+(2*Table2[[#This Row],[Quarterly Burn]]))/(-Table2[[#This Row],[Quarterly Burn]]/90))</f>
        <v>45558.591989987486</v>
      </c>
      <c r="J317" s="21">
        <f>Table2[[#This Row],[Quarter End Date]]+((Table2[[#This Row],[Q End Cash]]+(1.2*Table2[[#This Row],[Quarterly Burn]]))/(-Table2[[#This Row],[Quarterly Burn]]/90))</f>
        <v>45630.591989987486</v>
      </c>
      <c r="K317" s="9">
        <f>_xll.RDP.Data(Table2[[#This Row],[Ticker]],"TR.CompanyMarketCapitalization(Scale=6)")</f>
        <v>81.045996369999997</v>
      </c>
      <c r="L317" s="12">
        <f>_xll.RDP.Data(Table2[[#This Row],[Ticker]],"TR.AvgDailyValTraded20D(Scale=6)")</f>
        <v>8.2387665923077003E-2</v>
      </c>
      <c r="M317" s="9">
        <v>78.3</v>
      </c>
      <c r="N317" s="12">
        <v>8.4000000000000005E-2</v>
      </c>
      <c r="O317" s="45">
        <v>0</v>
      </c>
      <c r="P317" s="17"/>
      <c r="Q317" s="14">
        <f ca="1">(Table2[[#This Row],[Q End Cash]]+((TODAY()-Table2[[#This Row],[Quarter End Date]])*(Table2[[#This Row],[Quarterly Burn]]/90)))/1000000</f>
        <v>5.8875999999999999</v>
      </c>
      <c r="R317" s="14">
        <f ca="1">Table2[[#This Row],[Current Estimate, Cash]]/(Table2[[#This Row],[Quarterly Burn]]/1000000)</f>
        <v>-3.6843554443053814</v>
      </c>
      <c r="S317" s="2" t="e">
        <f>INDEX(Table1[Date],MATCH(Table2[[#This Row],[Ticker]],Table1[RIC],0))</f>
        <v>#N/A</v>
      </c>
    </row>
    <row r="318" spans="2:19" hidden="1" x14ac:dyDescent="0.25">
      <c r="B318" s="1" t="s">
        <v>210</v>
      </c>
      <c r="C318" s="17">
        <v>-441000</v>
      </c>
      <c r="D318" s="17">
        <v>-396000</v>
      </c>
      <c r="E318" s="17" t="s">
        <v>21</v>
      </c>
      <c r="F318" s="18">
        <v>6982000</v>
      </c>
      <c r="G318" s="18">
        <v>-837000</v>
      </c>
      <c r="H318" s="2">
        <v>45290</v>
      </c>
      <c r="I318" s="20">
        <f>Table2[[#This Row],[Quarter End Date]]+((Table2[[#This Row],[Q End Cash]]+(2*Table2[[#This Row],[Quarterly Burn]]))/(-Table2[[#This Row],[Quarterly Burn]]/90))</f>
        <v>45860.752688172041</v>
      </c>
      <c r="J318" s="21">
        <f>Table2[[#This Row],[Quarter End Date]]+((Table2[[#This Row],[Q End Cash]]+(1.2*Table2[[#This Row],[Quarterly Burn]]))/(-Table2[[#This Row],[Quarterly Burn]]/90))</f>
        <v>45932.752688172041</v>
      </c>
      <c r="K318" s="9">
        <f>_xll.RDP.Data(Table2[[#This Row],[Ticker]],"TR.CompanyMarketCapitalization(Scale=6)")</f>
        <v>98.989212074999998</v>
      </c>
      <c r="L318" s="12">
        <f>_xll.RDP.Data(Table2[[#This Row],[Ticker]],"TR.AvgDailyValTraded20D(Scale=6)")</f>
        <v>5.8465208076923E-2</v>
      </c>
      <c r="M318" s="9">
        <v>96.5</v>
      </c>
      <c r="N318" s="12">
        <v>0.06</v>
      </c>
      <c r="O318" s="45"/>
      <c r="P318" s="17"/>
      <c r="Q318" s="14">
        <f ca="1">(Table2[[#This Row],[Q End Cash]]+((TODAY()-Table2[[#This Row],[Quarter End Date]])*(Table2[[#This Row],[Quarterly Burn]]/90)))/1000000</f>
        <v>5.8939000000000004</v>
      </c>
      <c r="R318" s="14">
        <f ca="1">Table2[[#This Row],[Current Estimate, Cash]]/(Table2[[#This Row],[Quarterly Burn]]/1000000)</f>
        <v>-7.041696535244923</v>
      </c>
      <c r="S318" s="2" t="e">
        <f>INDEX(Table1[Date],MATCH(Table2[[#This Row],[Ticker]],Table1[RIC],0))</f>
        <v>#N/A</v>
      </c>
    </row>
    <row r="319" spans="2:19" hidden="1" x14ac:dyDescent="0.25">
      <c r="B319" s="1" t="s">
        <v>316</v>
      </c>
      <c r="C319" s="17">
        <v>-4862000</v>
      </c>
      <c r="D319" s="17">
        <v>0</v>
      </c>
      <c r="E319" s="17">
        <v>-970000</v>
      </c>
      <c r="F319" s="18">
        <v>12320000</v>
      </c>
      <c r="G319" s="18">
        <v>-4862000</v>
      </c>
      <c r="H319" s="2">
        <v>45290</v>
      </c>
      <c r="I319" s="20">
        <f>Table2[[#This Row],[Quarter End Date]]+((Table2[[#This Row],[Q End Cash]]+(2*Table2[[#This Row],[Quarterly Burn]]))/(-Table2[[#This Row],[Quarterly Burn]]/90))</f>
        <v>45338.054298642535</v>
      </c>
      <c r="J319" s="21">
        <f>Table2[[#This Row],[Quarter End Date]]+((Table2[[#This Row],[Q End Cash]]+(1.2*Table2[[#This Row],[Quarterly Burn]]))/(-Table2[[#This Row],[Quarterly Burn]]/90))</f>
        <v>45410.054298642535</v>
      </c>
      <c r="K319" s="9">
        <f>_xll.RDP.Data(Table2[[#This Row],[Ticker]],"TR.CompanyMarketCapitalization(Scale=6)")</f>
        <v>26.190089494999999</v>
      </c>
      <c r="L319" s="12">
        <f>_xll.RDP.Data(Table2[[#This Row],[Ticker]],"TR.AvgDailyValTraded20D(Scale=6)")</f>
        <v>9.2251428230768998E-2</v>
      </c>
      <c r="M319" s="9">
        <v>31.4</v>
      </c>
      <c r="N319" s="12">
        <v>8.7999999999999995E-2</v>
      </c>
      <c r="O319" s="45" t="s">
        <v>35</v>
      </c>
      <c r="P319" s="17"/>
      <c r="Q319" s="14">
        <f ca="1">(Table2[[#This Row],[Q End Cash]]+((TODAY()-Table2[[#This Row],[Quarter End Date]])*(Table2[[#This Row],[Quarterly Burn]]/90)))/1000000</f>
        <v>5.9993999999999996</v>
      </c>
      <c r="R319" s="14">
        <f ca="1">Table2[[#This Row],[Current Estimate, Cash]]/(Table2[[#This Row],[Quarterly Burn]]/1000000)</f>
        <v>-1.2339366515837102</v>
      </c>
      <c r="S319" s="2" t="e">
        <f>INDEX(Table1[Date],MATCH(Table2[[#This Row],[Ticker]],Table1[RIC],0))</f>
        <v>#N/A</v>
      </c>
    </row>
    <row r="320" spans="2:19" hidden="1" x14ac:dyDescent="0.25">
      <c r="B320" s="1" t="s">
        <v>338</v>
      </c>
      <c r="C320" s="17">
        <v>-2619000</v>
      </c>
      <c r="D320" s="17">
        <v>-179000</v>
      </c>
      <c r="E320" s="17">
        <v>-211000</v>
      </c>
      <c r="F320" s="18">
        <v>9698000</v>
      </c>
      <c r="G320" s="18">
        <v>-2798000</v>
      </c>
      <c r="H320" s="2">
        <v>45290</v>
      </c>
      <c r="I320" s="20">
        <f>Table2[[#This Row],[Quarter End Date]]+((Table2[[#This Row],[Q End Cash]]+(2*Table2[[#This Row],[Quarterly Burn]]))/(-Table2[[#This Row],[Quarterly Burn]]/90))</f>
        <v>45421.944245889921</v>
      </c>
      <c r="J320" s="21">
        <f>Table2[[#This Row],[Quarter End Date]]+((Table2[[#This Row],[Q End Cash]]+(1.2*Table2[[#This Row],[Quarterly Burn]]))/(-Table2[[#This Row],[Quarterly Burn]]/90))</f>
        <v>45493.944245889921</v>
      </c>
      <c r="K320" s="9">
        <f>_xll.RDP.Data(Table2[[#This Row],[Ticker]],"TR.CompanyMarketCapitalization(Scale=6)")</f>
        <v>40.903195975000003</v>
      </c>
      <c r="L320" s="12">
        <f>_xll.RDP.Data(Table2[[#This Row],[Ticker]],"TR.AvgDailyValTraded20D(Scale=6)")</f>
        <v>6.1990618549192002E-2</v>
      </c>
      <c r="M320" s="9">
        <v>40.9</v>
      </c>
      <c r="N320" s="12">
        <v>5.8000000000000003E-2</v>
      </c>
      <c r="O320" s="45"/>
      <c r="P320" s="17"/>
      <c r="Q320" s="14">
        <f ca="1">(Table2[[#This Row],[Q End Cash]]+((TODAY()-Table2[[#This Row],[Quarter End Date]])*(Table2[[#This Row],[Quarterly Burn]]/90)))/1000000</f>
        <v>6.0606</v>
      </c>
      <c r="R320" s="14">
        <f ca="1">Table2[[#This Row],[Current Estimate, Cash]]/(Table2[[#This Row],[Quarterly Burn]]/1000000)</f>
        <v>-2.1660471765546818</v>
      </c>
      <c r="S320" s="2" t="e">
        <f>INDEX(Table1[Date],MATCH(Table2[[#This Row],[Ticker]],Table1[RIC],0))</f>
        <v>#N/A</v>
      </c>
    </row>
    <row r="321" spans="2:19" hidden="1" x14ac:dyDescent="0.25">
      <c r="B321" s="1" t="s">
        <v>237</v>
      </c>
      <c r="C321" s="17">
        <v>-363000</v>
      </c>
      <c r="D321" s="17">
        <v>-928000</v>
      </c>
      <c r="E321" s="17">
        <v>7436000</v>
      </c>
      <c r="F321" s="18">
        <v>7752000</v>
      </c>
      <c r="G321" s="18">
        <v>-1291000</v>
      </c>
      <c r="H321" s="2">
        <v>45290</v>
      </c>
      <c r="I321" s="20">
        <f>Table2[[#This Row],[Quarter End Date]]+((Table2[[#This Row],[Q End Cash]]+(2*Table2[[#This Row],[Quarterly Burn]]))/(-Table2[[#This Row],[Quarterly Burn]]/90))</f>
        <v>45650.418280402788</v>
      </c>
      <c r="J321" s="21">
        <f>Table2[[#This Row],[Quarter End Date]]+((Table2[[#This Row],[Q End Cash]]+(1.2*Table2[[#This Row],[Quarterly Burn]]))/(-Table2[[#This Row],[Quarterly Burn]]/90))</f>
        <v>45722.418280402788</v>
      </c>
      <c r="K321" s="9">
        <f>_xll.RDP.Data(Table2[[#This Row],[Ticker]],"TR.CompanyMarketCapitalization(Scale=6)")</f>
        <v>49.280544939999999</v>
      </c>
      <c r="L321" s="12">
        <f>_xll.RDP.Data(Table2[[#This Row],[Ticker]],"TR.AvgDailyValTraded20D(Scale=6)")</f>
        <v>4.0723554230769003E-2</v>
      </c>
      <c r="M321" s="9">
        <v>49.3</v>
      </c>
      <c r="N321" s="12">
        <v>4.2000000000000003E-2</v>
      </c>
      <c r="O321" s="45"/>
      <c r="P321" s="17"/>
      <c r="Q321" s="14">
        <f ca="1">(Table2[[#This Row],[Q End Cash]]+((TODAY()-Table2[[#This Row],[Quarter End Date]])*(Table2[[#This Row],[Quarterly Burn]]/90)))/1000000</f>
        <v>6.0736999999999997</v>
      </c>
      <c r="R321" s="14">
        <f ca="1">Table2[[#This Row],[Current Estimate, Cash]]/(Table2[[#This Row],[Quarterly Burn]]/1000000)</f>
        <v>-4.7046475600309838</v>
      </c>
      <c r="S321" s="2" t="e">
        <f>INDEX(Table1[Date],MATCH(Table2[[#This Row],[Ticker]],Table1[RIC],0))</f>
        <v>#N/A</v>
      </c>
    </row>
    <row r="322" spans="2:19" hidden="1" x14ac:dyDescent="0.25">
      <c r="B322" s="1" t="s">
        <v>251</v>
      </c>
      <c r="C322" s="17">
        <v>-1515000</v>
      </c>
      <c r="D322" s="17">
        <v>0</v>
      </c>
      <c r="E322" s="17">
        <v>6310000</v>
      </c>
      <c r="F322" s="18">
        <v>8067000</v>
      </c>
      <c r="G322" s="18">
        <v>-1515000</v>
      </c>
      <c r="H322" s="2">
        <v>45290</v>
      </c>
      <c r="I322" s="20">
        <f>Table2[[#This Row],[Quarter End Date]]+((Table2[[#This Row],[Q End Cash]]+(2*Table2[[#This Row],[Quarterly Burn]]))/(-Table2[[#This Row],[Quarterly Burn]]/90))</f>
        <v>45589.227722772281</v>
      </c>
      <c r="J322" s="21">
        <f>Table2[[#This Row],[Quarter End Date]]+((Table2[[#This Row],[Q End Cash]]+(1.2*Table2[[#This Row],[Quarterly Burn]]))/(-Table2[[#This Row],[Quarterly Burn]]/90))</f>
        <v>45661.227722772281</v>
      </c>
      <c r="K322" s="9">
        <f>_xll.RDP.Data(Table2[[#This Row],[Ticker]],"TR.CompanyMarketCapitalization(Scale=6)")</f>
        <v>104.872167015</v>
      </c>
      <c r="L322" s="12">
        <f>_xll.RDP.Data(Table2[[#This Row],[Ticker]],"TR.AvgDailyValTraded20D(Scale=6)")</f>
        <v>0.25472906846153798</v>
      </c>
      <c r="M322" s="9">
        <v>104.9</v>
      </c>
      <c r="N322" s="12">
        <v>0.25</v>
      </c>
      <c r="O322" s="45"/>
      <c r="P322" s="17"/>
      <c r="Q322" s="14">
        <f ca="1">(Table2[[#This Row],[Q End Cash]]+((TODAY()-Table2[[#This Row],[Quarter End Date]])*(Table2[[#This Row],[Quarterly Burn]]/90)))/1000000</f>
        <v>6.0975000000000001</v>
      </c>
      <c r="R322" s="14">
        <f ca="1">Table2[[#This Row],[Current Estimate, Cash]]/(Table2[[#This Row],[Quarterly Burn]]/1000000)</f>
        <v>-4.0247524752475252</v>
      </c>
      <c r="S322" s="2" t="e">
        <f>INDEX(Table1[Date],MATCH(Table2[[#This Row],[Ticker]],Table1[RIC],0))</f>
        <v>#N/A</v>
      </c>
    </row>
    <row r="323" spans="2:19" hidden="1" x14ac:dyDescent="0.25">
      <c r="B323" s="1" t="s">
        <v>32</v>
      </c>
      <c r="C323" s="17">
        <v>-249000</v>
      </c>
      <c r="D323" s="17">
        <v>-7000</v>
      </c>
      <c r="E323" s="17">
        <v>-80000</v>
      </c>
      <c r="F323" s="18">
        <v>6510000</v>
      </c>
      <c r="G323" s="18">
        <v>-256000</v>
      </c>
      <c r="H323" s="2">
        <v>45290</v>
      </c>
      <c r="I323" s="20">
        <f>Table2[[#This Row],[Quarter End Date]]+((Table2[[#This Row],[Q End Cash]]+(2*Table2[[#This Row],[Quarterly Burn]]))/(-Table2[[#This Row],[Quarterly Burn]]/90))</f>
        <v>47398.671875</v>
      </c>
      <c r="J323" s="21">
        <f>Table2[[#This Row],[Quarter End Date]]+((Table2[[#This Row],[Q End Cash]]+(1.2*Table2[[#This Row],[Quarterly Burn]]))/(-Table2[[#This Row],[Quarterly Burn]]/90))</f>
        <v>47470.671875</v>
      </c>
      <c r="K323" s="9">
        <f>_xll.RDP.Data(Table2[[#This Row],[Ticker]],"TR.CompanyMarketCapitalization(Scale=6)")</f>
        <v>19.81527161</v>
      </c>
      <c r="L323" s="12">
        <f>_xll.RDP.Data(Table2[[#This Row],[Ticker]],"TR.AvgDailyValTraded20D(Scale=6)")</f>
        <v>2.9423884000000001E-2</v>
      </c>
      <c r="M323" s="9">
        <v>19.8</v>
      </c>
      <c r="N323" s="12">
        <v>2.8000000000000001E-2</v>
      </c>
      <c r="O323" s="45"/>
      <c r="P323" s="17"/>
      <c r="Q323" s="14">
        <f ca="1">(Table2[[#This Row],[Q End Cash]]+((TODAY()-Table2[[#This Row],[Quarter End Date]])*(Table2[[#This Row],[Quarterly Burn]]/90)))/1000000</f>
        <v>6.1772</v>
      </c>
      <c r="R323" s="14">
        <f ca="1">Table2[[#This Row],[Current Estimate, Cash]]/(Table2[[#This Row],[Quarterly Burn]]/1000000)</f>
        <v>-24.129687499999999</v>
      </c>
      <c r="S323" s="2" t="e">
        <f>INDEX(Table1[Date],MATCH(Table2[[#This Row],[Ticker]],Table1[RIC],0))</f>
        <v>#N/A</v>
      </c>
    </row>
    <row r="324" spans="2:19" hidden="1" x14ac:dyDescent="0.25">
      <c r="B324" s="1" t="s">
        <v>76</v>
      </c>
      <c r="C324" s="17">
        <v>1342000</v>
      </c>
      <c r="D324" s="17">
        <v>0</v>
      </c>
      <c r="E324" s="17">
        <v>260000</v>
      </c>
      <c r="F324" s="18">
        <v>4479900</v>
      </c>
      <c r="G324" s="18">
        <v>1342000</v>
      </c>
      <c r="H324" s="2">
        <v>45290</v>
      </c>
      <c r="I324" s="20">
        <f>Table2[[#This Row],[Quarter End Date]]+((Table2[[#This Row],[Q End Cash]]+(2*Table2[[#This Row],[Quarterly Burn]]))/(-Table2[[#This Row],[Quarterly Burn]]/90))</f>
        <v>44809.559612518628</v>
      </c>
      <c r="J324" s="21">
        <f>Table2[[#This Row],[Quarter End Date]]+((Table2[[#This Row],[Q End Cash]]+(1.2*Table2[[#This Row],[Quarterly Burn]]))/(-Table2[[#This Row],[Quarterly Burn]]/90))</f>
        <v>44881.559612518628</v>
      </c>
      <c r="K324" s="9">
        <f>_xll.RDP.Data(Table2[[#This Row],[Ticker]],"TR.CompanyMarketCapitalization(Scale=6)")</f>
        <v>87.151915764999998</v>
      </c>
      <c r="L324" s="11">
        <f>_xll.RDP.Data(Table2[[#This Row],[Ticker]],"TR.AvgDailyValTraded20D(Scale=6)")</f>
        <v>0.179968410923077</v>
      </c>
      <c r="M324" s="44">
        <v>88.1</v>
      </c>
      <c r="N324" s="11">
        <v>0.18</v>
      </c>
      <c r="O324" s="46"/>
      <c r="P324" s="17"/>
      <c r="Q324" s="14">
        <f ca="1">(Table2[[#This Row],[Q End Cash]]+((TODAY()-Table2[[#This Row],[Quarter End Date]])*(Table2[[#This Row],[Quarterly Burn]]/90)))/1000000</f>
        <v>6.2244999999999999</v>
      </c>
      <c r="R324" s="14">
        <f ca="1">Table2[[#This Row],[Current Estimate, Cash]]/(Table2[[#This Row],[Quarterly Burn]]/1000000)</f>
        <v>4.6382265275707892</v>
      </c>
      <c r="S324" s="2" t="e">
        <f>INDEX(Table1[Date],MATCH(Table2[[#This Row],[Ticker]],Table1[RIC],0))</f>
        <v>#N/A</v>
      </c>
    </row>
    <row r="325" spans="2:19" hidden="1" x14ac:dyDescent="0.25">
      <c r="B325" s="1" t="s">
        <v>280</v>
      </c>
      <c r="C325" s="17">
        <v>3949000</v>
      </c>
      <c r="D325" s="17">
        <v>-7237000</v>
      </c>
      <c r="E325" s="17">
        <v>-9000</v>
      </c>
      <c r="F325" s="18">
        <v>10540000</v>
      </c>
      <c r="G325" s="18">
        <v>-3288000</v>
      </c>
      <c r="H325" s="2">
        <v>45290</v>
      </c>
      <c r="I325" s="20">
        <f>Table2[[#This Row],[Quarter End Date]]+((Table2[[#This Row],[Q End Cash]]+(2*Table2[[#This Row],[Quarterly Burn]]))/(-Table2[[#This Row],[Quarterly Burn]]/90))</f>
        <v>45398.503649635037</v>
      </c>
      <c r="J325" s="21">
        <f>Table2[[#This Row],[Quarter End Date]]+((Table2[[#This Row],[Q End Cash]]+(1.2*Table2[[#This Row],[Quarterly Burn]]))/(-Table2[[#This Row],[Quarterly Burn]]/90))</f>
        <v>45470.503649635037</v>
      </c>
      <c r="K325" s="9">
        <f>_xll.RDP.Data(Table2[[#This Row],[Ticker]],"TR.CompanyMarketCapitalization(Scale=6)")</f>
        <v>50.884852047000003</v>
      </c>
      <c r="L325" s="12">
        <f>_xll.RDP.Data(Table2[[#This Row],[Ticker]],"TR.AvgDailyValTraded20D(Scale=6)")</f>
        <v>0.15358125030769201</v>
      </c>
      <c r="M325" s="9">
        <v>49.5</v>
      </c>
      <c r="N325" s="12">
        <v>0.14699999999999999</v>
      </c>
      <c r="O325" s="45"/>
      <c r="P325" s="17"/>
      <c r="Q325" s="14">
        <f ca="1">(Table2[[#This Row],[Q End Cash]]+((TODAY()-Table2[[#This Row],[Quarter End Date]])*(Table2[[#This Row],[Quarterly Burn]]/90)))/1000000</f>
        <v>6.2656000000000001</v>
      </c>
      <c r="R325" s="14">
        <f ca="1">Table2[[#This Row],[Current Estimate, Cash]]/(Table2[[#This Row],[Quarterly Burn]]/1000000)</f>
        <v>-1.9055961070559613</v>
      </c>
      <c r="S325" s="2" t="e">
        <f>INDEX(Table1[Date],MATCH(Table2[[#This Row],[Ticker]],Table1[RIC],0))</f>
        <v>#N/A</v>
      </c>
    </row>
    <row r="326" spans="2:19" x14ac:dyDescent="0.25">
      <c r="B326" s="1" t="s">
        <v>186</v>
      </c>
      <c r="C326" s="17">
        <v>-190000</v>
      </c>
      <c r="D326" s="17">
        <v>-140000</v>
      </c>
      <c r="E326" s="17">
        <v>-10000</v>
      </c>
      <c r="F326" s="18">
        <v>2965000</v>
      </c>
      <c r="G326" s="18">
        <f>Table2[[#This Row],[CFI]]+Table2[[#This Row],[CFO]]</f>
        <v>-330000</v>
      </c>
      <c r="H326" s="2">
        <v>45381</v>
      </c>
      <c r="I326" s="20">
        <f>Table2[[#This Row],[Quarter End Date]]+((Table2[[#This Row],[Q End Cash]]+(2*Table2[[#This Row],[Quarterly Burn]]))/(-Table2[[#This Row],[Quarterly Burn]]/90))</f>
        <v>46009.63636363636</v>
      </c>
      <c r="J326" s="21">
        <f>Table2[[#This Row],[Quarter End Date]]+((Table2[[#This Row],[Q End Cash]]+(1.2*Table2[[#This Row],[Quarterly Burn]]))/(-Table2[[#This Row],[Quarterly Burn]]/90))</f>
        <v>46081.63636363636</v>
      </c>
      <c r="K326" s="9">
        <f>_xll.RDP.Data(Table2[[#This Row],[Ticker]],"TR.CompanyMarketCapitalization(Scale=6)")</f>
        <v>46.5872253</v>
      </c>
      <c r="L326" s="12">
        <f>_xll.RDP.Data(Table2[[#This Row],[Ticker]],"TR.AvgDailyValTraded20D(Scale=6)")</f>
        <v>2.7288520846154001E-2</v>
      </c>
      <c r="M326" s="9">
        <v>45.5</v>
      </c>
      <c r="N326" s="12">
        <v>2.5999999999999999E-2</v>
      </c>
      <c r="O326" s="45" t="s">
        <v>262</v>
      </c>
      <c r="P326" s="17"/>
      <c r="Q326" s="14">
        <f ca="1">(Table2[[#This Row],[Q End Cash]]+((TODAY()-Table2[[#This Row],[Quarter End Date]])*(Table2[[#This Row],[Quarterly Burn]]/90)))/1000000</f>
        <v>2.8696666666666664</v>
      </c>
      <c r="R326" s="14">
        <f ca="1">Table2[[#This Row],[Current Estimate, Cash]]/(Table2[[#This Row],[Quarterly Burn]]/1000000)</f>
        <v>-8.6959595959595948</v>
      </c>
      <c r="S326" s="2">
        <v>45400</v>
      </c>
    </row>
    <row r="327" spans="2:19" hidden="1" x14ac:dyDescent="0.25">
      <c r="B327" s="1" t="s">
        <v>78</v>
      </c>
      <c r="C327" s="17">
        <v>-926000</v>
      </c>
      <c r="D327" s="17">
        <v>2343000</v>
      </c>
      <c r="E327" s="17">
        <v>-3819000</v>
      </c>
      <c r="F327" s="18">
        <v>4476000</v>
      </c>
      <c r="G327" s="18">
        <v>1417000</v>
      </c>
      <c r="H327" s="2">
        <v>45290</v>
      </c>
      <c r="I327" s="20">
        <f>Table2[[#This Row],[Quarter End Date]]+((Table2[[#This Row],[Q End Cash]]+(2*Table2[[#This Row],[Quarterly Burn]]))/(-Table2[[#This Row],[Quarterly Burn]]/90))</f>
        <v>44825.709244883554</v>
      </c>
      <c r="J327" s="21">
        <f>Table2[[#This Row],[Quarter End Date]]+((Table2[[#This Row],[Q End Cash]]+(1.2*Table2[[#This Row],[Quarterly Burn]]))/(-Table2[[#This Row],[Quarterly Burn]]/90))</f>
        <v>44897.709244883554</v>
      </c>
      <c r="K327" s="9">
        <f>_xll.RDP.Data(Table2[[#This Row],[Ticker]],"TR.CompanyMarketCapitalization(Scale=6)")</f>
        <v>31.805603390000002</v>
      </c>
      <c r="L327" s="11">
        <f>_xll.RDP.Data(Table2[[#This Row],[Ticker]],"TR.AvgDailyValTraded20D(Scale=6)")</f>
        <v>3.0344167692308001E-2</v>
      </c>
      <c r="M327" s="44">
        <v>31.8</v>
      </c>
      <c r="N327" s="11">
        <v>0.03</v>
      </c>
      <c r="O327" s="46"/>
      <c r="P327" s="17"/>
      <c r="Q327" s="14">
        <f ca="1">(Table2[[#This Row],[Q End Cash]]+((TODAY()-Table2[[#This Row],[Quarter End Date]])*(Table2[[#This Row],[Quarterly Burn]]/90)))/1000000</f>
        <v>6.3181000000000003</v>
      </c>
      <c r="R327" s="14">
        <f ca="1">Table2[[#This Row],[Current Estimate, Cash]]/(Table2[[#This Row],[Quarterly Burn]]/1000000)</f>
        <v>4.4587861679604801</v>
      </c>
      <c r="S327" s="2" t="e">
        <f>INDEX(Table1[Date],MATCH(Table2[[#This Row],[Ticker]],Table1[RIC],0))</f>
        <v>#N/A</v>
      </c>
    </row>
    <row r="328" spans="2:19" x14ac:dyDescent="0.25">
      <c r="B328" s="1" t="s">
        <v>591</v>
      </c>
      <c r="C328" s="17">
        <v>-900000</v>
      </c>
      <c r="D328" s="17">
        <v>0</v>
      </c>
      <c r="E328" s="17">
        <v>0</v>
      </c>
      <c r="F328" s="18">
        <v>1765000</v>
      </c>
      <c r="G328" s="18">
        <f>Table2[[#This Row],[CFO]]+Table2[[#This Row],[CFI]]</f>
        <v>-900000</v>
      </c>
      <c r="H328" s="2">
        <v>45381</v>
      </c>
      <c r="I328" s="20">
        <f>Table2[[#This Row],[Quarter End Date]]+((Table2[[#This Row],[Q End Cash]]+(2*Table2[[#This Row],[Quarterly Burn]]))/(-Table2[[#This Row],[Quarterly Burn]]/90))</f>
        <v>45377.5</v>
      </c>
      <c r="J328" s="21">
        <f>Table2[[#This Row],[Quarter End Date]]+((Table2[[#This Row],[Q End Cash]]+(1.2*Table2[[#This Row],[Quarterly Burn]]))/(-Table2[[#This Row],[Quarterly Burn]]/90))</f>
        <v>45449.5</v>
      </c>
      <c r="K328" s="9">
        <f>_xll.RDP.Data(Table2[[#This Row],[Ticker]],"TR.CompanyMarketCapitalization(Scale=6)")</f>
        <v>12.140421045</v>
      </c>
      <c r="L328" s="12">
        <f>_xll.RDP.Data(Table2[[#This Row],[Ticker]],"TR.AvgDailyValTraded20D(Scale=6)")</f>
        <v>1.1819709230769001E-2</v>
      </c>
      <c r="M328" s="9">
        <v>11.3</v>
      </c>
      <c r="N328" s="12">
        <v>1.4E-2</v>
      </c>
      <c r="O328" s="45" t="s">
        <v>54</v>
      </c>
      <c r="P328" s="17"/>
      <c r="Q328" s="14">
        <f ca="1">(Table2[[#This Row],[Q End Cash]]+((TODAY()-Table2[[#This Row],[Quarter End Date]])*(Table2[[#This Row],[Quarterly Burn]]/90)))/1000000</f>
        <v>1.5049999999999999</v>
      </c>
      <c r="R328" s="14">
        <f ca="1">Table2[[#This Row],[Current Estimate, Cash]]/(Table2[[#This Row],[Quarterly Burn]]/1000000)</f>
        <v>-1.6722222222222221</v>
      </c>
      <c r="S328" s="2">
        <v>45400</v>
      </c>
    </row>
    <row r="329" spans="2:19" hidden="1" x14ac:dyDescent="0.25">
      <c r="B329" s="1" t="s">
        <v>75</v>
      </c>
      <c r="C329" s="17">
        <v>1464000</v>
      </c>
      <c r="D329" s="17">
        <v>-100000</v>
      </c>
      <c r="E329" s="17">
        <v>-38000</v>
      </c>
      <c r="F329" s="18">
        <v>4565000</v>
      </c>
      <c r="G329" s="18">
        <v>1364000</v>
      </c>
      <c r="H329" s="2">
        <v>45290</v>
      </c>
      <c r="I329" s="20">
        <f>Table2[[#This Row],[Quarter End Date]]+((Table2[[#This Row],[Q End Cash]]+(2*Table2[[#This Row],[Quarterly Burn]]))/(-Table2[[#This Row],[Quarterly Burn]]/90))</f>
        <v>44808.790322580644</v>
      </c>
      <c r="J329" s="21">
        <f>Table2[[#This Row],[Quarter End Date]]+((Table2[[#This Row],[Q End Cash]]+(1.2*Table2[[#This Row],[Quarterly Burn]]))/(-Table2[[#This Row],[Quarterly Burn]]/90))</f>
        <v>44880.790322580644</v>
      </c>
      <c r="K329" s="9">
        <f>_xll.RDP.Data(Table2[[#This Row],[Ticker]],"TR.CompanyMarketCapitalization(Scale=6)")</f>
        <v>16.861577648000001</v>
      </c>
      <c r="L329" s="11">
        <f>_xll.RDP.Data(Table2[[#This Row],[Ticker]],"TR.AvgDailyValTraded20D(Scale=6)")</f>
        <v>0.21712176523076901</v>
      </c>
      <c r="M329" s="44">
        <v>17.399999999999999</v>
      </c>
      <c r="N329" s="11">
        <v>0.2</v>
      </c>
      <c r="O329" s="46"/>
      <c r="P329" s="17"/>
      <c r="Q329" s="14">
        <f ca="1">(Table2[[#This Row],[Q End Cash]]+((TODAY()-Table2[[#This Row],[Quarter End Date]])*(Table2[[#This Row],[Quarterly Burn]]/90)))/1000000</f>
        <v>6.3381999999999996</v>
      </c>
      <c r="R329" s="14">
        <f ca="1">Table2[[#This Row],[Current Estimate, Cash]]/(Table2[[#This Row],[Quarterly Burn]]/1000000)</f>
        <v>4.6467741935483868</v>
      </c>
      <c r="S329" s="2" t="e">
        <f>INDEX(Table1[Date],MATCH(Table2[[#This Row],[Ticker]],Table1[RIC],0))</f>
        <v>#N/A</v>
      </c>
    </row>
    <row r="330" spans="2:19" hidden="1" x14ac:dyDescent="0.25">
      <c r="B330" s="1" t="s">
        <v>149</v>
      </c>
      <c r="C330" s="17">
        <v>2702000</v>
      </c>
      <c r="D330" s="17">
        <v>629000</v>
      </c>
      <c r="E330" s="17">
        <v>-2965000</v>
      </c>
      <c r="F330" s="18">
        <v>2132000</v>
      </c>
      <c r="G330" s="18">
        <v>3331000</v>
      </c>
      <c r="H330" s="2">
        <v>45290</v>
      </c>
      <c r="I330" s="20">
        <f>Table2[[#This Row],[Quarter End Date]]+((Table2[[#This Row],[Q End Cash]]+(2*Table2[[#This Row],[Quarterly Burn]]))/(-Table2[[#This Row],[Quarterly Burn]]/90))</f>
        <v>45052.39567697388</v>
      </c>
      <c r="J330" s="21">
        <f>Table2[[#This Row],[Quarter End Date]]+((Table2[[#This Row],[Q End Cash]]+(1.2*Table2[[#This Row],[Quarterly Burn]]))/(-Table2[[#This Row],[Quarterly Burn]]/90))</f>
        <v>45124.39567697388</v>
      </c>
      <c r="K330" s="9">
        <f>_xll.RDP.Data(Table2[[#This Row],[Ticker]],"TR.CompanyMarketCapitalization(Scale=6)")</f>
        <v>53.766115259999999</v>
      </c>
      <c r="L330" s="11">
        <f>_xll.RDP.Data(Table2[[#This Row],[Ticker]],"TR.AvgDailyValTraded20D(Scale=6)")</f>
        <v>9.8148809615384996E-2</v>
      </c>
      <c r="M330" s="44">
        <v>54</v>
      </c>
      <c r="N330" s="11">
        <v>0.1</v>
      </c>
      <c r="O330" s="46"/>
      <c r="P330" s="17"/>
      <c r="Q330" s="14">
        <f ca="1">(Table2[[#This Row],[Q End Cash]]+((TODAY()-Table2[[#This Row],[Quarter End Date]])*(Table2[[#This Row],[Quarterly Burn]]/90)))/1000000</f>
        <v>6.4622999999999999</v>
      </c>
      <c r="R330" s="14">
        <f ca="1">Table2[[#This Row],[Current Estimate, Cash]]/(Table2[[#This Row],[Quarterly Burn]]/1000000)</f>
        <v>1.9400480336235364</v>
      </c>
      <c r="S330" s="2" t="e">
        <f>INDEX(Table1[Date],MATCH(Table2[[#This Row],[Ticker]],Table1[RIC],0))</f>
        <v>#N/A</v>
      </c>
    </row>
    <row r="331" spans="2:19" x14ac:dyDescent="0.25">
      <c r="B331" s="1" t="s">
        <v>257</v>
      </c>
      <c r="C331" s="17">
        <v>-227000</v>
      </c>
      <c r="D331" s="17">
        <v>-205000</v>
      </c>
      <c r="E331" s="17" t="s">
        <v>21</v>
      </c>
      <c r="F331" s="18">
        <v>2147000</v>
      </c>
      <c r="G331" s="18">
        <v>-432000</v>
      </c>
      <c r="H331" s="2">
        <v>45290</v>
      </c>
      <c r="I331" s="20">
        <f>Table2[[#This Row],[Quarter End Date]]+((Table2[[#This Row],[Q End Cash]]+(2*Table2[[#This Row],[Quarterly Burn]]))/(-Table2[[#This Row],[Quarterly Burn]]/90))</f>
        <v>45557.291666666664</v>
      </c>
      <c r="J331" s="21">
        <f>Table2[[#This Row],[Quarter End Date]]+((Table2[[#This Row],[Q End Cash]]+(1.2*Table2[[#This Row],[Quarterly Burn]]))/(-Table2[[#This Row],[Quarterly Burn]]/90))</f>
        <v>45629.291666666664</v>
      </c>
      <c r="K331" s="9">
        <f>_xll.RDP.Data(Table2[[#This Row],[Ticker]],"TR.CompanyMarketCapitalization(Scale=6)")</f>
        <v>12.516884952</v>
      </c>
      <c r="L331" s="12">
        <f>_xll.RDP.Data(Table2[[#This Row],[Ticker]],"TR.AvgDailyValTraded20D(Scale=6)")</f>
        <v>3.6098095846153998E-2</v>
      </c>
      <c r="M331" s="9">
        <v>13.5</v>
      </c>
      <c r="N331" s="12">
        <v>3.5999999999999997E-2</v>
      </c>
      <c r="O331" s="45" t="s">
        <v>1010</v>
      </c>
      <c r="P331" s="17"/>
      <c r="Q331" s="14">
        <f ca="1">(Table2[[#This Row],[Q End Cash]]+((TODAY()-Table2[[#This Row],[Quarter End Date]])*(Table2[[#This Row],[Quarterly Burn]]/90)))/1000000</f>
        <v>1.5853999999999999</v>
      </c>
      <c r="R331" s="14">
        <f ca="1">Table2[[#This Row],[Current Estimate, Cash]]/(Table2[[#This Row],[Quarterly Burn]]/1000000)</f>
        <v>-3.6699074074074072</v>
      </c>
      <c r="S331" s="2">
        <v>45406</v>
      </c>
    </row>
    <row r="332" spans="2:19" hidden="1" x14ac:dyDescent="0.25">
      <c r="B332" s="1" t="s">
        <v>611</v>
      </c>
      <c r="C332" s="17">
        <v>1674000</v>
      </c>
      <c r="D332" s="17">
        <v>-1467000</v>
      </c>
      <c r="E332" s="17">
        <v>-811000</v>
      </c>
      <c r="F332" s="18">
        <v>6237000</v>
      </c>
      <c r="G332" s="18">
        <v>207000</v>
      </c>
      <c r="H332" s="2">
        <v>45290</v>
      </c>
      <c r="I332" s="20">
        <f>Table2[[#This Row],[Quarter End Date]]+((Table2[[#This Row],[Q End Cash]]+(2*Table2[[#This Row],[Quarterly Burn]]))/(-Table2[[#This Row],[Quarterly Burn]]/90))</f>
        <v>42398.260869565216</v>
      </c>
      <c r="J332" s="21">
        <f>Table2[[#This Row],[Quarter End Date]]+((Table2[[#This Row],[Q End Cash]]+(1.2*Table2[[#This Row],[Quarterly Burn]]))/(-Table2[[#This Row],[Quarterly Burn]]/90))</f>
        <v>42470.260869565216</v>
      </c>
      <c r="K332" s="9">
        <f>_xll.RDP.Data(Table2[[#This Row],[Ticker]],"TR.CompanyMarketCapitalization(Scale=6)")</f>
        <v>60.783381915</v>
      </c>
      <c r="L332" s="12">
        <f>_xll.RDP.Data(Table2[[#This Row],[Ticker]],"TR.AvgDailyValTraded20D(Scale=6)")</f>
        <v>3.4792551730768999E-2</v>
      </c>
      <c r="M332" s="9">
        <v>60.8</v>
      </c>
      <c r="N332" s="12">
        <v>3.2000000000000001E-2</v>
      </c>
      <c r="O332" s="45"/>
      <c r="P332" s="17"/>
      <c r="Q332" s="14">
        <f ca="1">(Table2[[#This Row],[Q End Cash]]+((TODAY()-Table2[[#This Row],[Quarter End Date]])*(Table2[[#This Row],[Quarterly Burn]]/90)))/1000000</f>
        <v>6.5061</v>
      </c>
      <c r="R332" s="14">
        <f ca="1">Table2[[#This Row],[Current Estimate, Cash]]/(Table2[[#This Row],[Quarterly Burn]]/1000000)</f>
        <v>31.430434782608696</v>
      </c>
      <c r="S332" s="2" t="e">
        <f>INDEX(Table1[Date],MATCH(Table2[[#This Row],[Ticker]],Table1[RIC],0))</f>
        <v>#N/A</v>
      </c>
    </row>
    <row r="333" spans="2:19" hidden="1" x14ac:dyDescent="0.25">
      <c r="B333" s="1" t="s">
        <v>86</v>
      </c>
      <c r="C333" s="17">
        <v>-387000</v>
      </c>
      <c r="D333" s="17">
        <v>-217000</v>
      </c>
      <c r="E333" s="17">
        <v>2985000</v>
      </c>
      <c r="F333" s="18">
        <v>7318000</v>
      </c>
      <c r="G333" s="18">
        <v>-604000</v>
      </c>
      <c r="H333" s="2">
        <v>45290</v>
      </c>
      <c r="I333" s="20">
        <f>Table2[[#This Row],[Quarter End Date]]+((Table2[[#This Row],[Q End Cash]]+(2*Table2[[#This Row],[Quarterly Burn]]))/(-Table2[[#This Row],[Quarterly Burn]]/90))</f>
        <v>46200.430463576158</v>
      </c>
      <c r="J333" s="21">
        <f>Table2[[#This Row],[Quarter End Date]]+((Table2[[#This Row],[Q End Cash]]+(1.2*Table2[[#This Row],[Quarterly Burn]]))/(-Table2[[#This Row],[Quarterly Burn]]/90))</f>
        <v>46272.430463576158</v>
      </c>
      <c r="K333" s="9">
        <f>_xll.RDP.Data(Table2[[#This Row],[Ticker]],"TR.CompanyMarketCapitalization(Scale=6)")</f>
        <v>116.688408612</v>
      </c>
      <c r="L333" s="12">
        <f>_xll.RDP.Data(Table2[[#This Row],[Ticker]],"TR.AvgDailyValTraded20D(Scale=6)")</f>
        <v>0.26151556192307701</v>
      </c>
      <c r="M333" s="9">
        <v>113.3</v>
      </c>
      <c r="N333" s="12">
        <v>0.255</v>
      </c>
      <c r="O333" s="45"/>
      <c r="P333" s="17"/>
      <c r="Q333" s="14">
        <f ca="1">(Table2[[#This Row],[Q End Cash]]+((TODAY()-Table2[[#This Row],[Quarter End Date]])*(Table2[[#This Row],[Quarterly Burn]]/90)))/1000000</f>
        <v>6.5327999999999999</v>
      </c>
      <c r="R333" s="14">
        <f ca="1">Table2[[#This Row],[Current Estimate, Cash]]/(Table2[[#This Row],[Quarterly Burn]]/1000000)</f>
        <v>-10.815894039735099</v>
      </c>
      <c r="S333" s="2" t="e">
        <f>INDEX(Table1[Date],MATCH(Table2[[#This Row],[Ticker]],Table1[RIC],0))</f>
        <v>#N/A</v>
      </c>
    </row>
    <row r="334" spans="2:19" x14ac:dyDescent="0.25">
      <c r="B334" s="1" t="s">
        <v>332</v>
      </c>
      <c r="C334" s="17">
        <v>-547000</v>
      </c>
      <c r="D334" s="17">
        <v>-1367000</v>
      </c>
      <c r="E334" s="17">
        <v>7987000</v>
      </c>
      <c r="F334" s="18">
        <v>8952000</v>
      </c>
      <c r="G334" s="18">
        <v>-1914000</v>
      </c>
      <c r="H334" s="2">
        <v>45290</v>
      </c>
      <c r="I334" s="20">
        <f>Table2[[#This Row],[Quarter End Date]]+((Table2[[#This Row],[Q End Cash]]+(2*Table2[[#This Row],[Quarterly Burn]]))/(-Table2[[#This Row],[Quarterly Burn]]/90))</f>
        <v>45530.940438871476</v>
      </c>
      <c r="J334" s="21">
        <f>Table2[[#This Row],[Quarter End Date]]+((Table2[[#This Row],[Q End Cash]]+(1.2*Table2[[#This Row],[Quarterly Burn]]))/(-Table2[[#This Row],[Quarterly Burn]]/90))</f>
        <v>45602.940438871476</v>
      </c>
      <c r="K334" s="9">
        <f>_xll.RDP.Data(Table2[[#This Row],[Ticker]],"TR.CompanyMarketCapitalization(Scale=6)")</f>
        <v>38.824919993999998</v>
      </c>
      <c r="L334" s="12">
        <f>_xll.RDP.Data(Table2[[#This Row],[Ticker]],"TR.AvgDailyValTraded20D(Scale=6)")</f>
        <v>6.6086894230768994E-2</v>
      </c>
      <c r="M334" s="9">
        <v>39.9</v>
      </c>
      <c r="N334" s="12">
        <v>6.5000000000000002E-2</v>
      </c>
      <c r="O334" s="45">
        <v>0</v>
      </c>
      <c r="P334" s="17"/>
      <c r="Q334" s="14">
        <f ca="1">(Table2[[#This Row],[Q End Cash]]+((TODAY()-Table2[[#This Row],[Quarter End Date]])*(Table2[[#This Row],[Quarterly Burn]]/90)))/1000000</f>
        <v>6.4638</v>
      </c>
      <c r="R334" s="14">
        <f ca="1">Table2[[#This Row],[Current Estimate, Cash]]/(Table2[[#This Row],[Quarterly Burn]]/1000000)</f>
        <v>-3.3771159874608152</v>
      </c>
      <c r="S334" s="2">
        <v>45404</v>
      </c>
    </row>
    <row r="335" spans="2:19" hidden="1" x14ac:dyDescent="0.25">
      <c r="B335" s="1" t="s">
        <v>155</v>
      </c>
      <c r="C335" s="17">
        <v>4285000</v>
      </c>
      <c r="D335" s="17">
        <v>-341000</v>
      </c>
      <c r="E335" s="17">
        <v>-4508000</v>
      </c>
      <c r="F335" s="18">
        <v>1834000</v>
      </c>
      <c r="G335" s="18">
        <v>3944000</v>
      </c>
      <c r="H335" s="2">
        <v>45290</v>
      </c>
      <c r="I335" s="20">
        <f>Table2[[#This Row],[Quarter End Date]]+((Table2[[#This Row],[Q End Cash]]+(2*Table2[[#This Row],[Quarterly Burn]]))/(-Table2[[#This Row],[Quarterly Burn]]/90))</f>
        <v>45068.149087221092</v>
      </c>
      <c r="J335" s="21">
        <f>Table2[[#This Row],[Quarter End Date]]+((Table2[[#This Row],[Q End Cash]]+(1.2*Table2[[#This Row],[Quarterly Burn]]))/(-Table2[[#This Row],[Quarterly Burn]]/90))</f>
        <v>45140.149087221092</v>
      </c>
      <c r="K335" s="9">
        <f>_xll.RDP.Data(Table2[[#This Row],[Ticker]],"TR.CompanyMarketCapitalization(Scale=6)")</f>
        <v>154.50165504</v>
      </c>
      <c r="L335" s="11">
        <f>_xll.RDP.Data(Table2[[#This Row],[Ticker]],"TR.AvgDailyValTraded20D(Scale=6)")</f>
        <v>0.38407445538461499</v>
      </c>
      <c r="M335" s="44">
        <v>146.4</v>
      </c>
      <c r="N335" s="11">
        <v>0.37</v>
      </c>
      <c r="O335" s="46"/>
      <c r="P335" s="17"/>
      <c r="Q335" s="14">
        <f ca="1">(Table2[[#This Row],[Q End Cash]]+((TODAY()-Table2[[#This Row],[Quarter End Date]])*(Table2[[#This Row],[Quarterly Burn]]/90)))/1000000</f>
        <v>6.9611999999999998</v>
      </c>
      <c r="R335" s="14">
        <f ca="1">Table2[[#This Row],[Current Estimate, Cash]]/(Table2[[#This Row],[Quarterly Burn]]/1000000)</f>
        <v>1.7650101419878297</v>
      </c>
      <c r="S335" s="2" t="e">
        <f>INDEX(Table1[Date],MATCH(Table2[[#This Row],[Ticker]],Table1[RIC],0))</f>
        <v>#N/A</v>
      </c>
    </row>
    <row r="336" spans="2:19" x14ac:dyDescent="0.25">
      <c r="B336" s="1" t="s">
        <v>418</v>
      </c>
      <c r="C336" s="17">
        <v>-1000000</v>
      </c>
      <c r="D336" s="17">
        <v>-600000</v>
      </c>
      <c r="E336" s="17">
        <v>0</v>
      </c>
      <c r="F336" s="18">
        <v>5800000</v>
      </c>
      <c r="G336" s="18">
        <f>Table2[[#This Row],[CFI]]+Table2[[#This Row],[CFO]]</f>
        <v>-1600000</v>
      </c>
      <c r="H336" s="2">
        <v>45381</v>
      </c>
      <c r="I336" s="20">
        <f>Table2[[#This Row],[Quarter End Date]]+((Table2[[#This Row],[Q End Cash]]+(2*Table2[[#This Row],[Quarterly Burn]]))/(-Table2[[#This Row],[Quarterly Burn]]/90))</f>
        <v>45527.25</v>
      </c>
      <c r="J336" s="21">
        <f>Table2[[#This Row],[Quarter End Date]]+((Table2[[#This Row],[Q End Cash]]+(1.2*Table2[[#This Row],[Quarterly Burn]]))/(-Table2[[#This Row],[Quarterly Burn]]/90))</f>
        <v>45599.25</v>
      </c>
      <c r="K336" s="9">
        <f>_xll.RDP.Data(Table2[[#This Row],[Ticker]],"TR.CompanyMarketCapitalization(Scale=6)")</f>
        <v>14.775827625</v>
      </c>
      <c r="L336" s="12">
        <f>_xll.RDP.Data(Table2[[#This Row],[Ticker]],"TR.AvgDailyValTraded20D(Scale=6)")</f>
        <v>2.2456752307692E-2</v>
      </c>
      <c r="M336" s="9">
        <v>15.9</v>
      </c>
      <c r="N336" s="12">
        <v>2.3E-2</v>
      </c>
      <c r="O336" s="45">
        <v>3</v>
      </c>
      <c r="P336" s="17"/>
      <c r="Q336" s="14">
        <f ca="1">(Table2[[#This Row],[Q End Cash]]+((TODAY()-Table2[[#This Row],[Quarter End Date]])*(Table2[[#This Row],[Quarterly Burn]]/90)))/1000000</f>
        <v>5.3377777777777782</v>
      </c>
      <c r="R336" s="14">
        <f ca="1">Table2[[#This Row],[Current Estimate, Cash]]/(Table2[[#This Row],[Quarterly Burn]]/1000000)</f>
        <v>-3.3361111111111112</v>
      </c>
      <c r="S336" s="2">
        <v>45406</v>
      </c>
    </row>
    <row r="337" spans="2:19" hidden="1" x14ac:dyDescent="0.25">
      <c r="B337" s="1" t="s">
        <v>341</v>
      </c>
      <c r="C337" s="17">
        <v>-22714000</v>
      </c>
      <c r="D337" s="17">
        <v>-36960000</v>
      </c>
      <c r="E337" s="17">
        <v>65621000</v>
      </c>
      <c r="F337" s="18">
        <v>84889000</v>
      </c>
      <c r="G337" s="18">
        <v>-59674000</v>
      </c>
      <c r="H337" s="2">
        <v>45290</v>
      </c>
      <c r="I337" s="20">
        <f>Table2[[#This Row],[Quarter End Date]]+((Table2[[#This Row],[Q End Cash]]+(2*Table2[[#This Row],[Quarterly Burn]]))/(-Table2[[#This Row],[Quarterly Burn]]/90))</f>
        <v>45238.02912491202</v>
      </c>
      <c r="J337" s="21">
        <f>Table2[[#This Row],[Quarter End Date]]+((Table2[[#This Row],[Q End Cash]]+(1.2*Table2[[#This Row],[Quarterly Burn]]))/(-Table2[[#This Row],[Quarterly Burn]]/90))</f>
        <v>45310.02912491202</v>
      </c>
      <c r="K337" s="9">
        <f>_xll.RDP.Data(Table2[[#This Row],[Ticker]],"TR.CompanyMarketCapitalization(Scale=6)")</f>
        <v>419.89486847000001</v>
      </c>
      <c r="L337" s="12">
        <f>_xll.RDP.Data(Table2[[#This Row],[Ticker]],"TR.AvgDailyValTraded20D(Scale=6)")</f>
        <v>2.5204496992307699</v>
      </c>
      <c r="M337" s="9">
        <v>411.3</v>
      </c>
      <c r="N337" s="12">
        <v>2.456</v>
      </c>
      <c r="O337" s="45" t="s">
        <v>35</v>
      </c>
      <c r="P337" s="17"/>
      <c r="Q337" s="13">
        <f ca="1">(Table2[[#This Row],[Q End Cash]]+((TODAY()-Table2[[#This Row],[Quarter End Date]])*(Table2[[#This Row],[Quarterly Burn]]/90)))/1000000</f>
        <v>7.3128000000000002</v>
      </c>
      <c r="R337" s="14">
        <f ca="1">Table2[[#This Row],[Current Estimate, Cash]]/(Table2[[#This Row],[Quarterly Burn]]/1000000)</f>
        <v>-0.12254583235579986</v>
      </c>
      <c r="S337" s="2" t="e">
        <f>INDEX(Table1[Date],MATCH(Table2[[#This Row],[Ticker]],Table1[RIC],0))</f>
        <v>#N/A</v>
      </c>
    </row>
    <row r="338" spans="2:19" hidden="1" x14ac:dyDescent="0.25">
      <c r="B338" s="1" t="s">
        <v>243</v>
      </c>
      <c r="C338" s="17">
        <v>-708000</v>
      </c>
      <c r="D338" s="17">
        <v>-975000</v>
      </c>
      <c r="E338" s="17" t="s">
        <v>21</v>
      </c>
      <c r="F338" s="18">
        <v>9617000</v>
      </c>
      <c r="G338" s="18">
        <v>-1683000</v>
      </c>
      <c r="H338" s="2">
        <v>45290</v>
      </c>
      <c r="I338" s="20">
        <f>Table2[[#This Row],[Quarter End Date]]+((Table2[[#This Row],[Q End Cash]]+(2*Table2[[#This Row],[Quarterly Burn]]))/(-Table2[[#This Row],[Quarterly Burn]]/90))</f>
        <v>45624.278074866314</v>
      </c>
      <c r="J338" s="21">
        <f>Table2[[#This Row],[Quarter End Date]]+((Table2[[#This Row],[Q End Cash]]+(1.2*Table2[[#This Row],[Quarterly Burn]]))/(-Table2[[#This Row],[Quarterly Burn]]/90))</f>
        <v>45696.278074866314</v>
      </c>
      <c r="K338" s="9">
        <f>_xll.RDP.Data(Table2[[#This Row],[Ticker]],"TR.CompanyMarketCapitalization(Scale=6)")</f>
        <v>27.75552558</v>
      </c>
      <c r="L338" s="12">
        <f>_xll.RDP.Data(Table2[[#This Row],[Ticker]],"TR.AvgDailyValTraded20D(Scale=6)")</f>
        <v>1.3762868923077E-2</v>
      </c>
      <c r="M338" s="9">
        <v>29.1</v>
      </c>
      <c r="N338" s="12">
        <v>1.4999999999999999E-2</v>
      </c>
      <c r="O338" s="45"/>
      <c r="P338" s="17"/>
      <c r="Q338" s="14">
        <f ca="1">(Table2[[#This Row],[Q End Cash]]+((TODAY()-Table2[[#This Row],[Quarter End Date]])*(Table2[[#This Row],[Quarterly Burn]]/90)))/1000000</f>
        <v>7.4291</v>
      </c>
      <c r="R338" s="14">
        <f ca="1">Table2[[#This Row],[Current Estimate, Cash]]/(Table2[[#This Row],[Quarterly Burn]]/1000000)</f>
        <v>-4.4142008318478902</v>
      </c>
      <c r="S338" s="2" t="e">
        <f>INDEX(Table1[Date],MATCH(Table2[[#This Row],[Ticker]],Table1[RIC],0))</f>
        <v>#N/A</v>
      </c>
    </row>
    <row r="339" spans="2:19" hidden="1" x14ac:dyDescent="0.25">
      <c r="B339" s="1" t="s">
        <v>272</v>
      </c>
      <c r="C339" s="17">
        <v>-809000</v>
      </c>
      <c r="D339" s="17">
        <v>-1667000</v>
      </c>
      <c r="E339" s="17">
        <v>-1905000</v>
      </c>
      <c r="F339" s="18">
        <v>10680000</v>
      </c>
      <c r="G339" s="18">
        <v>-2476000</v>
      </c>
      <c r="H339" s="2">
        <v>45290</v>
      </c>
      <c r="I339" s="20">
        <f>Table2[[#This Row],[Quarter End Date]]+((Table2[[#This Row],[Q End Cash]]+(2*Table2[[#This Row],[Quarterly Burn]]))/(-Table2[[#This Row],[Quarterly Burn]]/90))</f>
        <v>45498.206785137321</v>
      </c>
      <c r="J339" s="21">
        <f>Table2[[#This Row],[Quarter End Date]]+((Table2[[#This Row],[Q End Cash]]+(1.2*Table2[[#This Row],[Quarterly Burn]]))/(-Table2[[#This Row],[Quarterly Burn]]/90))</f>
        <v>45570.206785137321</v>
      </c>
      <c r="K339" s="9">
        <f>_xll.RDP.Data(Table2[[#This Row],[Ticker]],"TR.CompanyMarketCapitalization(Scale=6)")</f>
        <v>104.96579276</v>
      </c>
      <c r="L339" s="12">
        <f>_xll.RDP.Data(Table2[[#This Row],[Ticker]],"TR.AvgDailyValTraded20D(Scale=6)")</f>
        <v>6.5676463653845996E-2</v>
      </c>
      <c r="M339" s="9">
        <v>109.5</v>
      </c>
      <c r="N339" s="12">
        <v>6.9000000000000006E-2</v>
      </c>
      <c r="O339" s="45"/>
      <c r="P339" s="17"/>
      <c r="Q339" s="14">
        <f ca="1">(Table2[[#This Row],[Q End Cash]]+((TODAY()-Table2[[#This Row],[Quarter End Date]])*(Table2[[#This Row],[Quarterly Burn]]/90)))/1000000</f>
        <v>7.4611999999999998</v>
      </c>
      <c r="R339" s="14">
        <f ca="1">Table2[[#This Row],[Current Estimate, Cash]]/(Table2[[#This Row],[Quarterly Burn]]/1000000)</f>
        <v>-3.0134087237479807</v>
      </c>
      <c r="S339" s="2" t="e">
        <f>INDEX(Table1[Date],MATCH(Table2[[#This Row],[Ticker]],Table1[RIC],0))</f>
        <v>#N/A</v>
      </c>
    </row>
    <row r="340" spans="2:19" hidden="1" x14ac:dyDescent="0.25">
      <c r="B340" s="1" t="s">
        <v>150</v>
      </c>
      <c r="C340" s="17">
        <v>-731000</v>
      </c>
      <c r="D340" s="17">
        <v>4603000</v>
      </c>
      <c r="E340" s="17">
        <v>-2393000</v>
      </c>
      <c r="F340" s="18">
        <v>2431000</v>
      </c>
      <c r="G340" s="18">
        <v>3872000</v>
      </c>
      <c r="H340" s="2">
        <v>45290</v>
      </c>
      <c r="I340" s="20">
        <f>Table2[[#This Row],[Quarter End Date]]+((Table2[[#This Row],[Q End Cash]]+(2*Table2[[#This Row],[Quarterly Burn]]))/(-Table2[[#This Row],[Quarterly Burn]]/90))</f>
        <v>45053.494318181816</v>
      </c>
      <c r="J340" s="21">
        <f>Table2[[#This Row],[Quarter End Date]]+((Table2[[#This Row],[Q End Cash]]+(1.2*Table2[[#This Row],[Quarterly Burn]]))/(-Table2[[#This Row],[Quarterly Burn]]/90))</f>
        <v>45125.494318181816</v>
      </c>
      <c r="K340" s="9">
        <f>_xll.RDP.Data(Table2[[#This Row],[Ticker]],"TR.CompanyMarketCapitalization(Scale=6)")</f>
        <v>96.813368699999998</v>
      </c>
      <c r="L340" s="11">
        <f>_xll.RDP.Data(Table2[[#This Row],[Ticker]],"TR.AvgDailyValTraded20D(Scale=6)")</f>
        <v>3.8818297346154003E-2</v>
      </c>
      <c r="M340" s="44">
        <v>94.9</v>
      </c>
      <c r="N340" s="11">
        <v>0.04</v>
      </c>
      <c r="O340" s="46"/>
      <c r="P340" s="17"/>
      <c r="Q340" s="14">
        <f ca="1">(Table2[[#This Row],[Q End Cash]]+((TODAY()-Table2[[#This Row],[Quarter End Date]])*(Table2[[#This Row],[Quarterly Burn]]/90)))/1000000</f>
        <v>7.4645999999999999</v>
      </c>
      <c r="R340" s="14">
        <f ca="1">Table2[[#This Row],[Current Estimate, Cash]]/(Table2[[#This Row],[Quarterly Burn]]/1000000)</f>
        <v>1.9278409090909092</v>
      </c>
      <c r="S340" s="2" t="e">
        <f>INDEX(Table1[Date],MATCH(Table2[[#This Row],[Ticker]],Table1[RIC],0))</f>
        <v>#N/A</v>
      </c>
    </row>
    <row r="341" spans="2:19" hidden="1" x14ac:dyDescent="0.25">
      <c r="B341" s="1" t="s">
        <v>68</v>
      </c>
      <c r="C341" s="17">
        <v>1173000</v>
      </c>
      <c r="D341" s="17">
        <v>194000</v>
      </c>
      <c r="E341" s="17">
        <v>-2789000</v>
      </c>
      <c r="F341" s="18">
        <v>5693000</v>
      </c>
      <c r="G341" s="18">
        <v>1367000</v>
      </c>
      <c r="H341" s="2">
        <v>45290</v>
      </c>
      <c r="I341" s="20">
        <f>Table2[[#This Row],[Quarter End Date]]+((Table2[[#This Row],[Q End Cash]]+(2*Table2[[#This Row],[Quarterly Burn]]))/(-Table2[[#This Row],[Quarterly Burn]]/90))</f>
        <v>44735.186539868322</v>
      </c>
      <c r="J341" s="21">
        <f>Table2[[#This Row],[Quarter End Date]]+((Table2[[#This Row],[Q End Cash]]+(1.2*Table2[[#This Row],[Quarterly Burn]]))/(-Table2[[#This Row],[Quarterly Burn]]/90))</f>
        <v>44807.186539868322</v>
      </c>
      <c r="K341" s="9">
        <f>_xll.RDP.Data(Table2[[#This Row],[Ticker]],"TR.CompanyMarketCapitalization(Scale=6)")</f>
        <v>19.103095616000001</v>
      </c>
      <c r="L341" s="11">
        <f>_xll.RDP.Data(Table2[[#This Row],[Ticker]],"TR.AvgDailyValTraded20D(Scale=6)")</f>
        <v>4.2042876307691997E-2</v>
      </c>
      <c r="M341" s="44">
        <v>17.899999999999999</v>
      </c>
      <c r="N341" s="11">
        <v>0.04</v>
      </c>
      <c r="O341" s="46"/>
      <c r="P341" s="17"/>
      <c r="Q341" s="14">
        <f ca="1">(Table2[[#This Row],[Q End Cash]]+((TODAY()-Table2[[#This Row],[Quarter End Date]])*(Table2[[#This Row],[Quarterly Burn]]/90)))/1000000</f>
        <v>7.4701000000000004</v>
      </c>
      <c r="R341" s="14">
        <f ca="1">Table2[[#This Row],[Current Estimate, Cash]]/(Table2[[#This Row],[Quarterly Burn]]/1000000)</f>
        <v>5.4645940014630581</v>
      </c>
      <c r="S341" s="2" t="e">
        <f>INDEX(Table1[Date],MATCH(Table2[[#This Row],[Ticker]],Table1[RIC],0))</f>
        <v>#N/A</v>
      </c>
    </row>
    <row r="342" spans="2:19" hidden="1" x14ac:dyDescent="0.25">
      <c r="B342" s="1" t="s">
        <v>197</v>
      </c>
      <c r="C342" s="17">
        <v>-601000</v>
      </c>
      <c r="D342" s="17">
        <v>-202000</v>
      </c>
      <c r="E342" s="17" t="s">
        <v>21</v>
      </c>
      <c r="F342" s="18">
        <v>8564000</v>
      </c>
      <c r="G342" s="18">
        <v>-803000</v>
      </c>
      <c r="H342" s="2">
        <v>45290</v>
      </c>
      <c r="I342" s="20">
        <f>Table2[[#This Row],[Quarter End Date]]+((Table2[[#This Row],[Q End Cash]]+(2*Table2[[#This Row],[Quarterly Burn]]))/(-Table2[[#This Row],[Quarterly Burn]]/90))</f>
        <v>46069.850560398503</v>
      </c>
      <c r="J342" s="21">
        <f>Table2[[#This Row],[Quarter End Date]]+((Table2[[#This Row],[Q End Cash]]+(1.2*Table2[[#This Row],[Quarterly Burn]]))/(-Table2[[#This Row],[Quarterly Burn]]/90))</f>
        <v>46141.850560398503</v>
      </c>
      <c r="K342" s="9">
        <f>_xll.RDP.Data(Table2[[#This Row],[Ticker]],"TR.CompanyMarketCapitalization(Scale=6)")</f>
        <v>1.9635366115816899</v>
      </c>
      <c r="L342" s="12">
        <f>_xll.RDP.Data(Table2[[#This Row],[Ticker]],"TR.AvgDailyValTraded20D(Scale=6)")</f>
        <v>3.3121611346153997E-2</v>
      </c>
      <c r="M342" s="9">
        <v>2</v>
      </c>
      <c r="N342" s="12">
        <v>3.5000000000000003E-2</v>
      </c>
      <c r="O342" s="45"/>
      <c r="P342" s="17"/>
      <c r="Q342" s="14">
        <f ca="1">(Table2[[#This Row],[Q End Cash]]+((TODAY()-Table2[[#This Row],[Quarter End Date]])*(Table2[[#This Row],[Quarterly Burn]]/90)))/1000000</f>
        <v>7.5201000000000002</v>
      </c>
      <c r="R342" s="14">
        <f ca="1">Table2[[#This Row],[Current Estimate, Cash]]/(Table2[[#This Row],[Quarterly Burn]]/1000000)</f>
        <v>-9.3650062266500615</v>
      </c>
      <c r="S342" s="2" t="e">
        <f>INDEX(Table1[Date],MATCH(Table2[[#This Row],[Ticker]],Table1[RIC],0))</f>
        <v>#N/A</v>
      </c>
    </row>
    <row r="343" spans="2:19" hidden="1" x14ac:dyDescent="0.25">
      <c r="B343" s="1" t="s">
        <v>226</v>
      </c>
      <c r="C343" s="17">
        <v>-132000</v>
      </c>
      <c r="D343" s="17">
        <v>-1219000</v>
      </c>
      <c r="E343" s="17" t="s">
        <v>21</v>
      </c>
      <c r="F343" s="18">
        <v>9278000</v>
      </c>
      <c r="G343" s="18">
        <v>-1351000</v>
      </c>
      <c r="H343" s="2">
        <v>45290</v>
      </c>
      <c r="I343" s="20">
        <f>Table2[[#This Row],[Quarter End Date]]+((Table2[[#This Row],[Q End Cash]]+(2*Table2[[#This Row],[Quarterly Burn]]))/(-Table2[[#This Row],[Quarterly Burn]]/90))</f>
        <v>45728.075499629907</v>
      </c>
      <c r="J343" s="21">
        <f>Table2[[#This Row],[Quarter End Date]]+((Table2[[#This Row],[Q End Cash]]+(1.2*Table2[[#This Row],[Quarterly Burn]]))/(-Table2[[#This Row],[Quarterly Burn]]/90))</f>
        <v>45800.075499629907</v>
      </c>
      <c r="K343" s="9">
        <f>_xll.RDP.Data(Table2[[#This Row],[Ticker]],"TR.CompanyMarketCapitalization(Scale=6)")</f>
        <v>72.595983500000003</v>
      </c>
      <c r="L343" s="12">
        <f>_xll.RDP.Data(Table2[[#This Row],[Ticker]],"TR.AvgDailyValTraded20D(Scale=6)")</f>
        <v>2.0741343076923002E-2</v>
      </c>
      <c r="M343" s="9">
        <v>78.400000000000006</v>
      </c>
      <c r="N343" s="12">
        <v>2.1000000000000001E-2</v>
      </c>
      <c r="O343" s="45"/>
      <c r="P343" s="17"/>
      <c r="Q343" s="14">
        <f ca="1">(Table2[[#This Row],[Q End Cash]]+((TODAY()-Table2[[#This Row],[Quarter End Date]])*(Table2[[#This Row],[Quarterly Burn]]/90)))/1000000</f>
        <v>7.5217000000000001</v>
      </c>
      <c r="R343" s="14">
        <f ca="1">Table2[[#This Row],[Current Estimate, Cash]]/(Table2[[#This Row],[Quarterly Burn]]/1000000)</f>
        <v>-5.5675055514433751</v>
      </c>
      <c r="S343" s="2" t="e">
        <f>INDEX(Table1[Date],MATCH(Table2[[#This Row],[Ticker]],Table1[RIC],0))</f>
        <v>#N/A</v>
      </c>
    </row>
    <row r="344" spans="2:19" hidden="1" x14ac:dyDescent="0.25">
      <c r="B344" s="1" t="s">
        <v>227</v>
      </c>
      <c r="C344" s="17">
        <v>-1164000</v>
      </c>
      <c r="D344" s="17">
        <v>-213000</v>
      </c>
      <c r="E344" s="17">
        <v>-18000</v>
      </c>
      <c r="F344" s="18">
        <v>9318000</v>
      </c>
      <c r="G344" s="18">
        <v>-1377000</v>
      </c>
      <c r="H344" s="2">
        <v>45290</v>
      </c>
      <c r="I344" s="20">
        <f>Table2[[#This Row],[Quarter End Date]]+((Table2[[#This Row],[Q End Cash]]+(2*Table2[[#This Row],[Quarterly Burn]]))/(-Table2[[#This Row],[Quarterly Burn]]/90))</f>
        <v>45719.01960784314</v>
      </c>
      <c r="J344" s="21">
        <f>Table2[[#This Row],[Quarter End Date]]+((Table2[[#This Row],[Q End Cash]]+(1.2*Table2[[#This Row],[Quarterly Burn]]))/(-Table2[[#This Row],[Quarterly Burn]]/90))</f>
        <v>45791.01960784314</v>
      </c>
      <c r="K344" s="9">
        <f>_xll.RDP.Data(Table2[[#This Row],[Ticker]],"TR.CompanyMarketCapitalization(Scale=6)")</f>
        <v>245.5910451</v>
      </c>
      <c r="L344" s="12">
        <f>_xll.RDP.Data(Table2[[#This Row],[Ticker]],"TR.AvgDailyValTraded20D(Scale=6)")</f>
        <v>6.1139503846150004E-3</v>
      </c>
      <c r="M344" s="9">
        <v>247</v>
      </c>
      <c r="N344" s="12">
        <v>8.0000000000000002E-3</v>
      </c>
      <c r="O344" s="45"/>
      <c r="P344" s="17"/>
      <c r="Q344" s="14">
        <f ca="1">(Table2[[#This Row],[Q End Cash]]+((TODAY()-Table2[[#This Row],[Quarter End Date]])*(Table2[[#This Row],[Quarterly Burn]]/90)))/1000000</f>
        <v>7.5278999999999998</v>
      </c>
      <c r="R344" s="14">
        <f ca="1">Table2[[#This Row],[Current Estimate, Cash]]/(Table2[[#This Row],[Quarterly Burn]]/1000000)</f>
        <v>-5.4668845315904138</v>
      </c>
      <c r="S344" s="2" t="e">
        <f>INDEX(Table1[Date],MATCH(Table2[[#This Row],[Ticker]],Table1[RIC],0))</f>
        <v>#N/A</v>
      </c>
    </row>
    <row r="345" spans="2:19" hidden="1" x14ac:dyDescent="0.25">
      <c r="B345" s="1" t="s">
        <v>221</v>
      </c>
      <c r="C345" s="17">
        <v>-2565000</v>
      </c>
      <c r="D345" s="17">
        <v>1250000</v>
      </c>
      <c r="E345" s="17">
        <v>1725000</v>
      </c>
      <c r="F345" s="18">
        <v>9294000</v>
      </c>
      <c r="G345" s="18">
        <v>-1315000</v>
      </c>
      <c r="H345" s="2">
        <v>45290</v>
      </c>
      <c r="I345" s="20">
        <f>Table2[[#This Row],[Quarter End Date]]+((Table2[[#This Row],[Q End Cash]]+(2*Table2[[#This Row],[Quarterly Burn]]))/(-Table2[[#This Row],[Quarterly Burn]]/90))</f>
        <v>45746.09125475285</v>
      </c>
      <c r="J345" s="21">
        <f>Table2[[#This Row],[Quarter End Date]]+((Table2[[#This Row],[Q End Cash]]+(1.2*Table2[[#This Row],[Quarterly Burn]]))/(-Table2[[#This Row],[Quarterly Burn]]/90))</f>
        <v>45818.09125475285</v>
      </c>
      <c r="K345" s="9">
        <f>_xll.RDP.Data(Table2[[#This Row],[Ticker]],"TR.CompanyMarketCapitalization(Scale=6)")</f>
        <v>102.06334785999999</v>
      </c>
      <c r="L345" s="12">
        <f>_xll.RDP.Data(Table2[[#This Row],[Ticker]],"TR.AvgDailyValTraded20D(Scale=6)")</f>
        <v>8.6205241692308004E-2</v>
      </c>
      <c r="M345" s="9">
        <v>102.1</v>
      </c>
      <c r="N345" s="12">
        <v>8.8999999999999996E-2</v>
      </c>
      <c r="O345" s="45"/>
      <c r="P345" s="17"/>
      <c r="Q345" s="14">
        <f ca="1">(Table2[[#This Row],[Q End Cash]]+((TODAY()-Table2[[#This Row],[Quarter End Date]])*(Table2[[#This Row],[Quarterly Burn]]/90)))/1000000</f>
        <v>7.5845000000000002</v>
      </c>
      <c r="R345" s="14">
        <f ca="1">Table2[[#This Row],[Current Estimate, Cash]]/(Table2[[#This Row],[Quarterly Burn]]/1000000)</f>
        <v>-5.7676806083650192</v>
      </c>
      <c r="S345" s="2" t="e">
        <f>INDEX(Table1[Date],MATCH(Table2[[#This Row],[Ticker]],Table1[RIC],0))</f>
        <v>#N/A</v>
      </c>
    </row>
    <row r="346" spans="2:19" hidden="1" x14ac:dyDescent="0.25">
      <c r="B346" s="1" t="s">
        <v>37</v>
      </c>
      <c r="C346" s="17">
        <v>-339000</v>
      </c>
      <c r="D346" s="17">
        <v>11000</v>
      </c>
      <c r="E346" s="17">
        <v>2000</v>
      </c>
      <c r="F346" s="18">
        <v>8055000</v>
      </c>
      <c r="G346" s="18">
        <v>-328000</v>
      </c>
      <c r="H346" s="2">
        <v>45290</v>
      </c>
      <c r="I346" s="20">
        <f>Table2[[#This Row],[Quarter End Date]]+((Table2[[#This Row],[Q End Cash]]+(2*Table2[[#This Row],[Quarterly Burn]]))/(-Table2[[#This Row],[Quarterly Burn]]/90))</f>
        <v>47320.213414634149</v>
      </c>
      <c r="J346" s="21">
        <f>Table2[[#This Row],[Quarter End Date]]+((Table2[[#This Row],[Q End Cash]]+(1.2*Table2[[#This Row],[Quarterly Burn]]))/(-Table2[[#This Row],[Quarterly Burn]]/90))</f>
        <v>47392.213414634149</v>
      </c>
      <c r="K346" s="9">
        <f>_xll.RDP.Data(Table2[[#This Row],[Ticker]],"TR.CompanyMarketCapitalization(Scale=6)")</f>
        <v>14.68066615</v>
      </c>
      <c r="L346" s="12">
        <f>_xll.RDP.Data(Table2[[#This Row],[Ticker]],"TR.AvgDailyValTraded20D(Scale=6)")</f>
        <v>6.8659598538461999E-2</v>
      </c>
      <c r="M346" s="9">
        <v>14.4</v>
      </c>
      <c r="N346" s="12">
        <v>7.0999999999999994E-2</v>
      </c>
      <c r="O346" s="45"/>
      <c r="P346" s="17"/>
      <c r="Q346" s="14">
        <f ca="1">(Table2[[#This Row],[Q End Cash]]+((TODAY()-Table2[[#This Row],[Quarter End Date]])*(Table2[[#This Row],[Quarterly Burn]]/90)))/1000000</f>
        <v>7.6285999999999996</v>
      </c>
      <c r="R346" s="14">
        <f ca="1">Table2[[#This Row],[Current Estimate, Cash]]/(Table2[[#This Row],[Quarterly Burn]]/1000000)</f>
        <v>-23.257926829268289</v>
      </c>
      <c r="S346" s="2" t="e">
        <f>INDEX(Table1[Date],MATCH(Table2[[#This Row],[Ticker]],Table1[RIC],0))</f>
        <v>#N/A</v>
      </c>
    </row>
    <row r="347" spans="2:19" hidden="1" x14ac:dyDescent="0.25">
      <c r="B347" s="1" t="s">
        <v>289</v>
      </c>
      <c r="C347" s="17">
        <v>-5536000</v>
      </c>
      <c r="D347" s="17">
        <v>-321000</v>
      </c>
      <c r="E347" s="17" t="s">
        <v>21</v>
      </c>
      <c r="F347" s="18">
        <v>15291000</v>
      </c>
      <c r="G347" s="18">
        <v>-5857000</v>
      </c>
      <c r="H347" s="2">
        <v>45290</v>
      </c>
      <c r="I347" s="20">
        <f>Table2[[#This Row],[Quarter End Date]]+((Table2[[#This Row],[Q End Cash]]+(2*Table2[[#This Row],[Quarterly Burn]]))/(-Table2[[#This Row],[Quarterly Burn]]/90))</f>
        <v>45344.964999146323</v>
      </c>
      <c r="J347" s="21">
        <f>Table2[[#This Row],[Quarter End Date]]+((Table2[[#This Row],[Q End Cash]]+(1.2*Table2[[#This Row],[Quarterly Burn]]))/(-Table2[[#This Row],[Quarterly Burn]]/90))</f>
        <v>45416.964999146323</v>
      </c>
      <c r="K347" s="9">
        <f>_xll.RDP.Data(Table2[[#This Row],[Ticker]],"TR.CompanyMarketCapitalization(Scale=6)")</f>
        <v>65.155731200000005</v>
      </c>
      <c r="L347" s="12">
        <f>_xll.RDP.Data(Table2[[#This Row],[Ticker]],"TR.AvgDailyValTraded20D(Scale=6)")</f>
        <v>0.142601982307692</v>
      </c>
      <c r="M347" s="9">
        <v>67.8</v>
      </c>
      <c r="N347" s="12">
        <v>0.13600000000000001</v>
      </c>
      <c r="O347" s="45">
        <v>1</v>
      </c>
      <c r="P347" s="17"/>
      <c r="Q347" s="14">
        <f ca="1">(Table2[[#This Row],[Q End Cash]]+((TODAY()-Table2[[#This Row],[Quarter End Date]])*(Table2[[#This Row],[Quarterly Burn]]/90)))/1000000</f>
        <v>7.6768999999999998</v>
      </c>
      <c r="R347" s="14">
        <f ca="1">Table2[[#This Row],[Current Estimate, Cash]]/(Table2[[#This Row],[Quarterly Burn]]/1000000)</f>
        <v>-1.310722212736896</v>
      </c>
      <c r="S347" s="2" t="e">
        <f>INDEX(Table1[Date],MATCH(Table2[[#This Row],[Ticker]],Table1[RIC],0))</f>
        <v>#N/A</v>
      </c>
    </row>
    <row r="348" spans="2:19" hidden="1" x14ac:dyDescent="0.25">
      <c r="B348" s="1" t="s">
        <v>284</v>
      </c>
      <c r="C348" s="17">
        <v>-3010000</v>
      </c>
      <c r="D348" s="17">
        <v>-11000</v>
      </c>
      <c r="E348" s="17">
        <v>9809000</v>
      </c>
      <c r="F348" s="18">
        <v>11702000</v>
      </c>
      <c r="G348" s="18">
        <v>-3021000</v>
      </c>
      <c r="H348" s="2">
        <v>45290</v>
      </c>
      <c r="I348" s="20">
        <f>Table2[[#This Row],[Quarter End Date]]+((Table2[[#This Row],[Q End Cash]]+(2*Table2[[#This Row],[Quarterly Burn]]))/(-Table2[[#This Row],[Quarterly Burn]]/90))</f>
        <v>45458.619662363453</v>
      </c>
      <c r="J348" s="21">
        <f>Table2[[#This Row],[Quarter End Date]]+((Table2[[#This Row],[Q End Cash]]+(1.2*Table2[[#This Row],[Quarterly Burn]]))/(-Table2[[#This Row],[Quarterly Burn]]/90))</f>
        <v>45530.619662363453</v>
      </c>
      <c r="K348" s="9">
        <f>_xll.RDP.Data(Table2[[#This Row],[Ticker]],"TR.CompanyMarketCapitalization(Scale=6)")</f>
        <v>221.95249181</v>
      </c>
      <c r="L348" s="12">
        <f>_xll.RDP.Data(Table2[[#This Row],[Ticker]],"TR.AvgDailyValTraded20D(Scale=6)")</f>
        <v>0.18886889576923099</v>
      </c>
      <c r="M348" s="9">
        <v>227.4</v>
      </c>
      <c r="N348" s="12">
        <v>0.184</v>
      </c>
      <c r="O348" s="45"/>
      <c r="P348" s="17"/>
      <c r="Q348" s="14">
        <f ca="1">(Table2[[#This Row],[Q End Cash]]+((TODAY()-Table2[[#This Row],[Quarter End Date]])*(Table2[[#This Row],[Quarterly Burn]]/90)))/1000000</f>
        <v>7.7747000000000002</v>
      </c>
      <c r="R348" s="14">
        <f ca="1">Table2[[#This Row],[Current Estimate, Cash]]/(Table2[[#This Row],[Quarterly Burn]]/1000000)</f>
        <v>-2.5735518040383982</v>
      </c>
      <c r="S348" s="2" t="e">
        <f>INDEX(Table1[Date],MATCH(Table2[[#This Row],[Ticker]],Table1[RIC],0))</f>
        <v>#N/A</v>
      </c>
    </row>
    <row r="349" spans="2:19" hidden="1" x14ac:dyDescent="0.25">
      <c r="B349" s="1" t="s">
        <v>315</v>
      </c>
      <c r="C349" s="17">
        <v>-4499000</v>
      </c>
      <c r="D349" s="17"/>
      <c r="E349" s="17">
        <v>321000</v>
      </c>
      <c r="F349" s="18">
        <v>13716000</v>
      </c>
      <c r="G349" s="18">
        <v>-4499000</v>
      </c>
      <c r="H349" s="2">
        <v>45290</v>
      </c>
      <c r="I349" s="20">
        <f>Table2[[#This Row],[Quarter End Date]]+((Table2[[#This Row],[Q End Cash]]+(2*Table2[[#This Row],[Quarterly Burn]]))/(-Table2[[#This Row],[Quarterly Burn]]/90))</f>
        <v>45384.380973549676</v>
      </c>
      <c r="J349" s="21">
        <f>Table2[[#This Row],[Quarter End Date]]+((Table2[[#This Row],[Q End Cash]]+(1.2*Table2[[#This Row],[Quarterly Burn]]))/(-Table2[[#This Row],[Quarterly Burn]]/90))</f>
        <v>45456.380973549676</v>
      </c>
      <c r="K349" s="9">
        <f>_xll.RDP.Data(Table2[[#This Row],[Ticker]],"TR.CompanyMarketCapitalization(Scale=6)")</f>
        <v>230.41452594</v>
      </c>
      <c r="L349" s="12">
        <f>_xll.RDP.Data(Table2[[#This Row],[Ticker]],"TR.AvgDailyValTraded20D(Scale=6)")</f>
        <v>0.20740372500000001</v>
      </c>
      <c r="M349" s="9">
        <v>227.1</v>
      </c>
      <c r="N349" s="12">
        <v>0.20200000000000001</v>
      </c>
      <c r="O349" s="45"/>
      <c r="P349" s="17"/>
      <c r="Q349" s="14">
        <f ca="1">(Table2[[#This Row],[Q End Cash]]+((TODAY()-Table2[[#This Row],[Quarter End Date]])*(Table2[[#This Row],[Quarterly Burn]]/90)))/1000000</f>
        <v>7.8673000000000002</v>
      </c>
      <c r="R349" s="14">
        <f ca="1">Table2[[#This Row],[Current Estimate, Cash]]/(Table2[[#This Row],[Quarterly Burn]]/1000000)</f>
        <v>-1.7486774838853081</v>
      </c>
      <c r="S349" s="2" t="e">
        <f>INDEX(Table1[Date],MATCH(Table2[[#This Row],[Ticker]],Table1[RIC],0))</f>
        <v>#N/A</v>
      </c>
    </row>
    <row r="350" spans="2:19" hidden="1" x14ac:dyDescent="0.25">
      <c r="B350" s="1" t="s">
        <v>409</v>
      </c>
      <c r="C350" s="17">
        <v>-17966000</v>
      </c>
      <c r="D350" s="17">
        <v>-8000</v>
      </c>
      <c r="E350" s="17">
        <v>-524000</v>
      </c>
      <c r="F350" s="18">
        <v>31308000</v>
      </c>
      <c r="G350" s="18">
        <v>-17974000</v>
      </c>
      <c r="H350" s="2">
        <v>45290</v>
      </c>
      <c r="I350" s="20">
        <f>Table2[[#This Row],[Quarter End Date]]+((Table2[[#This Row],[Q End Cash]]+(2*Table2[[#This Row],[Quarterly Burn]]))/(-Table2[[#This Row],[Quarterly Burn]]/90))</f>
        <v>45266.766440413929</v>
      </c>
      <c r="J350" s="21">
        <f>Table2[[#This Row],[Quarter End Date]]+((Table2[[#This Row],[Q End Cash]]+(1.2*Table2[[#This Row],[Quarterly Burn]]))/(-Table2[[#This Row],[Quarterly Burn]]/90))</f>
        <v>45338.766440413929</v>
      </c>
      <c r="K350" s="9">
        <f>_xll.RDP.Data(Table2[[#This Row],[Ticker]],"TR.CompanyMarketCapitalization(Scale=6)")</f>
        <v>91.712240535999996</v>
      </c>
      <c r="L350" s="12">
        <f>_xll.RDP.Data(Table2[[#This Row],[Ticker]],"TR.AvgDailyValTraded20D(Scale=6)")</f>
        <v>0.72912352000000002</v>
      </c>
      <c r="M350" s="9">
        <v>88.4</v>
      </c>
      <c r="N350" s="12">
        <v>0.70599999999999996</v>
      </c>
      <c r="O350" s="45" t="s">
        <v>35</v>
      </c>
      <c r="P350" s="17"/>
      <c r="Q350" s="13">
        <f ca="1">(Table2[[#This Row],[Q End Cash]]+((TODAY()-Table2[[#This Row],[Quarter End Date]])*(Table2[[#This Row],[Quarterly Burn]]/90)))/1000000</f>
        <v>7.9417999999999997</v>
      </c>
      <c r="R350" s="14">
        <f ca="1">Table2[[#This Row],[Current Estimate, Cash]]/(Table2[[#This Row],[Quarterly Burn]]/1000000)</f>
        <v>-0.44184933793256925</v>
      </c>
      <c r="S350" s="2" t="e">
        <f>INDEX(Table1[Date],MATCH(Table2[[#This Row],[Ticker]],Table1[RIC],0))</f>
        <v>#N/A</v>
      </c>
    </row>
    <row r="351" spans="2:19" hidden="1" x14ac:dyDescent="0.25">
      <c r="B351" s="1" t="s">
        <v>360</v>
      </c>
      <c r="C351" s="17">
        <v>-14173000</v>
      </c>
      <c r="D351" s="17">
        <v>-741000</v>
      </c>
      <c r="E351" s="17">
        <v>2734000</v>
      </c>
      <c r="F351" s="18">
        <v>27520000</v>
      </c>
      <c r="G351" s="18">
        <v>-14914000</v>
      </c>
      <c r="H351" s="2">
        <v>45290</v>
      </c>
      <c r="I351" s="20">
        <f>Table2[[#This Row],[Quarter End Date]]+((Table2[[#This Row],[Q End Cash]]+(2*Table2[[#This Row],[Quarterly Burn]]))/(-Table2[[#This Row],[Quarterly Burn]]/90))</f>
        <v>45276.072146975996</v>
      </c>
      <c r="J351" s="21">
        <f>Table2[[#This Row],[Quarter End Date]]+((Table2[[#This Row],[Q End Cash]]+(1.2*Table2[[#This Row],[Quarterly Burn]]))/(-Table2[[#This Row],[Quarterly Burn]]/90))</f>
        <v>45348.072146975996</v>
      </c>
      <c r="K351" s="9">
        <f>_xll.RDP.Data(Table2[[#This Row],[Ticker]],"TR.CompanyMarketCapitalization(Scale=6)")</f>
        <v>74.463991543999995</v>
      </c>
      <c r="L351" s="12">
        <f>_xll.RDP.Data(Table2[[#This Row],[Ticker]],"TR.AvgDailyValTraded20D(Scale=6)")</f>
        <v>4.8496587307691998E-2</v>
      </c>
      <c r="M351" s="9">
        <v>74.5</v>
      </c>
      <c r="N351" s="12">
        <v>4.7E-2</v>
      </c>
      <c r="O351" s="45"/>
      <c r="P351" s="17"/>
      <c r="Q351" s="14">
        <f ca="1">(Table2[[#This Row],[Q End Cash]]+((TODAY()-Table2[[#This Row],[Quarter End Date]])*(Table2[[#This Row],[Quarterly Burn]]/90)))/1000000</f>
        <v>8.1318000000000001</v>
      </c>
      <c r="R351" s="14">
        <f ca="1">Table2[[#This Row],[Current Estimate, Cash]]/(Table2[[#This Row],[Quarterly Burn]]/1000000)</f>
        <v>-0.54524607751106346</v>
      </c>
      <c r="S351" s="2" t="e">
        <f>INDEX(Table1[Date],MATCH(Table2[[#This Row],[Ticker]],Table1[RIC],0))</f>
        <v>#N/A</v>
      </c>
    </row>
    <row r="352" spans="2:19" x14ac:dyDescent="0.25">
      <c r="B352" s="1" t="s">
        <v>288</v>
      </c>
      <c r="C352" s="17">
        <v>-2100000</v>
      </c>
      <c r="D352" s="17">
        <v>-3300000</v>
      </c>
      <c r="E352" s="17">
        <v>0</v>
      </c>
      <c r="F352" s="18">
        <v>14000000</v>
      </c>
      <c r="G352" s="18">
        <f>Table2[[#This Row],[CFO]]+Table2[[#This Row],[CFI]]</f>
        <v>-5400000</v>
      </c>
      <c r="H352" s="2">
        <v>45381</v>
      </c>
      <c r="I352" s="20">
        <f>Table2[[#This Row],[Quarter End Date]]+((Table2[[#This Row],[Q End Cash]]+(2*Table2[[#This Row],[Quarterly Burn]]))/(-Table2[[#This Row],[Quarterly Burn]]/90))</f>
        <v>45434.333333333336</v>
      </c>
      <c r="J352" s="21">
        <f>Table2[[#This Row],[Quarter End Date]]+((Table2[[#This Row],[Q End Cash]]+(1.2*Table2[[#This Row],[Quarterly Burn]]))/(-Table2[[#This Row],[Quarterly Burn]]/90))</f>
        <v>45506.333333333336</v>
      </c>
      <c r="K352" s="9">
        <f>_xll.RDP.Data(Table2[[#This Row],[Ticker]],"TR.CompanyMarketCapitalization(Scale=6)")</f>
        <v>77.851289499999993</v>
      </c>
      <c r="L352" s="12">
        <f>_xll.RDP.Data(Table2[[#This Row],[Ticker]],"TR.AvgDailyValTraded20D(Scale=6)")</f>
        <v>0.123960403846154</v>
      </c>
      <c r="M352" s="9">
        <v>74.7</v>
      </c>
      <c r="N352" s="12">
        <v>0.13700000000000001</v>
      </c>
      <c r="O352" s="45">
        <v>0</v>
      </c>
      <c r="P352" s="17"/>
      <c r="Q352" s="14">
        <f ca="1">(Table2[[#This Row],[Q End Cash]]+((TODAY()-Table2[[#This Row],[Quarter End Date]])*(Table2[[#This Row],[Quarterly Burn]]/90)))/1000000</f>
        <v>12.44</v>
      </c>
      <c r="R352" s="14">
        <f ca="1">Table2[[#This Row],[Current Estimate, Cash]]/(Table2[[#This Row],[Quarterly Burn]]/1000000)</f>
        <v>-2.3037037037037034</v>
      </c>
      <c r="S352" s="2">
        <v>45406</v>
      </c>
    </row>
    <row r="353" spans="2:19" hidden="1" x14ac:dyDescent="0.25">
      <c r="B353" s="1" t="s">
        <v>233</v>
      </c>
      <c r="C353" s="17">
        <v>-44000</v>
      </c>
      <c r="D353" s="17">
        <v>-1578000</v>
      </c>
      <c r="E353" s="17">
        <v>-15000</v>
      </c>
      <c r="F353" s="18">
        <v>10405000</v>
      </c>
      <c r="G353" s="18">
        <v>-1622000</v>
      </c>
      <c r="H353" s="2">
        <v>45290</v>
      </c>
      <c r="I353" s="20">
        <f>Table2[[#This Row],[Quarter End Date]]+((Table2[[#This Row],[Q End Cash]]+(2*Table2[[#This Row],[Quarterly Burn]]))/(-Table2[[#This Row],[Quarterly Burn]]/90))</f>
        <v>45687.342786683104</v>
      </c>
      <c r="J353" s="21">
        <f>Table2[[#This Row],[Quarter End Date]]+((Table2[[#This Row],[Q End Cash]]+(1.2*Table2[[#This Row],[Quarterly Burn]]))/(-Table2[[#This Row],[Quarterly Burn]]/90))</f>
        <v>45759.342786683104</v>
      </c>
      <c r="K353" s="9">
        <f>_xll.RDP.Data(Table2[[#This Row],[Ticker]],"TR.CompanyMarketCapitalization(Scale=6)")</f>
        <v>51.38248102</v>
      </c>
      <c r="L353" s="12">
        <f>_xll.RDP.Data(Table2[[#This Row],[Ticker]],"TR.AvgDailyValTraded20D(Scale=6)")</f>
        <v>3.9155442307692002E-2</v>
      </c>
      <c r="M353" s="9">
        <v>56.3</v>
      </c>
      <c r="N353" s="12">
        <v>4.2000000000000003E-2</v>
      </c>
      <c r="O353" s="45"/>
      <c r="P353" s="17"/>
      <c r="Q353" s="14">
        <f ca="1">(Table2[[#This Row],[Q End Cash]]+((TODAY()-Table2[[#This Row],[Quarter End Date]])*(Table2[[#This Row],[Quarterly Burn]]/90)))/1000000</f>
        <v>8.2964000000000002</v>
      </c>
      <c r="R353" s="14">
        <f ca="1">Table2[[#This Row],[Current Estimate, Cash]]/(Table2[[#This Row],[Quarterly Burn]]/1000000)</f>
        <v>-5.1149198520345251</v>
      </c>
      <c r="S353" s="2" t="e">
        <f>INDEX(Table1[Date],MATCH(Table2[[#This Row],[Ticker]],Table1[RIC],0))</f>
        <v>#N/A</v>
      </c>
    </row>
    <row r="354" spans="2:19" hidden="1" x14ac:dyDescent="0.25">
      <c r="B354" s="1" t="s">
        <v>283</v>
      </c>
      <c r="C354" s="17">
        <v>-810000</v>
      </c>
      <c r="D354" s="17">
        <v>-3102000</v>
      </c>
      <c r="E354" s="17" t="s">
        <v>21</v>
      </c>
      <c r="F354" s="18">
        <v>3393000</v>
      </c>
      <c r="G354" s="18">
        <v>-3912000</v>
      </c>
      <c r="H354" s="2">
        <v>45290</v>
      </c>
      <c r="I354" s="20">
        <f>Table2[[#This Row],[Quarter End Date]]+((Table2[[#This Row],[Q End Cash]]+(2*Table2[[#This Row],[Quarterly Burn]]))/(-Table2[[#This Row],[Quarterly Burn]]/90))</f>
        <v>45188.059815950917</v>
      </c>
      <c r="J354" s="21">
        <f>Table2[[#This Row],[Quarter End Date]]+((Table2[[#This Row],[Q End Cash]]+(1.2*Table2[[#This Row],[Quarterly Burn]]))/(-Table2[[#This Row],[Quarterly Burn]]/90))</f>
        <v>45260.059815950917</v>
      </c>
      <c r="K354" s="9">
        <f>_xll.RDP.Data(Table2[[#This Row],[Ticker]],"TR.CompanyMarketCapitalization(Scale=6)")</f>
        <v>278.986707545</v>
      </c>
      <c r="L354" s="12">
        <f>_xll.RDP.Data(Table2[[#This Row],[Ticker]],"TR.AvgDailyValTraded20D(Scale=6)")</f>
        <v>1.4552449942307699</v>
      </c>
      <c r="M354" s="9">
        <v>279</v>
      </c>
      <c r="N354" s="12">
        <v>1.4059999999999999</v>
      </c>
      <c r="O354" s="45" t="s">
        <v>35</v>
      </c>
      <c r="P354" s="17">
        <v>10000000</v>
      </c>
      <c r="Q354" s="13">
        <f ca="1">(Table2[[#This Row],[Q End Cash]]+(Table2[[#This Row],[RR $]])+((TODAY()-Table2[[#This Row],[Quarter End Date]])*(Table2[[#This Row],[Quarterly Burn]]/90)))/1000000</f>
        <v>8.3073999999999995</v>
      </c>
      <c r="R354" s="14">
        <f ca="1">Table2[[#This Row],[Current Estimate, Cash]]/(Table2[[#This Row],[Quarterly Burn]]/1000000)</f>
        <v>-2.1235685071574641</v>
      </c>
      <c r="S354" s="2" t="e">
        <f>INDEX(Table1[Date],MATCH(Table2[[#This Row],[Ticker]],Table1[RIC],0))</f>
        <v>#N/A</v>
      </c>
    </row>
    <row r="355" spans="2:19" hidden="1" x14ac:dyDescent="0.25">
      <c r="B355" s="1" t="s">
        <v>246</v>
      </c>
      <c r="C355" s="17">
        <v>-1938000</v>
      </c>
      <c r="D355" s="17">
        <v>-4000</v>
      </c>
      <c r="E355" s="17">
        <v>495000</v>
      </c>
      <c r="F355" s="18">
        <v>10839000</v>
      </c>
      <c r="G355" s="18">
        <v>-1942000</v>
      </c>
      <c r="H355" s="2">
        <v>45290</v>
      </c>
      <c r="I355" s="20">
        <f>Table2[[#This Row],[Quarter End Date]]+((Table2[[#This Row],[Q End Cash]]+(2*Table2[[#This Row],[Quarterly Burn]]))/(-Table2[[#This Row],[Quarterly Burn]]/90))</f>
        <v>45612.322348094749</v>
      </c>
      <c r="J355" s="21">
        <f>Table2[[#This Row],[Quarter End Date]]+((Table2[[#This Row],[Q End Cash]]+(1.2*Table2[[#This Row],[Quarterly Burn]]))/(-Table2[[#This Row],[Quarterly Burn]]/90))</f>
        <v>45684.322348094749</v>
      </c>
      <c r="K355" s="9">
        <f>_xll.RDP.Data(Table2[[#This Row],[Ticker]],"TR.CompanyMarketCapitalization(Scale=6)")</f>
        <v>112.720156785</v>
      </c>
      <c r="L355" s="12">
        <f>_xll.RDP.Data(Table2[[#This Row],[Ticker]],"TR.AvgDailyValTraded20D(Scale=6)")</f>
        <v>0.16762043307692301</v>
      </c>
      <c r="M355" s="9">
        <v>112.7</v>
      </c>
      <c r="N355" s="12">
        <v>0.161</v>
      </c>
      <c r="O355" s="45"/>
      <c r="P355" s="17"/>
      <c r="Q355" s="14">
        <f ca="1">(Table2[[#This Row],[Q End Cash]]+((TODAY()-Table2[[#This Row],[Quarter End Date]])*(Table2[[#This Row],[Quarterly Burn]]/90)))/1000000</f>
        <v>8.3143999999999991</v>
      </c>
      <c r="R355" s="14">
        <f ca="1">Table2[[#This Row],[Current Estimate, Cash]]/(Table2[[#This Row],[Quarterly Burn]]/1000000)</f>
        <v>-4.2813594232749743</v>
      </c>
      <c r="S355" s="2" t="e">
        <f>INDEX(Table1[Date],MATCH(Table2[[#This Row],[Ticker]],Table1[RIC],0))</f>
        <v>#N/A</v>
      </c>
    </row>
    <row r="356" spans="2:19" hidden="1" x14ac:dyDescent="0.25">
      <c r="B356" s="1" t="s">
        <v>235</v>
      </c>
      <c r="C356" s="17">
        <v>-1675000</v>
      </c>
      <c r="D356" s="17">
        <v>-32000</v>
      </c>
      <c r="E356" s="17">
        <v>10000</v>
      </c>
      <c r="F356" s="18">
        <v>10569000</v>
      </c>
      <c r="G356" s="18">
        <v>-1707000</v>
      </c>
      <c r="H356" s="2">
        <v>45290</v>
      </c>
      <c r="I356" s="20">
        <f>Table2[[#This Row],[Quarter End Date]]+((Table2[[#This Row],[Q End Cash]]+(2*Table2[[#This Row],[Quarterly Burn]]))/(-Table2[[#This Row],[Quarterly Burn]]/90))</f>
        <v>45667.240773286467</v>
      </c>
      <c r="J356" s="21">
        <f>Table2[[#This Row],[Quarter End Date]]+((Table2[[#This Row],[Q End Cash]]+(1.2*Table2[[#This Row],[Quarterly Burn]]))/(-Table2[[#This Row],[Quarterly Burn]]/90))</f>
        <v>45739.240773286467</v>
      </c>
      <c r="K356" s="9">
        <f>_xll.RDP.Data(Table2[[#This Row],[Ticker]],"TR.CompanyMarketCapitalization(Scale=6)")</f>
        <v>32.874253250000002</v>
      </c>
      <c r="L356" s="12">
        <f>_xll.RDP.Data(Table2[[#This Row],[Ticker]],"TR.AvgDailyValTraded20D(Scale=6)")</f>
        <v>1.1126012307692E-2</v>
      </c>
      <c r="M356" s="9">
        <v>32.9</v>
      </c>
      <c r="N356" s="12">
        <v>1.0999999999999999E-2</v>
      </c>
      <c r="O356" s="45"/>
      <c r="P356" s="17"/>
      <c r="Q356" s="14">
        <f ca="1">(Table2[[#This Row],[Q End Cash]]+((TODAY()-Table2[[#This Row],[Quarter End Date]])*(Table2[[#This Row],[Quarterly Burn]]/90)))/1000000</f>
        <v>8.3498999999999999</v>
      </c>
      <c r="R356" s="14">
        <f ca="1">Table2[[#This Row],[Current Estimate, Cash]]/(Table2[[#This Row],[Quarterly Burn]]/1000000)</f>
        <v>-4.8915641476274159</v>
      </c>
      <c r="S356" s="2" t="e">
        <f>INDEX(Table1[Date],MATCH(Table2[[#This Row],[Ticker]],Table1[RIC],0))</f>
        <v>#N/A</v>
      </c>
    </row>
    <row r="357" spans="2:19" hidden="1" x14ac:dyDescent="0.25">
      <c r="B357" s="1" t="s">
        <v>23</v>
      </c>
      <c r="C357" s="17">
        <v>-2000000</v>
      </c>
      <c r="D357" s="17">
        <v>0</v>
      </c>
      <c r="E357" s="17">
        <v>6000000</v>
      </c>
      <c r="F357" s="18">
        <v>9000000</v>
      </c>
      <c r="G357" s="18">
        <v>-2000000</v>
      </c>
      <c r="H357" s="2">
        <v>45381</v>
      </c>
      <c r="I357" s="20">
        <f>Table2[[#This Row],[Quarter End Date]]+((Table2[[#This Row],[Q End Cash]]+(2*Table2[[#This Row],[Quarterly Burn]]))/(-Table2[[#This Row],[Quarterly Burn]]/90))</f>
        <v>45606</v>
      </c>
      <c r="J357" s="21">
        <f>Table2[[#This Row],[Quarter End Date]]+((Table2[[#This Row],[Q End Cash]]+(1.2*Table2[[#This Row],[Quarterly Burn]]))/(-Table2[[#This Row],[Quarterly Burn]]/90))</f>
        <v>45678</v>
      </c>
      <c r="K357" s="9">
        <f>_xll.RDP.Data(Table2[[#This Row],[Ticker]],"TR.CompanyMarketCapitalization(Scale=6)")</f>
        <v>146.59972991999999</v>
      </c>
      <c r="L357" s="12">
        <f>_xll.RDP.Data(Table2[[#This Row],[Ticker]],"TR.AvgDailyValTraded20D(Scale=6)")</f>
        <v>0.339639373461538</v>
      </c>
      <c r="M357" s="9">
        <v>142.69999999999999</v>
      </c>
      <c r="N357" s="12">
        <v>0.32800000000000001</v>
      </c>
      <c r="O357" s="45">
        <v>3</v>
      </c>
      <c r="P357" s="17"/>
      <c r="Q357" s="13">
        <f ca="1">(Table2[[#This Row],[Q End Cash]]+((TODAY()-Table2[[#This Row],[Quarter End Date]])*(Table2[[#This Row],[Quarterly Burn]]/90)))/1000000</f>
        <v>8.4222222222222225</v>
      </c>
      <c r="R357" s="14">
        <f ca="1">Table2[[#This Row],[Current Estimate, Cash]]/(Table2[[#This Row],[Quarterly Burn]]/1000000)</f>
        <v>-4.2111111111111112</v>
      </c>
      <c r="S357" s="2" t="e">
        <f>INDEX(Table1[Date],MATCH(Table2[[#This Row],[Ticker]],Table1[RIC],0))</f>
        <v>#N/A</v>
      </c>
    </row>
    <row r="358" spans="2:19" hidden="1" x14ac:dyDescent="0.25">
      <c r="B358" s="1" t="s">
        <v>19</v>
      </c>
      <c r="C358" s="17">
        <v>856000</v>
      </c>
      <c r="D358" s="17">
        <v>-860000</v>
      </c>
      <c r="E358" s="17">
        <v>824000</v>
      </c>
      <c r="F358" s="18">
        <v>8469000</v>
      </c>
      <c r="G358" s="18">
        <v>-4000</v>
      </c>
      <c r="H358" s="2">
        <v>45290</v>
      </c>
      <c r="I358" s="20">
        <f>Table2[[#This Row],[Quarter End Date]]+((Table2[[#This Row],[Q End Cash]]+(2*Table2[[#This Row],[Quarterly Burn]]))/(-Table2[[#This Row],[Quarterly Burn]]/90))</f>
        <v>235662.5</v>
      </c>
      <c r="J358" s="21">
        <f>Table2[[#This Row],[Quarter End Date]]+((Table2[[#This Row],[Q End Cash]]+(1.2*Table2[[#This Row],[Quarterly Burn]]))/(-Table2[[#This Row],[Quarterly Burn]]/90))</f>
        <v>235734.5</v>
      </c>
      <c r="K358" s="9">
        <f>_xll.RDP.Data(Table2[[#This Row],[Ticker]],"TR.CompanyMarketCapitalization(Scale=6)")</f>
        <v>37.710845525000003</v>
      </c>
      <c r="L358" s="12">
        <f>_xll.RDP.Data(Table2[[#This Row],[Ticker]],"TR.AvgDailyValTraded20D(Scale=6)")</f>
        <v>2.0211711153845999E-2</v>
      </c>
      <c r="M358" s="9">
        <v>36.299999999999997</v>
      </c>
      <c r="N358" s="12">
        <v>1.9E-2</v>
      </c>
      <c r="O358" s="45"/>
      <c r="P358" s="17"/>
      <c r="Q358" s="14">
        <f ca="1">(Table2[[#This Row],[Q End Cash]]+((TODAY()-Table2[[#This Row],[Quarter End Date]])*(Table2[[#This Row],[Quarterly Burn]]/90)))/1000000</f>
        <v>8.4638000000000009</v>
      </c>
      <c r="R358" s="14">
        <f ca="1">Table2[[#This Row],[Current Estimate, Cash]]/(Table2[[#This Row],[Quarterly Burn]]/1000000)</f>
        <v>-2115.9500000000003</v>
      </c>
      <c r="S358" s="2" t="e">
        <f>INDEX(Table1[Date],MATCH(Table2[[#This Row],[Ticker]],Table1[RIC],0))</f>
        <v>#N/A</v>
      </c>
    </row>
    <row r="359" spans="2:19" x14ac:dyDescent="0.25">
      <c r="B359" s="1" t="s">
        <v>216</v>
      </c>
      <c r="C359" s="17">
        <v>-800000</v>
      </c>
      <c r="D359" s="17">
        <v>0</v>
      </c>
      <c r="E359" s="17">
        <v>0</v>
      </c>
      <c r="F359" s="18">
        <v>5880000</v>
      </c>
      <c r="G359" s="18">
        <f>Table2[[#This Row],[CFI]]+Table2[[#This Row],[CFO]]</f>
        <v>-800000</v>
      </c>
      <c r="H359" s="2">
        <v>45381</v>
      </c>
      <c r="I359" s="20">
        <f>Table2[[#This Row],[Quarter End Date]]+((Table2[[#This Row],[Q End Cash]]+(2*Table2[[#This Row],[Quarterly Burn]]))/(-Table2[[#This Row],[Quarterly Burn]]/90))</f>
        <v>45862.5</v>
      </c>
      <c r="J359" s="21">
        <f>Table2[[#This Row],[Quarter End Date]]+((Table2[[#This Row],[Q End Cash]]+(1.2*Table2[[#This Row],[Quarterly Burn]]))/(-Table2[[#This Row],[Quarterly Burn]]/90))</f>
        <v>45934.5</v>
      </c>
      <c r="K359" s="9">
        <f>_xll.RDP.Data(Table2[[#This Row],[Ticker]],"TR.CompanyMarketCapitalization(Scale=6)")</f>
        <v>29.568569803999999</v>
      </c>
      <c r="L359" s="12">
        <f>_xll.RDP.Data(Table2[[#This Row],[Ticker]],"TR.AvgDailyValTraded20D(Scale=6)")</f>
        <v>7.1608369615384998E-2</v>
      </c>
      <c r="M359" s="9">
        <v>29.6</v>
      </c>
      <c r="N359" s="12">
        <v>6.8000000000000005E-2</v>
      </c>
      <c r="O359" s="45"/>
      <c r="P359" s="17"/>
      <c r="Q359" s="14">
        <f ca="1">(Table2[[#This Row],[Q End Cash]]+((TODAY()-Table2[[#This Row],[Quarter End Date]])*(Table2[[#This Row],[Quarterly Burn]]/90)))/1000000</f>
        <v>5.6488888888888891</v>
      </c>
      <c r="R359" s="14">
        <f ca="1">Table2[[#This Row],[Current Estimate, Cash]]/(Table2[[#This Row],[Quarterly Burn]]/1000000)</f>
        <v>-7.0611111111111109</v>
      </c>
      <c r="S359" s="2">
        <v>45398</v>
      </c>
    </row>
    <row r="360" spans="2:19" x14ac:dyDescent="0.25">
      <c r="B360" s="1" t="s">
        <v>419</v>
      </c>
      <c r="C360" s="17">
        <v>-400000</v>
      </c>
      <c r="D360" s="17">
        <v>-1000000</v>
      </c>
      <c r="E360" s="17">
        <v>0</v>
      </c>
      <c r="F360" s="18">
        <v>2840000</v>
      </c>
      <c r="G360" s="18">
        <f>Table2[[#This Row],[CFI]]+Table2[[#This Row],[CFO]]</f>
        <v>-1400000</v>
      </c>
      <c r="H360" s="2">
        <v>45381</v>
      </c>
      <c r="I360" s="20">
        <f>Table2[[#This Row],[Quarter End Date]]+((Table2[[#This Row],[Q End Cash]]+(2*Table2[[#This Row],[Quarterly Burn]]))/(-Table2[[#This Row],[Quarterly Burn]]/90))</f>
        <v>45383.571428571428</v>
      </c>
      <c r="J360" s="21">
        <f>Table2[[#This Row],[Quarter End Date]]+((Table2[[#This Row],[Q End Cash]]+(1.2*Table2[[#This Row],[Quarterly Burn]]))/(-Table2[[#This Row],[Quarterly Burn]]/90))</f>
        <v>45455.571428571428</v>
      </c>
      <c r="K360" s="9">
        <f>_xll.RDP.Data(Table2[[#This Row],[Ticker]],"TR.CompanyMarketCapitalization(Scale=6)")</f>
        <v>34.836005352000001</v>
      </c>
      <c r="L360" s="12">
        <f>_xll.RDP.Data(Table2[[#This Row],[Ticker]],"TR.AvgDailyValTraded20D(Scale=6)")</f>
        <v>2.1562140307692001E-2</v>
      </c>
      <c r="M360" s="9">
        <v>29</v>
      </c>
      <c r="N360" s="12">
        <v>2.1999999999999999E-2</v>
      </c>
      <c r="O360" s="45" t="s">
        <v>54</v>
      </c>
      <c r="P360" s="17"/>
      <c r="Q360" s="14">
        <f ca="1">(Table2[[#This Row],[Q End Cash]]+((TODAY()-Table2[[#This Row],[Quarter End Date]])*(Table2[[#This Row],[Quarterly Burn]]/90)))/1000000</f>
        <v>2.4355555555555557</v>
      </c>
      <c r="R360" s="14">
        <f ca="1">Table2[[#This Row],[Current Estimate, Cash]]/(Table2[[#This Row],[Quarterly Burn]]/1000000)</f>
        <v>-1.7396825396825399</v>
      </c>
      <c r="S360" s="2">
        <v>45401</v>
      </c>
    </row>
    <row r="361" spans="2:19" hidden="1" x14ac:dyDescent="0.25">
      <c r="B361" s="1" t="s">
        <v>292</v>
      </c>
      <c r="C361" s="17">
        <v>-180000</v>
      </c>
      <c r="D361" s="17">
        <v>-3723000</v>
      </c>
      <c r="E361" s="17">
        <v>-13000</v>
      </c>
      <c r="F361" s="18">
        <v>13852000</v>
      </c>
      <c r="G361" s="18">
        <v>-3903000</v>
      </c>
      <c r="H361" s="2">
        <v>45290</v>
      </c>
      <c r="I361" s="20">
        <f>Table2[[#This Row],[Quarter End Date]]+((Table2[[#This Row],[Q End Cash]]+(2*Table2[[#This Row],[Quarterly Burn]]))/(-Table2[[#This Row],[Quarterly Burn]]/90))</f>
        <v>45429.415833973864</v>
      </c>
      <c r="J361" s="21">
        <f>Table2[[#This Row],[Quarter End Date]]+((Table2[[#This Row],[Q End Cash]]+(1.2*Table2[[#This Row],[Quarterly Burn]]))/(-Table2[[#This Row],[Quarterly Burn]]/90))</f>
        <v>45501.415833973864</v>
      </c>
      <c r="K361" s="9">
        <f>_xll.RDP.Data(Table2[[#This Row],[Ticker]],"TR.CompanyMarketCapitalization(Scale=6)")</f>
        <v>175.55093725</v>
      </c>
      <c r="L361" s="12">
        <f>_xll.RDP.Data(Table2[[#This Row],[Ticker]],"TR.AvgDailyValTraded20D(Scale=6)")</f>
        <v>0.28059108961538498</v>
      </c>
      <c r="M361" s="9">
        <v>175.6</v>
      </c>
      <c r="N361" s="12">
        <v>0.29499999999999998</v>
      </c>
      <c r="O361" s="45"/>
      <c r="P361" s="17"/>
      <c r="Q361" s="14">
        <f ca="1">(Table2[[#This Row],[Q End Cash]]+((TODAY()-Table2[[#This Row],[Quarter End Date]])*(Table2[[#This Row],[Quarterly Burn]]/90)))/1000000</f>
        <v>8.7781000000000002</v>
      </c>
      <c r="R361" s="14">
        <f ca="1">Table2[[#This Row],[Current Estimate, Cash]]/(Table2[[#This Row],[Quarterly Burn]]/1000000)</f>
        <v>-2.2490648219318472</v>
      </c>
      <c r="S361" s="2" t="e">
        <f>INDEX(Table1[Date],MATCH(Table2[[#This Row],[Ticker]],Table1[RIC],0))</f>
        <v>#N/A</v>
      </c>
    </row>
    <row r="362" spans="2:19" hidden="1" x14ac:dyDescent="0.25">
      <c r="B362" s="1" t="s">
        <v>617</v>
      </c>
      <c r="C362" s="17">
        <v>15697000</v>
      </c>
      <c r="D362" s="17">
        <v>-15503000</v>
      </c>
      <c r="E362" s="17">
        <v>-2581000</v>
      </c>
      <c r="F362" s="18">
        <v>8540000</v>
      </c>
      <c r="G362" s="18">
        <v>194000</v>
      </c>
      <c r="H362" s="2">
        <v>45290</v>
      </c>
      <c r="I362" s="20">
        <f>Table2[[#This Row],[Quarter End Date]]+((Table2[[#This Row],[Q End Cash]]+(2*Table2[[#This Row],[Quarterly Burn]]))/(-Table2[[#This Row],[Quarterly Burn]]/90))</f>
        <v>41148.14432989691</v>
      </c>
      <c r="J362" s="21">
        <f>Table2[[#This Row],[Quarter End Date]]+((Table2[[#This Row],[Q End Cash]]+(1.2*Table2[[#This Row],[Quarterly Burn]]))/(-Table2[[#This Row],[Quarterly Burn]]/90))</f>
        <v>41220.14432989691</v>
      </c>
      <c r="K362" s="9">
        <f>_xll.RDP.Data(Table2[[#This Row],[Ticker]],"TR.CompanyMarketCapitalization(Scale=6)")</f>
        <v>141.16666494</v>
      </c>
      <c r="L362" s="12">
        <f>_xll.RDP.Data(Table2[[#This Row],[Ticker]],"TR.AvgDailyValTraded20D(Scale=6)")</f>
        <v>4.2296632692308003E-2</v>
      </c>
      <c r="M362" s="9">
        <v>142.5</v>
      </c>
      <c r="N362" s="12">
        <v>3.9E-2</v>
      </c>
      <c r="O362" s="45"/>
      <c r="P362" s="17"/>
      <c r="Q362" s="14">
        <f ca="1">(Table2[[#This Row],[Q End Cash]]+((TODAY()-Table2[[#This Row],[Quarter End Date]])*(Table2[[#This Row],[Quarterly Burn]]/90)))/1000000</f>
        <v>8.7921999999999993</v>
      </c>
      <c r="R362" s="14">
        <f ca="1">Table2[[#This Row],[Current Estimate, Cash]]/(Table2[[#This Row],[Quarterly Burn]]/1000000)</f>
        <v>45.320618556701028</v>
      </c>
      <c r="S362" s="2" t="e">
        <f>INDEX(Table1[Date],MATCH(Table2[[#This Row],[Ticker]],Table1[RIC],0))</f>
        <v>#N/A</v>
      </c>
    </row>
    <row r="363" spans="2:19" hidden="1" x14ac:dyDescent="0.25">
      <c r="B363" s="1" t="s">
        <v>29</v>
      </c>
      <c r="C363" s="17">
        <v>3645907</v>
      </c>
      <c r="D363" s="17">
        <v>-3953856</v>
      </c>
      <c r="E363" s="17">
        <v>-1963961</v>
      </c>
      <c r="F363" s="18">
        <v>9629066</v>
      </c>
      <c r="G363" s="18">
        <v>-307949</v>
      </c>
      <c r="H363" s="2">
        <v>45290</v>
      </c>
      <c r="I363" s="20">
        <f>Table2[[#This Row],[Quarter End Date]]+((Table2[[#This Row],[Q End Cash]]+(2*Table2[[#This Row],[Quarterly Burn]]))/(-Table2[[#This Row],[Quarterly Burn]]/90))</f>
        <v>47924.154096944621</v>
      </c>
      <c r="J363" s="21">
        <f>Table2[[#This Row],[Quarter End Date]]+((Table2[[#This Row],[Q End Cash]]+(1.2*Table2[[#This Row],[Quarterly Burn]]))/(-Table2[[#This Row],[Quarterly Burn]]/90))</f>
        <v>47996.154096944621</v>
      </c>
      <c r="K363" s="9">
        <f>_xll.RDP.Data(Table2[[#This Row],[Ticker]],"TR.CompanyMarketCapitalization(Scale=6)")</f>
        <v>47.695118239999999</v>
      </c>
      <c r="L363" s="12">
        <f>_xll.RDP.Data(Table2[[#This Row],[Ticker]],"TR.AvgDailyValTraded20D(Scale=6)")</f>
        <v>4.2140876538461998E-2</v>
      </c>
      <c r="M363" s="9">
        <v>43.4</v>
      </c>
      <c r="N363" s="12">
        <v>0.04</v>
      </c>
      <c r="O363" s="45"/>
      <c r="P363" s="17"/>
      <c r="Q363" s="14">
        <f ca="1">(Table2[[#This Row],[Q End Cash]]+((TODAY()-Table2[[#This Row],[Quarter End Date]])*(Table2[[#This Row],[Quarterly Burn]]/90)))/1000000</f>
        <v>9.2287323000000008</v>
      </c>
      <c r="R363" s="14">
        <f ca="1">Table2[[#This Row],[Current Estimate, Cash]]/(Table2[[#This Row],[Quarterly Burn]]/1000000)</f>
        <v>-29.968378854940273</v>
      </c>
      <c r="S363" s="2" t="e">
        <f>INDEX(Table1[Date],MATCH(Table2[[#This Row],[Ticker]],Table1[RIC],0))</f>
        <v>#N/A</v>
      </c>
    </row>
    <row r="364" spans="2:19" hidden="1" x14ac:dyDescent="0.25">
      <c r="B364" s="1" t="s">
        <v>605</v>
      </c>
      <c r="C364" s="17">
        <v>651000</v>
      </c>
      <c r="D364" s="17">
        <v>-15000</v>
      </c>
      <c r="E364" s="17" t="s">
        <v>21</v>
      </c>
      <c r="F364" s="18">
        <v>8451000</v>
      </c>
      <c r="G364" s="18">
        <v>636000</v>
      </c>
      <c r="H364" s="2">
        <v>45290</v>
      </c>
      <c r="I364" s="20">
        <f>Table2[[#This Row],[Quarter End Date]]+((Table2[[#This Row],[Q End Cash]]+(2*Table2[[#This Row],[Quarterly Burn]]))/(-Table2[[#This Row],[Quarterly Burn]]/90))</f>
        <v>43914.103773584902</v>
      </c>
      <c r="J364" s="21">
        <f>Table2[[#This Row],[Quarter End Date]]+((Table2[[#This Row],[Q End Cash]]+(1.2*Table2[[#This Row],[Quarterly Burn]]))/(-Table2[[#This Row],[Quarterly Burn]]/90))</f>
        <v>43986.103773584902</v>
      </c>
      <c r="K364" s="9">
        <f>_xll.RDP.Data(Table2[[#This Row],[Ticker]],"TR.CompanyMarketCapitalization(Scale=6)")</f>
        <v>196.4772332</v>
      </c>
      <c r="L364" s="12">
        <f>_xll.RDP.Data(Table2[[#This Row],[Ticker]],"TR.AvgDailyValTraded20D(Scale=6)")</f>
        <v>0.12868828461538501</v>
      </c>
      <c r="M364" s="9">
        <v>189.6</v>
      </c>
      <c r="N364" s="12">
        <v>0.13100000000000001</v>
      </c>
      <c r="O364" s="45"/>
      <c r="P364" s="17"/>
      <c r="Q364" s="14">
        <f ca="1">(Table2[[#This Row],[Q End Cash]]+((TODAY()-Table2[[#This Row],[Quarter End Date]])*(Table2[[#This Row],[Quarterly Burn]]/90)))/1000000</f>
        <v>9.2777999999999992</v>
      </c>
      <c r="R364" s="14">
        <f ca="1">Table2[[#This Row],[Current Estimate, Cash]]/(Table2[[#This Row],[Quarterly Burn]]/1000000)</f>
        <v>14.587735849056601</v>
      </c>
      <c r="S364" s="2" t="e">
        <f>INDEX(Table1[Date],MATCH(Table2[[#This Row],[Ticker]],Table1[RIC],0))</f>
        <v>#N/A</v>
      </c>
    </row>
    <row r="365" spans="2:19" hidden="1" x14ac:dyDescent="0.25">
      <c r="B365" s="1" t="s">
        <v>595</v>
      </c>
      <c r="C365" s="17">
        <v>-784000</v>
      </c>
      <c r="D365" s="17"/>
      <c r="E365" s="17">
        <v>983000</v>
      </c>
      <c r="F365" s="18">
        <v>10323000</v>
      </c>
      <c r="G365" s="18">
        <v>-784000</v>
      </c>
      <c r="H365" s="2">
        <v>45290</v>
      </c>
      <c r="I365" s="20">
        <f>Table2[[#This Row],[Quarter End Date]]+((Table2[[#This Row],[Q End Cash]]+(2*Table2[[#This Row],[Quarterly Burn]]))/(-Table2[[#This Row],[Quarterly Burn]]/90))</f>
        <v>46295.038265306124</v>
      </c>
      <c r="J365" s="21">
        <f>Table2[[#This Row],[Quarter End Date]]+((Table2[[#This Row],[Q End Cash]]+(1.2*Table2[[#This Row],[Quarterly Burn]]))/(-Table2[[#This Row],[Quarterly Burn]]/90))</f>
        <v>46367.038265306124</v>
      </c>
      <c r="K365" s="9">
        <f>_xll.RDP.Data(Table2[[#This Row],[Ticker]],"TR.CompanyMarketCapitalization(Scale=6)")</f>
        <v>160.472577538</v>
      </c>
      <c r="L365" s="12">
        <f>_xll.RDP.Data(Table2[[#This Row],[Ticker]],"TR.AvgDailyValTraded20D(Scale=6)")</f>
        <v>0.40129064276923099</v>
      </c>
      <c r="M365" s="9">
        <v>153.4</v>
      </c>
      <c r="N365" s="12">
        <v>0.39400000000000002</v>
      </c>
      <c r="O365" s="45"/>
      <c r="P365" s="17"/>
      <c r="Q365" s="13">
        <f ca="1">(Table2[[#This Row],[Q End Cash]]+((TODAY()-Table2[[#This Row],[Quarter End Date]])*(Table2[[#This Row],[Quarterly Burn]]/90)))/1000000</f>
        <v>9.3038000000000007</v>
      </c>
      <c r="R365" s="14">
        <f ca="1">Table2[[#This Row],[Current Estimate, Cash]]/(Table2[[#This Row],[Quarterly Burn]]/1000000)</f>
        <v>-11.867091836734694</v>
      </c>
      <c r="S365" s="2" t="e">
        <f>INDEX(Table1[Date],MATCH(Table2[[#This Row],[Ticker]],Table1[RIC],0))</f>
        <v>#N/A</v>
      </c>
    </row>
    <row r="366" spans="2:19" hidden="1" x14ac:dyDescent="0.25">
      <c r="B366" s="1" t="s">
        <v>222</v>
      </c>
      <c r="C366" s="17">
        <v>-1629000</v>
      </c>
      <c r="D366" s="17"/>
      <c r="E366" s="17" t="s">
        <v>21</v>
      </c>
      <c r="F366" s="18">
        <v>11454000</v>
      </c>
      <c r="G366" s="18">
        <v>-1629000</v>
      </c>
      <c r="H366" s="2">
        <v>45290</v>
      </c>
      <c r="I366" s="20">
        <f>Table2[[#This Row],[Quarter End Date]]+((Table2[[#This Row],[Q End Cash]]+(2*Table2[[#This Row],[Quarterly Burn]]))/(-Table2[[#This Row],[Quarterly Burn]]/90))</f>
        <v>45742.817679558008</v>
      </c>
      <c r="J366" s="21">
        <f>Table2[[#This Row],[Quarter End Date]]+((Table2[[#This Row],[Q End Cash]]+(1.2*Table2[[#This Row],[Quarterly Burn]]))/(-Table2[[#This Row],[Quarterly Burn]]/90))</f>
        <v>45814.817679558008</v>
      </c>
      <c r="K366" s="9">
        <f>_xll.RDP.Data(Table2[[#This Row],[Ticker]],"TR.CompanyMarketCapitalization(Scale=6)")</f>
        <v>69.807621330000003</v>
      </c>
      <c r="L366" s="12">
        <f>_xll.RDP.Data(Table2[[#This Row],[Ticker]],"TR.AvgDailyValTraded20D(Scale=6)")</f>
        <v>7.9259012923076994E-2</v>
      </c>
      <c r="M366" s="9">
        <v>67.5</v>
      </c>
      <c r="N366" s="12">
        <v>7.6999999999999999E-2</v>
      </c>
      <c r="O366" s="45"/>
      <c r="P366" s="17"/>
      <c r="Q366" s="14">
        <f ca="1">(Table2[[#This Row],[Q End Cash]]+((TODAY()-Table2[[#This Row],[Quarter End Date]])*(Table2[[#This Row],[Quarterly Burn]]/90)))/1000000</f>
        <v>9.3362999999999996</v>
      </c>
      <c r="R366" s="14">
        <f ca="1">Table2[[#This Row],[Current Estimate, Cash]]/(Table2[[#This Row],[Quarterly Burn]]/1000000)</f>
        <v>-5.7313075506445665</v>
      </c>
      <c r="S366" s="2" t="e">
        <f>INDEX(Table1[Date],MATCH(Table2[[#This Row],[Ticker]],Table1[RIC],0))</f>
        <v>#N/A</v>
      </c>
    </row>
    <row r="367" spans="2:19" hidden="1" x14ac:dyDescent="0.25">
      <c r="B367" s="1" t="s">
        <v>282</v>
      </c>
      <c r="C367" s="17">
        <v>-1949000</v>
      </c>
      <c r="D367" s="17">
        <v>-1655000</v>
      </c>
      <c r="E367" s="17">
        <v>1300000</v>
      </c>
      <c r="F367" s="18">
        <v>14083000</v>
      </c>
      <c r="G367" s="18">
        <v>-3604000</v>
      </c>
      <c r="H367" s="2">
        <v>45290</v>
      </c>
      <c r="I367" s="20">
        <f>Table2[[#This Row],[Quarter End Date]]+((Table2[[#This Row],[Q End Cash]]+(2*Table2[[#This Row],[Quarterly Burn]]))/(-Table2[[#This Row],[Quarterly Burn]]/90))</f>
        <v>45461.68423973363</v>
      </c>
      <c r="J367" s="21">
        <f>Table2[[#This Row],[Quarter End Date]]+((Table2[[#This Row],[Q End Cash]]+(1.2*Table2[[#This Row],[Quarterly Burn]]))/(-Table2[[#This Row],[Quarterly Burn]]/90))</f>
        <v>45533.68423973363</v>
      </c>
      <c r="K367" s="9">
        <f>_xll.RDP.Data(Table2[[#This Row],[Ticker]],"TR.CompanyMarketCapitalization(Scale=6)")</f>
        <v>121.57695723</v>
      </c>
      <c r="L367" s="12">
        <f>_xll.RDP.Data(Table2[[#This Row],[Ticker]],"TR.AvgDailyValTraded20D(Scale=6)")</f>
        <v>0.112453044230769</v>
      </c>
      <c r="M367" s="9">
        <v>123.5</v>
      </c>
      <c r="N367" s="12">
        <v>0.113</v>
      </c>
      <c r="O367" s="45"/>
      <c r="P367" s="17"/>
      <c r="Q367" s="14">
        <f ca="1">(Table2[[#This Row],[Q End Cash]]+((TODAY()-Table2[[#This Row],[Quarter End Date]])*(Table2[[#This Row],[Quarterly Burn]]/90)))/1000000</f>
        <v>9.3978000000000002</v>
      </c>
      <c r="R367" s="14">
        <f ca="1">Table2[[#This Row],[Current Estimate, Cash]]/(Table2[[#This Row],[Quarterly Burn]]/1000000)</f>
        <v>-2.607602663706992</v>
      </c>
      <c r="S367" s="2" t="e">
        <f>INDEX(Table1[Date],MATCH(Table2[[#This Row],[Ticker]],Table1[RIC],0))</f>
        <v>#N/A</v>
      </c>
    </row>
    <row r="368" spans="2:19" hidden="1" x14ac:dyDescent="0.25">
      <c r="B368" s="1" t="s">
        <v>57</v>
      </c>
      <c r="C368" s="17">
        <v>-784000</v>
      </c>
      <c r="D368" s="17">
        <v>87000</v>
      </c>
      <c r="E368" s="17">
        <v>18000</v>
      </c>
      <c r="F368" s="18">
        <v>10338000</v>
      </c>
      <c r="G368" s="18">
        <v>-697000</v>
      </c>
      <c r="H368" s="2">
        <v>45290</v>
      </c>
      <c r="I368" s="20">
        <f>Table2[[#This Row],[Quarter End Date]]+((Table2[[#This Row],[Q End Cash]]+(2*Table2[[#This Row],[Quarterly Burn]]))/(-Table2[[#This Row],[Quarterly Burn]]/90))</f>
        <v>46444.892395982781</v>
      </c>
      <c r="J368" s="21">
        <f>Table2[[#This Row],[Quarter End Date]]+((Table2[[#This Row],[Q End Cash]]+(1.2*Table2[[#This Row],[Quarterly Burn]]))/(-Table2[[#This Row],[Quarterly Burn]]/90))</f>
        <v>46516.892395982781</v>
      </c>
      <c r="K368" s="9">
        <f>_xll.RDP.Data(Table2[[#This Row],[Ticker]],"TR.CompanyMarketCapitalization(Scale=6)")</f>
        <v>14.103277539</v>
      </c>
      <c r="L368" s="12">
        <f>_xll.RDP.Data(Table2[[#This Row],[Ticker]],"TR.AvgDailyValTraded20D(Scale=6)")</f>
        <v>2.2178440769230999E-2</v>
      </c>
      <c r="M368" s="9">
        <v>14.1</v>
      </c>
      <c r="N368" s="12">
        <v>2.1000000000000001E-2</v>
      </c>
      <c r="O368" s="45"/>
      <c r="P368" s="17"/>
      <c r="Q368" s="14">
        <f ca="1">(Table2[[#This Row],[Q End Cash]]+((TODAY()-Table2[[#This Row],[Quarter End Date]])*(Table2[[#This Row],[Quarterly Burn]]/90)))/1000000</f>
        <v>9.4319000000000006</v>
      </c>
      <c r="R368" s="14">
        <f ca="1">Table2[[#This Row],[Current Estimate, Cash]]/(Table2[[#This Row],[Quarterly Burn]]/1000000)</f>
        <v>-13.532137733142038</v>
      </c>
      <c r="S368" s="2" t="e">
        <f>INDEX(Table1[Date],MATCH(Table2[[#This Row],[Ticker]],Table1[RIC],0))</f>
        <v>#N/A</v>
      </c>
    </row>
    <row r="369" spans="2:19" hidden="1" x14ac:dyDescent="0.25">
      <c r="B369" s="1" t="s">
        <v>460</v>
      </c>
      <c r="C369" s="17">
        <v>-4128000</v>
      </c>
      <c r="D369" s="17">
        <v>-1858000</v>
      </c>
      <c r="E369" s="17">
        <v>18200000</v>
      </c>
      <c r="F369" s="18">
        <v>17329000</v>
      </c>
      <c r="G369" s="18">
        <v>-5986000</v>
      </c>
      <c r="H369" s="2">
        <v>45290</v>
      </c>
      <c r="I369" s="20">
        <f>Table2[[#This Row],[Quarter End Date]]+((Table2[[#This Row],[Q End Cash]]+(2*Table2[[#This Row],[Quarterly Burn]]))/(-Table2[[#This Row],[Quarterly Burn]]/90))</f>
        <v>45370.542933511526</v>
      </c>
      <c r="J369" s="21">
        <f>Table2[[#This Row],[Quarter End Date]]+((Table2[[#This Row],[Q End Cash]]+(1.2*Table2[[#This Row],[Quarterly Burn]]))/(-Table2[[#This Row],[Quarterly Burn]]/90))</f>
        <v>45442.542933511526</v>
      </c>
      <c r="K369" s="9">
        <f>_xll.RDP.Data(Table2[[#This Row],[Ticker]],"TR.CompanyMarketCapitalization(Scale=6)")</f>
        <v>982.59922256045797</v>
      </c>
      <c r="L369" s="12">
        <f>_xll.RDP.Data(Table2[[#This Row],[Ticker]],"TR.AvgDailyValTraded20D(Scale=6)")</f>
        <v>0.64981548153846203</v>
      </c>
      <c r="M369" s="9">
        <v>967.9</v>
      </c>
      <c r="N369" s="12">
        <v>0.68100000000000005</v>
      </c>
      <c r="O369" s="45">
        <v>1</v>
      </c>
      <c r="P369" s="17"/>
      <c r="Q369" s="13">
        <f ca="1">(Table2[[#This Row],[Q End Cash]]+((TODAY()-Table2[[#This Row],[Quarter End Date]])*(Table2[[#This Row],[Quarterly Burn]]/90)))/1000000</f>
        <v>9.5472000000000001</v>
      </c>
      <c r="R369" s="14">
        <f ca="1">Table2[[#This Row],[Current Estimate, Cash]]/(Table2[[#This Row],[Quarterly Burn]]/1000000)</f>
        <v>-1.59492148346141</v>
      </c>
      <c r="S369" s="2" t="e">
        <f>INDEX(Table1[Date],MATCH(Table2[[#This Row],[Ticker]],Table1[RIC],0))</f>
        <v>#N/A</v>
      </c>
    </row>
    <row r="370" spans="2:19" hidden="1" x14ac:dyDescent="0.25">
      <c r="B370" s="1" t="s">
        <v>130</v>
      </c>
      <c r="C370" s="17">
        <v>8021000</v>
      </c>
      <c r="D370" s="17">
        <v>-4077000</v>
      </c>
      <c r="E370" s="17">
        <v>-4865000</v>
      </c>
      <c r="F370" s="18">
        <v>4498000</v>
      </c>
      <c r="G370" s="18">
        <v>3944000</v>
      </c>
      <c r="H370" s="2">
        <v>45290</v>
      </c>
      <c r="I370" s="20">
        <f>Table2[[#This Row],[Quarter End Date]]+((Table2[[#This Row],[Q End Cash]]+(2*Table2[[#This Row],[Quarterly Burn]]))/(-Table2[[#This Row],[Quarterly Burn]]/90))</f>
        <v>45007.358012170385</v>
      </c>
      <c r="J370" s="21">
        <f>Table2[[#This Row],[Quarter End Date]]+((Table2[[#This Row],[Q End Cash]]+(1.2*Table2[[#This Row],[Quarterly Burn]]))/(-Table2[[#This Row],[Quarterly Burn]]/90))</f>
        <v>45079.358012170385</v>
      </c>
      <c r="K370" s="9">
        <f>_xll.RDP.Data(Table2[[#This Row],[Ticker]],"TR.CompanyMarketCapitalization(Scale=6)")</f>
        <v>51.29510415</v>
      </c>
      <c r="L370" s="11">
        <f>_xll.RDP.Data(Table2[[#This Row],[Ticker]],"TR.AvgDailyValTraded20D(Scale=6)")</f>
        <v>0.100152868846154</v>
      </c>
      <c r="M370" s="44">
        <v>51.3</v>
      </c>
      <c r="N370" s="11">
        <v>0.09</v>
      </c>
      <c r="O370" s="46"/>
      <c r="P370" s="17"/>
      <c r="Q370" s="14">
        <f ca="1">(Table2[[#This Row],[Q End Cash]]+((TODAY()-Table2[[#This Row],[Quarter End Date]])*(Table2[[#This Row],[Quarterly Burn]]/90)))/1000000</f>
        <v>9.6251999999999995</v>
      </c>
      <c r="R370" s="14">
        <f ca="1">Table2[[#This Row],[Current Estimate, Cash]]/(Table2[[#This Row],[Quarterly Burn]]/1000000)</f>
        <v>2.4404665314401623</v>
      </c>
      <c r="S370" s="2" t="e">
        <f>INDEX(Table1[Date],MATCH(Table2[[#This Row],[Ticker]],Table1[RIC],0))</f>
        <v>#N/A</v>
      </c>
    </row>
    <row r="371" spans="2:19" hidden="1" x14ac:dyDescent="0.25">
      <c r="B371" s="1" t="s">
        <v>118</v>
      </c>
      <c r="C371" s="17">
        <v>29869771</v>
      </c>
      <c r="D371" s="17">
        <v>-26260912</v>
      </c>
      <c r="E371" s="17">
        <v>1321108</v>
      </c>
      <c r="F371" s="18">
        <v>4939396</v>
      </c>
      <c r="G371" s="18">
        <v>3608859</v>
      </c>
      <c r="H371" s="2">
        <v>45290</v>
      </c>
      <c r="I371" s="20">
        <f>Table2[[#This Row],[Quarter End Date]]+((Table2[[#This Row],[Q End Cash]]+(2*Table2[[#This Row],[Quarterly Burn]]))/(-Table2[[#This Row],[Quarterly Burn]]/90))</f>
        <v>44986.818229806151</v>
      </c>
      <c r="J371" s="21">
        <f>Table2[[#This Row],[Quarter End Date]]+((Table2[[#This Row],[Q End Cash]]+(1.2*Table2[[#This Row],[Quarterly Burn]]))/(-Table2[[#This Row],[Quarterly Burn]]/90))</f>
        <v>45058.818229806151</v>
      </c>
      <c r="K371" s="9">
        <f>_xll.RDP.Data(Table2[[#This Row],[Ticker]],"TR.CompanyMarketCapitalization(Scale=6)")</f>
        <v>341.03603048000002</v>
      </c>
      <c r="L371" s="11">
        <f>_xll.RDP.Data(Table2[[#This Row],[Ticker]],"TR.AvgDailyValTraded20D(Scale=6)")</f>
        <v>0.75529949730769197</v>
      </c>
      <c r="M371" s="44">
        <v>339.6</v>
      </c>
      <c r="N371" s="11">
        <v>0.76</v>
      </c>
      <c r="O371" s="46"/>
      <c r="P371" s="17"/>
      <c r="Q371" s="14">
        <f ca="1">(Table2[[#This Row],[Q End Cash]]+((TODAY()-Table2[[#This Row],[Quarter End Date]])*(Table2[[#This Row],[Quarterly Burn]]/90)))/1000000</f>
        <v>9.6309126999999997</v>
      </c>
      <c r="R371" s="14">
        <f ca="1">Table2[[#This Row],[Current Estimate, Cash]]/(Table2[[#This Row],[Quarterly Burn]]/1000000)</f>
        <v>2.6686863354871999</v>
      </c>
      <c r="S371" s="2" t="e">
        <f>INDEX(Table1[Date],MATCH(Table2[[#This Row],[Ticker]],Table1[RIC],0))</f>
        <v>#N/A</v>
      </c>
    </row>
    <row r="372" spans="2:19" hidden="1" x14ac:dyDescent="0.25">
      <c r="B372" s="1" t="s">
        <v>48</v>
      </c>
      <c r="C372" s="17">
        <v>1014000</v>
      </c>
      <c r="D372" s="17">
        <v>0</v>
      </c>
      <c r="E372" s="17" t="s">
        <v>21</v>
      </c>
      <c r="F372" s="18">
        <v>8421000</v>
      </c>
      <c r="G372" s="18">
        <v>1014000</v>
      </c>
      <c r="H372" s="2">
        <v>45290</v>
      </c>
      <c r="I372" s="20">
        <f>Table2[[#This Row],[Quarter End Date]]+((Table2[[#This Row],[Q End Cash]]+(2*Table2[[#This Row],[Quarterly Burn]]))/(-Table2[[#This Row],[Quarterly Burn]]/90))</f>
        <v>44362.573964497038</v>
      </c>
      <c r="J372" s="21">
        <f>Table2[[#This Row],[Quarter End Date]]+((Table2[[#This Row],[Q End Cash]]+(1.2*Table2[[#This Row],[Quarterly Burn]]))/(-Table2[[#This Row],[Quarterly Burn]]/90))</f>
        <v>44434.573964497038</v>
      </c>
      <c r="K372" s="9">
        <f>_xll.RDP.Data(Table2[[#This Row],[Ticker]],"TR.CompanyMarketCapitalization(Scale=6)")</f>
        <v>57.849676760000001</v>
      </c>
      <c r="L372" s="11">
        <f>_xll.RDP.Data(Table2[[#This Row],[Ticker]],"TR.AvgDailyValTraded20D(Scale=6)")</f>
        <v>9.1437403461538003E-2</v>
      </c>
      <c r="M372" s="44">
        <v>56.9</v>
      </c>
      <c r="N372" s="11">
        <v>0.1</v>
      </c>
      <c r="O372" s="46"/>
      <c r="P372" s="17"/>
      <c r="Q372" s="14">
        <f ca="1">(Table2[[#This Row],[Q End Cash]]+((TODAY()-Table2[[#This Row],[Quarter End Date]])*(Table2[[#This Row],[Quarterly Burn]]/90)))/1000000</f>
        <v>9.7392000000000003</v>
      </c>
      <c r="R372" s="14">
        <f ca="1">Table2[[#This Row],[Current Estimate, Cash]]/(Table2[[#This Row],[Quarterly Burn]]/1000000)</f>
        <v>9.6047337278106504</v>
      </c>
      <c r="S372" s="2" t="e">
        <f>INDEX(Table1[Date],MATCH(Table2[[#This Row],[Ticker]],Table1[RIC],0))</f>
        <v>#N/A</v>
      </c>
    </row>
    <row r="373" spans="2:19" hidden="1" x14ac:dyDescent="0.25">
      <c r="B373" s="1" t="s">
        <v>133</v>
      </c>
      <c r="C373" s="17">
        <v>4928000</v>
      </c>
      <c r="D373" s="17">
        <v>-737000</v>
      </c>
      <c r="E373" s="17" t="s">
        <v>21</v>
      </c>
      <c r="F373" s="18">
        <v>4493000</v>
      </c>
      <c r="G373" s="18">
        <v>4191000</v>
      </c>
      <c r="H373" s="2">
        <v>45290</v>
      </c>
      <c r="I373" s="20">
        <f>Table2[[#This Row],[Quarter End Date]]+((Table2[[#This Row],[Q End Cash]]+(2*Table2[[#This Row],[Quarterly Burn]]))/(-Table2[[#This Row],[Quarterly Burn]]/90))</f>
        <v>45013.514674302074</v>
      </c>
      <c r="J373" s="21">
        <f>Table2[[#This Row],[Quarter End Date]]+((Table2[[#This Row],[Q End Cash]]+(1.2*Table2[[#This Row],[Quarterly Burn]]))/(-Table2[[#This Row],[Quarterly Burn]]/90))</f>
        <v>45085.514674302074</v>
      </c>
      <c r="K373" s="9">
        <f>_xll.RDP.Data(Table2[[#This Row],[Ticker]],"TR.CompanyMarketCapitalization(Scale=6)")</f>
        <v>30.453441054999999</v>
      </c>
      <c r="L373" s="11">
        <f>_xll.RDP.Data(Table2[[#This Row],[Ticker]],"TR.AvgDailyValTraded20D(Scale=6)")</f>
        <v>0.315398326538462</v>
      </c>
      <c r="M373" s="44">
        <v>31.2</v>
      </c>
      <c r="N373" s="11">
        <v>0.32</v>
      </c>
      <c r="O373" s="46"/>
      <c r="P373" s="17"/>
      <c r="Q373" s="14">
        <f ca="1">(Table2[[#This Row],[Q End Cash]]+((TODAY()-Table2[[#This Row],[Quarter End Date]])*(Table2[[#This Row],[Quarterly Burn]]/90)))/1000000</f>
        <v>9.9413</v>
      </c>
      <c r="R373" s="14">
        <f ca="1">Table2[[#This Row],[Current Estimate, Cash]]/(Table2[[#This Row],[Quarterly Burn]]/1000000)</f>
        <v>2.3720591744213793</v>
      </c>
      <c r="S373" s="2" t="e">
        <f>INDEX(Table1[Date],MATCH(Table2[[#This Row],[Ticker]],Table1[RIC],0))</f>
        <v>#N/A</v>
      </c>
    </row>
    <row r="374" spans="2:19" hidden="1" x14ac:dyDescent="0.25">
      <c r="B374" s="1" t="s">
        <v>205</v>
      </c>
      <c r="C374" s="17">
        <v>-1195789</v>
      </c>
      <c r="D374" s="17">
        <v>-167296</v>
      </c>
      <c r="E374" s="17">
        <v>-398065</v>
      </c>
      <c r="F374" s="18">
        <v>11735885</v>
      </c>
      <c r="G374" s="18">
        <v>-1363085</v>
      </c>
      <c r="H374" s="2">
        <v>45290</v>
      </c>
      <c r="I374" s="20">
        <f>Table2[[#This Row],[Quarter End Date]]+((Table2[[#This Row],[Q End Cash]]+(2*Table2[[#This Row],[Quarterly Burn]]))/(-Table2[[#This Row],[Quarterly Burn]]/90))</f>
        <v>45884.881720508994</v>
      </c>
      <c r="J374" s="21">
        <f>Table2[[#This Row],[Quarter End Date]]+((Table2[[#This Row],[Q End Cash]]+(1.2*Table2[[#This Row],[Quarterly Burn]]))/(-Table2[[#This Row],[Quarterly Burn]]/90))</f>
        <v>45956.881720508994</v>
      </c>
      <c r="K374" s="9">
        <f>_xll.RDP.Data(Table2[[#This Row],[Ticker]],"TR.CompanyMarketCapitalization(Scale=6)")</f>
        <v>63.318303239999999</v>
      </c>
      <c r="L374" s="12">
        <f>_xll.RDP.Data(Table2[[#This Row],[Ticker]],"TR.AvgDailyValTraded20D(Scale=6)")</f>
        <v>8.2074318461537996E-2</v>
      </c>
      <c r="M374" s="9">
        <v>58.2</v>
      </c>
      <c r="N374" s="12">
        <v>8.3000000000000004E-2</v>
      </c>
      <c r="O374" s="45"/>
      <c r="P374" s="17"/>
      <c r="Q374" s="14">
        <f ca="1">(Table2[[#This Row],[Q End Cash]]+((TODAY()-Table2[[#This Row],[Quarter End Date]])*(Table2[[#This Row],[Quarterly Burn]]/90)))/1000000</f>
        <v>9.9638744999999993</v>
      </c>
      <c r="R374" s="14">
        <f ca="1">Table2[[#This Row],[Current Estimate, Cash]]/(Table2[[#This Row],[Quarterly Burn]]/1000000)</f>
        <v>-7.3097968945443599</v>
      </c>
      <c r="S374" s="2" t="e">
        <f>INDEX(Table1[Date],MATCH(Table2[[#This Row],[Ticker]],Table1[RIC],0))</f>
        <v>#N/A</v>
      </c>
    </row>
    <row r="375" spans="2:19" hidden="1" x14ac:dyDescent="0.25">
      <c r="B375" s="1" t="s">
        <v>247</v>
      </c>
      <c r="C375" s="17">
        <v>-942000</v>
      </c>
      <c r="D375" s="17">
        <v>-1389000</v>
      </c>
      <c r="E375" s="17">
        <v>7298000</v>
      </c>
      <c r="F375" s="18">
        <v>13006000</v>
      </c>
      <c r="G375" s="18">
        <v>-2331000</v>
      </c>
      <c r="H375" s="2">
        <v>45290</v>
      </c>
      <c r="I375" s="20">
        <f>Table2[[#This Row],[Quarter End Date]]+((Table2[[#This Row],[Q End Cash]]+(2*Table2[[#This Row],[Quarterly Burn]]))/(-Table2[[#This Row],[Quarterly Burn]]/90))</f>
        <v>45612.16216216216</v>
      </c>
      <c r="J375" s="21">
        <f>Table2[[#This Row],[Quarter End Date]]+((Table2[[#This Row],[Q End Cash]]+(1.2*Table2[[#This Row],[Quarterly Burn]]))/(-Table2[[#This Row],[Quarterly Burn]]/90))</f>
        <v>45684.16216216216</v>
      </c>
      <c r="K375" s="9">
        <f>_xll.RDP.Data(Table2[[#This Row],[Ticker]],"TR.CompanyMarketCapitalization(Scale=6)")</f>
        <v>52.46166771</v>
      </c>
      <c r="L375" s="12">
        <f>_xll.RDP.Data(Table2[[#This Row],[Ticker]],"TR.AvgDailyValTraded20D(Scale=6)")</f>
        <v>0.11349239730769201</v>
      </c>
      <c r="M375" s="9">
        <v>51.2</v>
      </c>
      <c r="N375" s="12">
        <v>0.11</v>
      </c>
      <c r="O375" s="45"/>
      <c r="P375" s="17"/>
      <c r="Q375" s="14">
        <f ca="1">(Table2[[#This Row],[Q End Cash]]+((TODAY()-Table2[[#This Row],[Quarter End Date]])*(Table2[[#This Row],[Quarterly Burn]]/90)))/1000000</f>
        <v>9.9756999999999998</v>
      </c>
      <c r="R375" s="14">
        <f ca="1">Table2[[#This Row],[Current Estimate, Cash]]/(Table2[[#This Row],[Quarterly Burn]]/1000000)</f>
        <v>-4.2795795795795799</v>
      </c>
      <c r="S375" s="2" t="e">
        <f>INDEX(Table1[Date],MATCH(Table2[[#This Row],[Ticker]],Table1[RIC],0))</f>
        <v>#N/A</v>
      </c>
    </row>
    <row r="376" spans="2:19" hidden="1" x14ac:dyDescent="0.25">
      <c r="B376" s="1" t="s">
        <v>71</v>
      </c>
      <c r="C376" s="17">
        <v>4725000</v>
      </c>
      <c r="D376" s="17">
        <v>-2821000</v>
      </c>
      <c r="E376" s="17">
        <v>688000</v>
      </c>
      <c r="F376" s="18">
        <v>7517000</v>
      </c>
      <c r="G376" s="18">
        <v>1904000</v>
      </c>
      <c r="H376" s="2">
        <v>45290</v>
      </c>
      <c r="I376" s="20">
        <f>Table2[[#This Row],[Quarter End Date]]+((Table2[[#This Row],[Q End Cash]]+(2*Table2[[#This Row],[Quarterly Burn]]))/(-Table2[[#This Row],[Quarterly Burn]]/90))</f>
        <v>44754.679621848736</v>
      </c>
      <c r="J376" s="21">
        <f>Table2[[#This Row],[Quarter End Date]]+((Table2[[#This Row],[Q End Cash]]+(1.2*Table2[[#This Row],[Quarterly Burn]]))/(-Table2[[#This Row],[Quarterly Burn]]/90))</f>
        <v>44826.679621848736</v>
      </c>
      <c r="K376" s="9">
        <f>_xll.RDP.Data(Table2[[#This Row],[Ticker]],"TR.CompanyMarketCapitalization(Scale=6)")</f>
        <v>14.899460745000001</v>
      </c>
      <c r="L376" s="11">
        <f>_xll.RDP.Data(Table2[[#This Row],[Ticker]],"TR.AvgDailyValTraded20D(Scale=6)")</f>
        <v>6.4152533076919996E-3</v>
      </c>
      <c r="M376" s="44">
        <v>16</v>
      </c>
      <c r="N376" s="11">
        <v>0.01</v>
      </c>
      <c r="O376" s="46"/>
      <c r="P376" s="17"/>
      <c r="Q376" s="14">
        <f ca="1">(Table2[[#This Row],[Q End Cash]]+((TODAY()-Table2[[#This Row],[Quarter End Date]])*(Table2[[#This Row],[Quarterly Burn]]/90)))/1000000</f>
        <v>9.9922000000000004</v>
      </c>
      <c r="R376" s="14">
        <f ca="1">Table2[[#This Row],[Current Estimate, Cash]]/(Table2[[#This Row],[Quarterly Burn]]/1000000)</f>
        <v>5.2480042016806729</v>
      </c>
      <c r="S376" s="2" t="e">
        <f>INDEX(Table1[Date],MATCH(Table2[[#This Row],[Ticker]],Table1[RIC],0))</f>
        <v>#N/A</v>
      </c>
    </row>
    <row r="377" spans="2:19" hidden="1" x14ac:dyDescent="0.25">
      <c r="B377" s="1" t="s">
        <v>79</v>
      </c>
      <c r="C377" s="17">
        <v>-883000</v>
      </c>
      <c r="D377" s="17"/>
      <c r="E377" s="17" t="s">
        <v>21</v>
      </c>
      <c r="F377" s="18">
        <v>11167000</v>
      </c>
      <c r="G377" s="18">
        <v>-883000</v>
      </c>
      <c r="H377" s="2">
        <v>45290</v>
      </c>
      <c r="I377" s="20">
        <f>Table2[[#This Row],[Quarter End Date]]+((Table2[[#This Row],[Q End Cash]]+(2*Table2[[#This Row],[Quarterly Burn]]))/(-Table2[[#This Row],[Quarterly Burn]]/90))</f>
        <v>46248.199320498301</v>
      </c>
      <c r="J377" s="21">
        <f>Table2[[#This Row],[Quarter End Date]]+((Table2[[#This Row],[Q End Cash]]+(1.2*Table2[[#This Row],[Quarterly Burn]]))/(-Table2[[#This Row],[Quarterly Burn]]/90))</f>
        <v>46320.199320498301</v>
      </c>
      <c r="K377" s="9">
        <f>_xll.RDP.Data(Table2[[#This Row],[Ticker]],"TR.CompanyMarketCapitalization(Scale=6)")</f>
        <v>37.72267506</v>
      </c>
      <c r="L377" s="12">
        <f>_xll.RDP.Data(Table2[[#This Row],[Ticker]],"TR.AvgDailyValTraded20D(Scale=6)")</f>
        <v>3.4370403846154002E-2</v>
      </c>
      <c r="M377" s="9">
        <v>37.700000000000003</v>
      </c>
      <c r="N377" s="12">
        <v>3.4000000000000002E-2</v>
      </c>
      <c r="O377" s="45"/>
      <c r="P377" s="17"/>
      <c r="Q377" s="14">
        <f ca="1">(Table2[[#This Row],[Q End Cash]]+((TODAY()-Table2[[#This Row],[Quarter End Date]])*(Table2[[#This Row],[Quarterly Burn]]/90)))/1000000</f>
        <v>10.0191</v>
      </c>
      <c r="R377" s="14">
        <f ca="1">Table2[[#This Row],[Current Estimate, Cash]]/(Table2[[#This Row],[Quarterly Burn]]/1000000)</f>
        <v>-11.346659116647791</v>
      </c>
      <c r="S377" s="2" t="e">
        <f>INDEX(Table1[Date],MATCH(Table2[[#This Row],[Ticker]],Table1[RIC],0))</f>
        <v>#N/A</v>
      </c>
    </row>
    <row r="378" spans="2:19" hidden="1" x14ac:dyDescent="0.25">
      <c r="B378" s="1" t="s">
        <v>275</v>
      </c>
      <c r="C378" s="17">
        <v>-1636000</v>
      </c>
      <c r="D378" s="17">
        <v>-23087000</v>
      </c>
      <c r="E378" s="17">
        <v>-564000</v>
      </c>
      <c r="F378" s="18">
        <v>42167000</v>
      </c>
      <c r="G378" s="18">
        <v>-24723000</v>
      </c>
      <c r="H378" s="2">
        <v>45290</v>
      </c>
      <c r="I378" s="20">
        <f>Table2[[#This Row],[Quarter End Date]]+((Table2[[#This Row],[Q End Cash]]+(2*Table2[[#This Row],[Quarterly Burn]]))/(-Table2[[#This Row],[Quarterly Burn]]/90))</f>
        <v>45263.502002184199</v>
      </c>
      <c r="J378" s="21">
        <f>Table2[[#This Row],[Quarter End Date]]+((Table2[[#This Row],[Q End Cash]]+(1.2*Table2[[#This Row],[Quarterly Burn]]))/(-Table2[[#This Row],[Quarterly Burn]]/90))</f>
        <v>45335.502002184199</v>
      </c>
      <c r="K378" s="9">
        <f>_xll.RDP.Data(Table2[[#This Row],[Ticker]],"TR.CompanyMarketCapitalization(Scale=6)")</f>
        <v>69.758872199999999</v>
      </c>
      <c r="L378" s="12">
        <f>_xll.RDP.Data(Table2[[#This Row],[Ticker]],"TR.AvgDailyValTraded20D(Scale=6)")</f>
        <v>0.13134773499999999</v>
      </c>
      <c r="M378" s="9">
        <v>68.8</v>
      </c>
      <c r="N378" s="12">
        <v>0.159</v>
      </c>
      <c r="O378" s="45" t="s">
        <v>35</v>
      </c>
      <c r="P378" s="17"/>
      <c r="Q378" s="14">
        <f ca="1">(Table2[[#This Row],[Q End Cash]]+((TODAY()-Table2[[#This Row],[Quarter End Date]])*(Table2[[#This Row],[Quarterly Burn]]/90)))/1000000</f>
        <v>10.027100000000001</v>
      </c>
      <c r="R378" s="14">
        <f ca="1">Table2[[#This Row],[Current Estimate, Cash]]/(Table2[[#This Row],[Quarterly Burn]]/1000000)</f>
        <v>-0.4055778020466772</v>
      </c>
      <c r="S378" s="2" t="e">
        <f>INDEX(Table1[Date],MATCH(Table2[[#This Row],[Ticker]],Table1[RIC],0))</f>
        <v>#N/A</v>
      </c>
    </row>
    <row r="379" spans="2:19" hidden="1" x14ac:dyDescent="0.25">
      <c r="B379" s="1" t="s">
        <v>511</v>
      </c>
      <c r="C379" s="17">
        <v>-3280000</v>
      </c>
      <c r="D379" s="17">
        <v>-10000</v>
      </c>
      <c r="E379" s="17">
        <v>-188000</v>
      </c>
      <c r="F379" s="18">
        <v>14343000</v>
      </c>
      <c r="G379" s="18">
        <v>-3290000</v>
      </c>
      <c r="H379" s="2">
        <v>45290</v>
      </c>
      <c r="I379" s="20">
        <f>Table2[[#This Row],[Quarter End Date]]+((Table2[[#This Row],[Q End Cash]]+(2*Table2[[#This Row],[Quarterly Burn]]))/(-Table2[[#This Row],[Quarterly Burn]]/90))</f>
        <v>45502.361702127659</v>
      </c>
      <c r="J379" s="21">
        <f>Table2[[#This Row],[Quarter End Date]]+((Table2[[#This Row],[Q End Cash]]+(1.2*Table2[[#This Row],[Quarterly Burn]]))/(-Table2[[#This Row],[Quarterly Burn]]/90))</f>
        <v>45574.361702127659</v>
      </c>
      <c r="K379" s="9">
        <f>_xll.RDP.Data(Table2[[#This Row],[Ticker]],"TR.CompanyMarketCapitalization(Scale=6)")</f>
        <v>581.47362535499997</v>
      </c>
      <c r="L379" s="12">
        <f>_xll.RDP.Data(Table2[[#This Row],[Ticker]],"TR.AvgDailyValTraded20D(Scale=6)")</f>
        <v>2.62009865192308</v>
      </c>
      <c r="M379" s="9">
        <v>563</v>
      </c>
      <c r="N379" s="12">
        <v>2.6459999999999999</v>
      </c>
      <c r="O379" s="45"/>
      <c r="P379" s="17"/>
      <c r="Q379" s="13">
        <f ca="1">(Table2[[#This Row],[Q End Cash]]+((TODAY()-Table2[[#This Row],[Quarter End Date]])*(Table2[[#This Row],[Quarterly Burn]]/90)))/1000000</f>
        <v>10.066000000000001</v>
      </c>
      <c r="R379" s="14">
        <f ca="1">Table2[[#This Row],[Current Estimate, Cash]]/(Table2[[#This Row],[Quarterly Burn]]/1000000)</f>
        <v>-3.0595744680851067</v>
      </c>
      <c r="S379" s="2" t="e">
        <f>INDEX(Table1[Date],MATCH(Table2[[#This Row],[Ticker]],Table1[RIC],0))</f>
        <v>#N/A</v>
      </c>
    </row>
    <row r="380" spans="2:19" x14ac:dyDescent="0.25">
      <c r="B380" s="1" t="s">
        <v>620</v>
      </c>
      <c r="C380" s="17">
        <v>-7810000</v>
      </c>
      <c r="D380" s="17">
        <v>7377000</v>
      </c>
      <c r="E380" s="17">
        <v>-3059000</v>
      </c>
      <c r="F380" s="18">
        <v>19240000</v>
      </c>
      <c r="G380" s="18">
        <v>-433000</v>
      </c>
      <c r="H380" s="2">
        <v>45290</v>
      </c>
      <c r="I380" s="20">
        <f>Table2[[#This Row],[Quarter End Date]]+((Table2[[#This Row],[Q End Cash]]+(2*Table2[[#This Row],[Quarterly Burn]]))/(-Table2[[#This Row],[Quarterly Burn]]/90))</f>
        <v>49109.076212471133</v>
      </c>
      <c r="J380" s="21">
        <f>Table2[[#This Row],[Quarter End Date]]+((Table2[[#This Row],[Q End Cash]]+(1.2*Table2[[#This Row],[Quarterly Burn]]))/(-Table2[[#This Row],[Quarterly Burn]]/90))</f>
        <v>49181.076212471133</v>
      </c>
      <c r="K380" s="9">
        <f>_xll.RDP.Data(Table2[[#This Row],[Ticker]],"TR.CompanyMarketCapitalization(Scale=6)")</f>
        <v>630.53222768000001</v>
      </c>
      <c r="L380" s="12">
        <f>_xll.RDP.Data(Table2[[#This Row],[Ticker]],"TR.AvgDailyValTraded20D(Scale=6)")</f>
        <v>0.80853495692307698</v>
      </c>
      <c r="M380" s="9">
        <v>639.79999999999995</v>
      </c>
      <c r="N380" s="12">
        <v>0.80500000000000005</v>
      </c>
      <c r="O380" s="45" t="s">
        <v>35</v>
      </c>
      <c r="P380" s="17"/>
      <c r="Q380" s="13">
        <f ca="1">(Table2[[#This Row],[Q End Cash]]+((TODAY()-Table2[[#This Row],[Quarter End Date]])*(Table2[[#This Row],[Quarterly Burn]]/90)))/1000000</f>
        <v>18.677099999999999</v>
      </c>
      <c r="R380" s="14">
        <f ca="1">Table2[[#This Row],[Current Estimate, Cash]]/(Table2[[#This Row],[Quarterly Burn]]/1000000)</f>
        <v>-43.134180138568126</v>
      </c>
      <c r="S380" s="2">
        <v>45406</v>
      </c>
    </row>
    <row r="381" spans="2:19" x14ac:dyDescent="0.25">
      <c r="B381" s="1" t="s">
        <v>376</v>
      </c>
      <c r="C381" s="17">
        <v>3385000</v>
      </c>
      <c r="D381" s="17">
        <v>-7500000</v>
      </c>
      <c r="E381" s="17">
        <f>3500000</f>
        <v>3500000</v>
      </c>
      <c r="F381" s="18">
        <v>36800000</v>
      </c>
      <c r="G381" s="18">
        <f>Table2[[#This Row],[CFI]]+Table2[[#This Row],[CFO]]</f>
        <v>-4115000</v>
      </c>
      <c r="H381" s="2">
        <v>45382</v>
      </c>
      <c r="I381" s="20">
        <f>Table2[[#This Row],[Quarter End Date]]+((Table2[[#This Row],[Q End Cash]]+(2*Table2[[#This Row],[Quarterly Burn]]))/(-Table2[[#This Row],[Quarterly Burn]]/90))</f>
        <v>46006.860267314703</v>
      </c>
      <c r="J381" s="21">
        <f>Table2[[#This Row],[Quarter End Date]]+((Table2[[#This Row],[Q End Cash]]+(1.2*Table2[[#This Row],[Quarterly Burn]]))/(-Table2[[#This Row],[Quarterly Burn]]/90))</f>
        <v>46078.860267314703</v>
      </c>
      <c r="K381" s="9">
        <f>_xll.RDP.Data(Table2[[#This Row],[Ticker]],"TR.CompanyMarketCapitalization(Scale=6)")</f>
        <v>452.75065471800002</v>
      </c>
      <c r="L381" s="12">
        <f>_xll.RDP.Data(Table2[[#This Row],[Ticker]],"TR.AvgDailyValTraded20D(Scale=6)")</f>
        <v>1.52156885384615</v>
      </c>
      <c r="M381" s="9">
        <v>452.8</v>
      </c>
      <c r="N381" s="12">
        <v>1.6220000000000001</v>
      </c>
      <c r="O381" s="45"/>
      <c r="P381" s="17"/>
      <c r="Q381" s="13">
        <f ca="1">(Table2[[#This Row],[Q End Cash]]+((TODAY()-Table2[[#This Row],[Quarter End Date]])*(Table2[[#This Row],[Quarterly Burn]]/90)))/1000000</f>
        <v>35.656944444444449</v>
      </c>
      <c r="R381" s="14">
        <f ca="1">Table2[[#This Row],[Current Estimate, Cash]]/(Table2[[#This Row],[Quarterly Burn]]/1000000)</f>
        <v>-8.6651140812744707</v>
      </c>
      <c r="S381" s="2">
        <v>45398</v>
      </c>
    </row>
    <row r="382" spans="2:19" hidden="1" x14ac:dyDescent="0.25">
      <c r="B382" s="1" t="s">
        <v>179</v>
      </c>
      <c r="C382" s="17">
        <v>43820000</v>
      </c>
      <c r="D382" s="17">
        <v>-35951000</v>
      </c>
      <c r="E382" s="17">
        <v>309000</v>
      </c>
      <c r="F382" s="18">
        <v>0</v>
      </c>
      <c r="G382" s="18">
        <v>7869000</v>
      </c>
      <c r="H382" s="2">
        <v>45290</v>
      </c>
      <c r="I382" s="20">
        <f>Table2[[#This Row],[Quarter End Date]]+((Table2[[#This Row],[Q End Cash]]+(2*Table2[[#This Row],[Quarterly Burn]]))/(-Table2[[#This Row],[Quarterly Burn]]/90))</f>
        <v>45110</v>
      </c>
      <c r="J382" s="21">
        <f>Table2[[#This Row],[Quarter End Date]]+((Table2[[#This Row],[Q End Cash]]+(1.2*Table2[[#This Row],[Quarterly Burn]]))/(-Table2[[#This Row],[Quarterly Burn]]/90))</f>
        <v>45182</v>
      </c>
      <c r="K382" s="9">
        <f>_xll.RDP.Data(Table2[[#This Row],[Ticker]],"TR.CompanyMarketCapitalization(Scale=6)")</f>
        <v>410.33737556</v>
      </c>
      <c r="L382" s="11">
        <f>_xll.RDP.Data(Table2[[#This Row],[Ticker]],"TR.AvgDailyValTraded20D(Scale=6)")</f>
        <v>0.74036598269230802</v>
      </c>
      <c r="M382" s="44">
        <v>401.3</v>
      </c>
      <c r="N382" s="11">
        <v>0.76</v>
      </c>
      <c r="O382" s="46"/>
      <c r="P382" s="17"/>
      <c r="Q382" s="14">
        <f ca="1">(Table2[[#This Row],[Q End Cash]]+((TODAY()-Table2[[#This Row],[Quarter End Date]])*(Table2[[#This Row],[Quarterly Burn]]/90)))/1000000</f>
        <v>10.229699999999999</v>
      </c>
      <c r="R382" s="14">
        <f ca="1">Table2[[#This Row],[Current Estimate, Cash]]/(Table2[[#This Row],[Quarterly Burn]]/1000000)</f>
        <v>1.3</v>
      </c>
      <c r="S382" s="2" t="e">
        <f>INDEX(Table1[Date],MATCH(Table2[[#This Row],[Ticker]],Table1[RIC],0))</f>
        <v>#N/A</v>
      </c>
    </row>
    <row r="383" spans="2:19" hidden="1" x14ac:dyDescent="0.25">
      <c r="B383" s="1" t="s">
        <v>194</v>
      </c>
      <c r="C383" s="17">
        <v>10354000</v>
      </c>
      <c r="D383" s="17">
        <v>-2264000</v>
      </c>
      <c r="E383" s="17">
        <v>-3201000</v>
      </c>
      <c r="F383" s="18">
        <v>0</v>
      </c>
      <c r="G383" s="18">
        <v>8090000</v>
      </c>
      <c r="H383" s="2">
        <v>45290</v>
      </c>
      <c r="I383" s="20">
        <f>Table2[[#This Row],[Quarter End Date]]+((Table2[[#This Row],[Q End Cash]]+(2*Table2[[#This Row],[Quarterly Burn]]))/(-Table2[[#This Row],[Quarterly Burn]]/90))</f>
        <v>45110</v>
      </c>
      <c r="J383" s="21">
        <f>Table2[[#This Row],[Quarter End Date]]+((Table2[[#This Row],[Q End Cash]]+(1.2*Table2[[#This Row],[Quarterly Burn]]))/(-Table2[[#This Row],[Quarterly Burn]]/90))</f>
        <v>45182</v>
      </c>
      <c r="K383" s="9">
        <f>_xll.RDP.Data(Table2[[#This Row],[Ticker]],"TR.CompanyMarketCapitalization(Scale=6)")</f>
        <v>91.622522040000007</v>
      </c>
      <c r="L383" s="11">
        <f>_xll.RDP.Data(Table2[[#This Row],[Ticker]],"TR.AvgDailyValTraded20D(Scale=6)")</f>
        <v>2.7220726153845999E-2</v>
      </c>
      <c r="M383" s="44">
        <v>91.3</v>
      </c>
      <c r="N383" s="11">
        <v>0.03</v>
      </c>
      <c r="O383" s="46"/>
      <c r="P383" s="17"/>
      <c r="Q383" s="14">
        <f ca="1">(Table2[[#This Row],[Q End Cash]]+((TODAY()-Table2[[#This Row],[Quarter End Date]])*(Table2[[#This Row],[Quarterly Burn]]/90)))/1000000</f>
        <v>10.516999999999999</v>
      </c>
      <c r="R383" s="14">
        <f ca="1">Table2[[#This Row],[Current Estimate, Cash]]/(Table2[[#This Row],[Quarterly Burn]]/1000000)</f>
        <v>1.3</v>
      </c>
      <c r="S383" s="2" t="e">
        <f>INDEX(Table1[Date],MATCH(Table2[[#This Row],[Ticker]],Table1[RIC],0))</f>
        <v>#N/A</v>
      </c>
    </row>
    <row r="384" spans="2:19" hidden="1" x14ac:dyDescent="0.25">
      <c r="B384" s="1" t="s">
        <v>123</v>
      </c>
      <c r="C384" s="17">
        <v>4313000</v>
      </c>
      <c r="D384" s="17">
        <v>-138000</v>
      </c>
      <c r="E384" s="17">
        <v>-181000</v>
      </c>
      <c r="F384" s="18">
        <v>5307000</v>
      </c>
      <c r="G384" s="18">
        <v>4175000</v>
      </c>
      <c r="H384" s="2">
        <v>45290</v>
      </c>
      <c r="I384" s="20">
        <f>Table2[[#This Row],[Quarter End Date]]+((Table2[[#This Row],[Q End Cash]]+(2*Table2[[#This Row],[Quarterly Burn]]))/(-Table2[[#This Row],[Quarterly Burn]]/90))</f>
        <v>44995.597604790419</v>
      </c>
      <c r="J384" s="21">
        <f>Table2[[#This Row],[Quarter End Date]]+((Table2[[#This Row],[Q End Cash]]+(1.2*Table2[[#This Row],[Quarterly Burn]]))/(-Table2[[#This Row],[Quarterly Burn]]/90))</f>
        <v>45067.597604790419</v>
      </c>
      <c r="K384" s="9">
        <f>_xll.RDP.Data(Table2[[#This Row],[Ticker]],"TR.CompanyMarketCapitalization(Scale=6)")</f>
        <v>49.287935339999997</v>
      </c>
      <c r="L384" s="11">
        <f>_xll.RDP.Data(Table2[[#This Row],[Ticker]],"TR.AvgDailyValTraded20D(Scale=6)")</f>
        <v>2.0519711153846001E-2</v>
      </c>
      <c r="M384" s="44">
        <v>47.7</v>
      </c>
      <c r="N384" s="11">
        <v>0.02</v>
      </c>
      <c r="O384" s="46"/>
      <c r="P384" s="17"/>
      <c r="Q384" s="14">
        <f ca="1">(Table2[[#This Row],[Q End Cash]]+((TODAY()-Table2[[#This Row],[Quarter End Date]])*(Table2[[#This Row],[Quarterly Burn]]/90)))/1000000</f>
        <v>10.734500000000001</v>
      </c>
      <c r="R384" s="14">
        <f ca="1">Table2[[#This Row],[Current Estimate, Cash]]/(Table2[[#This Row],[Quarterly Burn]]/1000000)</f>
        <v>2.5711377245508986</v>
      </c>
      <c r="S384" s="2" t="e">
        <f>INDEX(Table1[Date],MATCH(Table2[[#This Row],[Ticker]],Table1[RIC],0))</f>
        <v>#N/A</v>
      </c>
    </row>
    <row r="385" spans="2:19" hidden="1" x14ac:dyDescent="0.25">
      <c r="B385" s="1" t="s">
        <v>126</v>
      </c>
      <c r="C385" s="17">
        <v>6317000</v>
      </c>
      <c r="D385" s="17">
        <v>-1949000</v>
      </c>
      <c r="E385" s="17">
        <v>-463000</v>
      </c>
      <c r="F385" s="18">
        <v>5132000</v>
      </c>
      <c r="G385" s="18">
        <v>4368000</v>
      </c>
      <c r="H385" s="2">
        <v>45290</v>
      </c>
      <c r="I385" s="20">
        <f>Table2[[#This Row],[Quarter End Date]]+((Table2[[#This Row],[Q End Cash]]+(2*Table2[[#This Row],[Quarterly Burn]]))/(-Table2[[#This Row],[Quarterly Burn]]/90))</f>
        <v>45004.258241758245</v>
      </c>
      <c r="J385" s="21">
        <f>Table2[[#This Row],[Quarter End Date]]+((Table2[[#This Row],[Q End Cash]]+(1.2*Table2[[#This Row],[Quarterly Burn]]))/(-Table2[[#This Row],[Quarterly Burn]]/90))</f>
        <v>45076.258241758245</v>
      </c>
      <c r="K385" s="9">
        <f>_xll.RDP.Data(Table2[[#This Row],[Ticker]],"TR.CompanyMarketCapitalization(Scale=6)")</f>
        <v>13.881727250999999</v>
      </c>
      <c r="L385" s="11">
        <f>_xll.RDP.Data(Table2[[#This Row],[Ticker]],"TR.AvgDailyValTraded20D(Scale=6)")</f>
        <v>0</v>
      </c>
      <c r="M385" s="44">
        <v>13.9</v>
      </c>
      <c r="N385" s="11" t="s">
        <v>127</v>
      </c>
      <c r="O385" s="46"/>
      <c r="P385" s="17"/>
      <c r="Q385" s="14">
        <f ca="1">(Table2[[#This Row],[Q End Cash]]+((TODAY()-Table2[[#This Row],[Quarter End Date]])*(Table2[[#This Row],[Quarterly Burn]]/90)))/1000000</f>
        <v>10.8104</v>
      </c>
      <c r="R385" s="14">
        <f ca="1">Table2[[#This Row],[Current Estimate, Cash]]/(Table2[[#This Row],[Quarterly Burn]]/1000000)</f>
        <v>2.4749084249084246</v>
      </c>
      <c r="S385" s="2" t="e">
        <f>INDEX(Table1[Date],MATCH(Table2[[#This Row],[Ticker]],Table1[RIC],0))</f>
        <v>#N/A</v>
      </c>
    </row>
    <row r="386" spans="2:19" hidden="1" x14ac:dyDescent="0.25">
      <c r="B386" s="1" t="s">
        <v>38</v>
      </c>
      <c r="C386" s="17">
        <v>-122000</v>
      </c>
      <c r="D386" s="17">
        <v>-420000</v>
      </c>
      <c r="E386" s="17">
        <v>-48000</v>
      </c>
      <c r="F386" s="18">
        <v>11542000</v>
      </c>
      <c r="G386" s="18">
        <v>-542000</v>
      </c>
      <c r="H386" s="2">
        <v>45290</v>
      </c>
      <c r="I386" s="20">
        <f>Table2[[#This Row],[Quarter End Date]]+((Table2[[#This Row],[Q End Cash]]+(2*Table2[[#This Row],[Quarterly Burn]]))/(-Table2[[#This Row],[Quarterly Burn]]/90))</f>
        <v>47026.568265682654</v>
      </c>
      <c r="J386" s="21">
        <f>Table2[[#This Row],[Quarter End Date]]+((Table2[[#This Row],[Q End Cash]]+(1.2*Table2[[#This Row],[Quarterly Burn]]))/(-Table2[[#This Row],[Quarterly Burn]]/90))</f>
        <v>47098.568265682654</v>
      </c>
      <c r="K386" s="9">
        <f>_xll.RDP.Data(Table2[[#This Row],[Ticker]],"TR.CompanyMarketCapitalization(Scale=6)")</f>
        <v>221.80515093</v>
      </c>
      <c r="L386" s="12">
        <f>_xll.RDP.Data(Table2[[#This Row],[Ticker]],"TR.AvgDailyValTraded20D(Scale=6)")</f>
        <v>0.107557871153846</v>
      </c>
      <c r="M386" s="9">
        <v>211.7</v>
      </c>
      <c r="N386" s="12">
        <v>0.10299999999999999</v>
      </c>
      <c r="O386" s="45"/>
      <c r="P386" s="17"/>
      <c r="Q386" s="14">
        <f ca="1">(Table2[[#This Row],[Q End Cash]]+((TODAY()-Table2[[#This Row],[Quarter End Date]])*(Table2[[#This Row],[Quarterly Burn]]/90)))/1000000</f>
        <v>10.837400000000001</v>
      </c>
      <c r="R386" s="14">
        <f ca="1">Table2[[#This Row],[Current Estimate, Cash]]/(Table2[[#This Row],[Quarterly Burn]]/1000000)</f>
        <v>-19.995202952029519</v>
      </c>
      <c r="S386" s="2" t="e">
        <f>INDEX(Table1[Date],MATCH(Table2[[#This Row],[Ticker]],Table1[RIC],0))</f>
        <v>#N/A</v>
      </c>
    </row>
    <row r="387" spans="2:19" x14ac:dyDescent="0.25">
      <c r="B387" s="1" t="s">
        <v>213</v>
      </c>
      <c r="C387" s="17">
        <v>-360000</v>
      </c>
      <c r="D387" s="17">
        <v>-360000</v>
      </c>
      <c r="E387" s="17">
        <v>0</v>
      </c>
      <c r="F387" s="18">
        <v>3270000</v>
      </c>
      <c r="G387" s="18">
        <f>Table2[[#This Row],[CFI]]+Table2[[#This Row],[CFO]]</f>
        <v>-720000</v>
      </c>
      <c r="H387" s="2">
        <v>45381</v>
      </c>
      <c r="I387" s="20">
        <f>Table2[[#This Row],[Quarter End Date]]+((Table2[[#This Row],[Q End Cash]]+(2*Table2[[#This Row],[Quarterly Burn]]))/(-Table2[[#This Row],[Quarterly Burn]]/90))</f>
        <v>45609.75</v>
      </c>
      <c r="J387" s="21">
        <f>Table2[[#This Row],[Quarter End Date]]+((Table2[[#This Row],[Q End Cash]]+(1.2*Table2[[#This Row],[Quarterly Burn]]))/(-Table2[[#This Row],[Quarterly Burn]]/90))</f>
        <v>45681.75</v>
      </c>
      <c r="K387" s="9">
        <f>_xll.RDP.Data(Table2[[#This Row],[Ticker]],"TR.CompanyMarketCapitalization(Scale=6)")</f>
        <v>20.008858364000002</v>
      </c>
      <c r="L387" s="12">
        <f>_xll.RDP.Data(Table2[[#This Row],[Ticker]],"TR.AvgDailyValTraded20D(Scale=6)")</f>
        <v>3.4353644923076999E-2</v>
      </c>
      <c r="M387" s="9">
        <v>22.7</v>
      </c>
      <c r="N387" s="12">
        <v>3.3000000000000002E-2</v>
      </c>
      <c r="O387" s="45"/>
      <c r="P387" s="17"/>
      <c r="Q387" s="14">
        <f ca="1">(Table2[[#This Row],[Q End Cash]]+((TODAY()-Table2[[#This Row],[Quarter End Date]])*(Table2[[#This Row],[Quarterly Burn]]/90)))/1000000</f>
        <v>3.0619999999999998</v>
      </c>
      <c r="R387" s="14">
        <f ca="1">Table2[[#This Row],[Current Estimate, Cash]]/(Table2[[#This Row],[Quarterly Burn]]/1000000)</f>
        <v>-4.2527777777777773</v>
      </c>
      <c r="S387" s="2">
        <v>45406</v>
      </c>
    </row>
    <row r="388" spans="2:19" hidden="1" x14ac:dyDescent="0.25">
      <c r="B388" s="1" t="s">
        <v>170</v>
      </c>
      <c r="C388" s="17">
        <v>4217447</v>
      </c>
      <c r="D388" s="17">
        <v>3627408</v>
      </c>
      <c r="E388" s="17">
        <v>324565</v>
      </c>
      <c r="F388" s="18">
        <v>1043303</v>
      </c>
      <c r="G388" s="18">
        <v>7844855</v>
      </c>
      <c r="H388" s="2">
        <v>45290</v>
      </c>
      <c r="I388" s="20">
        <f>Table2[[#This Row],[Quarter End Date]]+((Table2[[#This Row],[Q End Cash]]+(2*Table2[[#This Row],[Quarterly Burn]]))/(-Table2[[#This Row],[Quarterly Burn]]/90))</f>
        <v>45098.030719497045</v>
      </c>
      <c r="J388" s="21">
        <f>Table2[[#This Row],[Quarter End Date]]+((Table2[[#This Row],[Q End Cash]]+(1.2*Table2[[#This Row],[Quarterly Burn]]))/(-Table2[[#This Row],[Quarterly Burn]]/90))</f>
        <v>45170.030719497045</v>
      </c>
      <c r="K388" s="9">
        <f>_xll.RDP.Data(Table2[[#This Row],[Ticker]],"TR.CompanyMarketCapitalization(Scale=6)")</f>
        <v>47.951950304999997</v>
      </c>
      <c r="L388" s="11">
        <f>_xll.RDP.Data(Table2[[#This Row],[Ticker]],"TR.AvgDailyValTraded20D(Scale=6)")</f>
        <v>2.2845195192308002E-2</v>
      </c>
      <c r="M388" s="44">
        <v>48</v>
      </c>
      <c r="N388" s="11">
        <v>0.02</v>
      </c>
      <c r="O388" s="46"/>
      <c r="P388" s="17"/>
      <c r="Q388" s="14">
        <f ca="1">(Table2[[#This Row],[Q End Cash]]+((TODAY()-Table2[[#This Row],[Quarter End Date]])*(Table2[[#This Row],[Quarterly Burn]]/90)))/1000000</f>
        <v>11.241614500000001</v>
      </c>
      <c r="R388" s="14">
        <f ca="1">Table2[[#This Row],[Current Estimate, Cash]]/(Table2[[#This Row],[Quarterly Burn]]/1000000)</f>
        <v>1.4329920055883762</v>
      </c>
      <c r="S388" s="2" t="e">
        <f>INDEX(Table1[Date],MATCH(Table2[[#This Row],[Ticker]],Table1[RIC],0))</f>
        <v>#N/A</v>
      </c>
    </row>
    <row r="389" spans="2:19" hidden="1" x14ac:dyDescent="0.25">
      <c r="B389" s="1" t="s">
        <v>107</v>
      </c>
      <c r="C389" s="17">
        <v>-280000</v>
      </c>
      <c r="D389" s="17">
        <v>3999000</v>
      </c>
      <c r="E389" s="17" t="s">
        <v>21</v>
      </c>
      <c r="F389" s="18">
        <v>6417000</v>
      </c>
      <c r="G389" s="18">
        <v>3719000</v>
      </c>
      <c r="H389" s="2">
        <v>45290</v>
      </c>
      <c r="I389" s="20">
        <f>Table2[[#This Row],[Quarter End Date]]+((Table2[[#This Row],[Q End Cash]]+(2*Table2[[#This Row],[Quarterly Burn]]))/(-Table2[[#This Row],[Quarterly Burn]]/90))</f>
        <v>44954.708254907237</v>
      </c>
      <c r="J389" s="21">
        <f>Table2[[#This Row],[Quarter End Date]]+((Table2[[#This Row],[Q End Cash]]+(1.2*Table2[[#This Row],[Quarterly Burn]]))/(-Table2[[#This Row],[Quarterly Burn]]/90))</f>
        <v>45026.708254907237</v>
      </c>
      <c r="K389" s="9">
        <f>_xll.RDP.Data(Table2[[#This Row],[Ticker]],"TR.CompanyMarketCapitalization(Scale=6)")</f>
        <v>49.929827166000003</v>
      </c>
      <c r="L389" s="11">
        <f>_xll.RDP.Data(Table2[[#This Row],[Ticker]],"TR.AvgDailyValTraded20D(Scale=6)")</f>
        <v>5.7291378692308E-2</v>
      </c>
      <c r="M389" s="44">
        <v>47.5</v>
      </c>
      <c r="N389" s="11">
        <v>0.06</v>
      </c>
      <c r="O389" s="46"/>
      <c r="P389" s="17"/>
      <c r="Q389" s="14">
        <f ca="1">(Table2[[#This Row],[Q End Cash]]+((TODAY()-Table2[[#This Row],[Quarter End Date]])*(Table2[[#This Row],[Quarterly Burn]]/90)))/1000000</f>
        <v>11.2517</v>
      </c>
      <c r="R389" s="14">
        <f ca="1">Table2[[#This Row],[Current Estimate, Cash]]/(Table2[[#This Row],[Quarterly Burn]]/1000000)</f>
        <v>3.0254638343640763</v>
      </c>
      <c r="S389" s="2" t="e">
        <f>INDEX(Table1[Date],MATCH(Table2[[#This Row],[Ticker]],Table1[RIC],0))</f>
        <v>#N/A</v>
      </c>
    </row>
    <row r="390" spans="2:19" hidden="1" x14ac:dyDescent="0.25">
      <c r="B390" s="1" t="s">
        <v>64</v>
      </c>
      <c r="C390" s="17">
        <v>64000</v>
      </c>
      <c r="D390" s="17">
        <v>1912000</v>
      </c>
      <c r="E390" s="17">
        <v>-236000</v>
      </c>
      <c r="F390" s="18">
        <v>8683000</v>
      </c>
      <c r="G390" s="18">
        <v>1976000</v>
      </c>
      <c r="H390" s="2">
        <v>45290</v>
      </c>
      <c r="I390" s="20">
        <f>Table2[[#This Row],[Quarter End Date]]+((Table2[[#This Row],[Q End Cash]]+(2*Table2[[#This Row],[Quarterly Burn]]))/(-Table2[[#This Row],[Quarterly Burn]]/90))</f>
        <v>44714.519230769234</v>
      </c>
      <c r="J390" s="21">
        <f>Table2[[#This Row],[Quarter End Date]]+((Table2[[#This Row],[Q End Cash]]+(1.2*Table2[[#This Row],[Quarterly Burn]]))/(-Table2[[#This Row],[Quarterly Burn]]/90))</f>
        <v>44786.519230769234</v>
      </c>
      <c r="K390" s="9">
        <f>_xll.RDP.Data(Table2[[#This Row],[Ticker]],"TR.CompanyMarketCapitalization(Scale=6)")</f>
        <v>61.192273329999999</v>
      </c>
      <c r="L390" s="11">
        <f>_xll.RDP.Data(Table2[[#This Row],[Ticker]],"TR.AvgDailyValTraded20D(Scale=6)")</f>
        <v>0.52913359153846196</v>
      </c>
      <c r="M390" s="44">
        <v>60.3</v>
      </c>
      <c r="N390" s="11">
        <v>0.49</v>
      </c>
      <c r="O390" s="46"/>
      <c r="P390" s="17"/>
      <c r="Q390" s="14">
        <f ca="1">(Table2[[#This Row],[Q End Cash]]+((TODAY()-Table2[[#This Row],[Quarter End Date]])*(Table2[[#This Row],[Quarterly Burn]]/90)))/1000000</f>
        <v>11.251799999999999</v>
      </c>
      <c r="R390" s="14">
        <f ca="1">Table2[[#This Row],[Current Estimate, Cash]]/(Table2[[#This Row],[Quarterly Burn]]/1000000)</f>
        <v>5.694230769230769</v>
      </c>
      <c r="S390" s="2" t="e">
        <f>INDEX(Table1[Date],MATCH(Table2[[#This Row],[Ticker]],Table1[RIC],0))</f>
        <v>#N/A</v>
      </c>
    </row>
    <row r="391" spans="2:19" hidden="1" x14ac:dyDescent="0.25">
      <c r="B391" s="1" t="s">
        <v>217</v>
      </c>
      <c r="C391" s="17">
        <v>-1781000</v>
      </c>
      <c r="D391" s="17">
        <v>-23000</v>
      </c>
      <c r="E391" s="17">
        <v>-8000</v>
      </c>
      <c r="F391" s="18">
        <v>13641000</v>
      </c>
      <c r="G391" s="18">
        <v>-1804000</v>
      </c>
      <c r="H391" s="2">
        <v>45290</v>
      </c>
      <c r="I391" s="20">
        <f>Table2[[#This Row],[Quarter End Date]]+((Table2[[#This Row],[Q End Cash]]+(2*Table2[[#This Row],[Quarterly Burn]]))/(-Table2[[#This Row],[Quarterly Burn]]/90))</f>
        <v>45790.537694013306</v>
      </c>
      <c r="J391" s="21">
        <f>Table2[[#This Row],[Quarter End Date]]+((Table2[[#This Row],[Q End Cash]]+(1.2*Table2[[#This Row],[Quarterly Burn]]))/(-Table2[[#This Row],[Quarterly Burn]]/90))</f>
        <v>45862.537694013306</v>
      </c>
      <c r="K391" s="9">
        <f>_xll.RDP.Data(Table2[[#This Row],[Ticker]],"TR.CompanyMarketCapitalization(Scale=6)")</f>
        <v>33.93</v>
      </c>
      <c r="L391" s="12">
        <f>_xll.RDP.Data(Table2[[#This Row],[Ticker]],"TR.AvgDailyValTraded20D(Scale=6)")</f>
        <v>2.5705069615385E-2</v>
      </c>
      <c r="M391" s="9">
        <v>38.6</v>
      </c>
      <c r="N391" s="12">
        <v>2.8000000000000001E-2</v>
      </c>
      <c r="O391" s="45"/>
      <c r="P391" s="17"/>
      <c r="Q391" s="14">
        <f ca="1">(Table2[[#This Row],[Q End Cash]]+((TODAY()-Table2[[#This Row],[Quarter End Date]])*(Table2[[#This Row],[Quarterly Burn]]/90)))/1000000</f>
        <v>11.2958</v>
      </c>
      <c r="R391" s="14">
        <f ca="1">Table2[[#This Row],[Current Estimate, Cash]]/(Table2[[#This Row],[Quarterly Burn]]/1000000)</f>
        <v>-6.2615299334811532</v>
      </c>
      <c r="S391" s="2" t="e">
        <f>INDEX(Table1[Date],MATCH(Table2[[#This Row],[Ticker]],Table1[RIC],0))</f>
        <v>#N/A</v>
      </c>
    </row>
    <row r="392" spans="2:19" hidden="1" x14ac:dyDescent="0.25">
      <c r="B392" s="1" t="s">
        <v>334</v>
      </c>
      <c r="C392" s="17">
        <f>-4800000/2</f>
        <v>-2400000</v>
      </c>
      <c r="D392" s="17">
        <f>-11000000/2</f>
        <v>-5500000</v>
      </c>
      <c r="E392" s="17">
        <v>-75000</v>
      </c>
      <c r="F392" s="18">
        <v>22467000</v>
      </c>
      <c r="G392" s="18">
        <v>-8571000</v>
      </c>
      <c r="H392" s="2">
        <v>45290</v>
      </c>
      <c r="I392" s="20">
        <f>Table2[[#This Row],[Quarter End Date]]+((Table2[[#This Row],[Q End Cash]]+(2*Table2[[#This Row],[Quarterly Burn]]))/(-Table2[[#This Row],[Quarterly Burn]]/90))</f>
        <v>45345.915295764789</v>
      </c>
      <c r="J392" s="21">
        <f>Table2[[#This Row],[Quarter End Date]]+((Table2[[#This Row],[Q End Cash]]+(1.2*Table2[[#This Row],[Quarterly Burn]]))/(-Table2[[#This Row],[Quarterly Burn]]/90))</f>
        <v>45417.915295764789</v>
      </c>
      <c r="K392" s="9">
        <f>_xll.RDP.Data(Table2[[#This Row],[Ticker]],"TR.CompanyMarketCapitalization(Scale=6)")</f>
        <v>147.97374368999999</v>
      </c>
      <c r="L392" s="12">
        <f>_xll.RDP.Data(Table2[[#This Row],[Ticker]],"TR.AvgDailyValTraded20D(Scale=6)")</f>
        <v>0.22090536907692301</v>
      </c>
      <c r="M392" s="9">
        <v>141.69999999999999</v>
      </c>
      <c r="N392" s="12">
        <v>0.216</v>
      </c>
      <c r="O392" s="45">
        <v>1</v>
      </c>
      <c r="P392" s="17"/>
      <c r="Q392" s="14">
        <f ca="1">(Table2[[#This Row],[Q End Cash]]+((TODAY()-Table2[[#This Row],[Quarter End Date]])*(Table2[[#This Row],[Quarterly Burn]]/90)))/1000000</f>
        <v>11.3247</v>
      </c>
      <c r="R392" s="14">
        <f ca="1">Table2[[#This Row],[Current Estimate, Cash]]/(Table2[[#This Row],[Quarterly Burn]]/1000000)</f>
        <v>-1.3212810640532027</v>
      </c>
      <c r="S392" s="2" t="e">
        <f>INDEX(Table1[Date],MATCH(Table2[[#This Row],[Ticker]],Table1[RIC],0))</f>
        <v>#N/A</v>
      </c>
    </row>
    <row r="393" spans="2:19" hidden="1" x14ac:dyDescent="0.25">
      <c r="B393" s="1" t="s">
        <v>129</v>
      </c>
      <c r="C393" s="17">
        <v>4894000</v>
      </c>
      <c r="D393" s="17">
        <v>-188000</v>
      </c>
      <c r="E393" s="17">
        <v>-1639000</v>
      </c>
      <c r="F393" s="18">
        <v>5481000</v>
      </c>
      <c r="G393" s="18">
        <v>4706000</v>
      </c>
      <c r="H393" s="2">
        <v>45290</v>
      </c>
      <c r="I393" s="20">
        <f>Table2[[#This Row],[Quarter End Date]]+((Table2[[#This Row],[Q End Cash]]+(2*Table2[[#This Row],[Quarterly Burn]]))/(-Table2[[#This Row],[Quarterly Burn]]/90))</f>
        <v>45005.178495537613</v>
      </c>
      <c r="J393" s="21">
        <f>Table2[[#This Row],[Quarter End Date]]+((Table2[[#This Row],[Q End Cash]]+(1.2*Table2[[#This Row],[Quarterly Burn]]))/(-Table2[[#This Row],[Quarterly Burn]]/90))</f>
        <v>45077.178495537613</v>
      </c>
      <c r="K393" s="9">
        <f>_xll.RDP.Data(Table2[[#This Row],[Ticker]],"TR.CompanyMarketCapitalization(Scale=6)")</f>
        <v>341.37658554000001</v>
      </c>
      <c r="L393" s="11">
        <f>_xll.RDP.Data(Table2[[#This Row],[Ticker]],"TR.AvgDailyValTraded20D(Scale=6)")</f>
        <v>0.61109283230769196</v>
      </c>
      <c r="M393" s="44">
        <v>327.2</v>
      </c>
      <c r="N393" s="11">
        <v>0.61</v>
      </c>
      <c r="O393" s="46"/>
      <c r="P393" s="17"/>
      <c r="Q393" s="14">
        <f ca="1">(Table2[[#This Row],[Q End Cash]]+((TODAY()-Table2[[#This Row],[Quarter End Date]])*(Table2[[#This Row],[Quarterly Burn]]/90)))/1000000</f>
        <v>11.598800000000001</v>
      </c>
      <c r="R393" s="14">
        <f ca="1">Table2[[#This Row],[Current Estimate, Cash]]/(Table2[[#This Row],[Quarterly Burn]]/1000000)</f>
        <v>2.4646833829154269</v>
      </c>
      <c r="S393" s="2" t="e">
        <f>INDEX(Table1[Date],MATCH(Table2[[#This Row],[Ticker]],Table1[RIC],0))</f>
        <v>#N/A</v>
      </c>
    </row>
    <row r="394" spans="2:19" hidden="1" x14ac:dyDescent="0.25">
      <c r="B394" s="1" t="s">
        <v>424</v>
      </c>
      <c r="C394" s="17">
        <v>-818000</v>
      </c>
      <c r="D394" s="17">
        <v>-9847000</v>
      </c>
      <c r="E394" s="17">
        <v>896000</v>
      </c>
      <c r="F394" s="18">
        <v>25534000</v>
      </c>
      <c r="G394" s="18">
        <v>-10665000</v>
      </c>
      <c r="H394" s="2">
        <v>45290</v>
      </c>
      <c r="I394" s="20">
        <f>Table2[[#This Row],[Quarter End Date]]+((Table2[[#This Row],[Q End Cash]]+(2*Table2[[#This Row],[Quarterly Burn]]))/(-Table2[[#This Row],[Quarterly Burn]]/90))</f>
        <v>45325.476793248949</v>
      </c>
      <c r="J394" s="21">
        <f>Table2[[#This Row],[Quarter End Date]]+((Table2[[#This Row],[Q End Cash]]+(1.2*Table2[[#This Row],[Quarterly Burn]]))/(-Table2[[#This Row],[Quarterly Burn]]/90))</f>
        <v>45397.476793248949</v>
      </c>
      <c r="K394" s="9">
        <f>_xll.RDP.Data(Table2[[#This Row],[Ticker]],"TR.CompanyMarketCapitalization(Scale=6)")</f>
        <v>456.77369936000002</v>
      </c>
      <c r="L394" s="12">
        <f>_xll.RDP.Data(Table2[[#This Row],[Ticker]],"TR.AvgDailyValTraded20D(Scale=6)")</f>
        <v>0.75654960230769197</v>
      </c>
      <c r="M394" s="9">
        <v>508.7</v>
      </c>
      <c r="N394" s="12">
        <v>0.78400000000000003</v>
      </c>
      <c r="O394" s="45">
        <v>1</v>
      </c>
      <c r="P394" s="17"/>
      <c r="Q394" s="13">
        <f ca="1">(Table2[[#This Row],[Q End Cash]]+((TODAY()-Table2[[#This Row],[Quarter End Date]])*(Table2[[#This Row],[Quarterly Burn]]/90)))/1000000</f>
        <v>11.669499999999999</v>
      </c>
      <c r="R394" s="14">
        <f ca="1">Table2[[#This Row],[Current Estimate, Cash]]/(Table2[[#This Row],[Quarterly Burn]]/1000000)</f>
        <v>-1.094186591654946</v>
      </c>
      <c r="S394" s="2" t="e">
        <f>INDEX(Table1[Date],MATCH(Table2[[#This Row],[Ticker]],Table1[RIC],0))</f>
        <v>#N/A</v>
      </c>
    </row>
    <row r="395" spans="2:19" x14ac:dyDescent="0.25">
      <c r="B395" s="1" t="s">
        <v>264</v>
      </c>
      <c r="C395" s="17">
        <v>-414000</v>
      </c>
      <c r="D395" s="17">
        <v>-2000000</v>
      </c>
      <c r="E395" s="17">
        <v>312000</v>
      </c>
      <c r="F395" s="18">
        <v>2853000</v>
      </c>
      <c r="G395" s="18">
        <f>Table2[[#This Row],[CFO]]+Table2[[#This Row],[CFI]]</f>
        <v>-2414000</v>
      </c>
      <c r="H395" s="2">
        <v>45381</v>
      </c>
      <c r="I395" s="20">
        <f>Table2[[#This Row],[Quarter End Date]]+((Table2[[#This Row],[Q End Cash]]+(2*Table2[[#This Row],[Quarterly Burn]]))/(-Table2[[#This Row],[Quarterly Burn]]/90))</f>
        <v>45307.36702568351</v>
      </c>
      <c r="J395" s="21">
        <f>Table2[[#This Row],[Quarter End Date]]+((Table2[[#This Row],[Q End Cash]]+(1.2*Table2[[#This Row],[Quarterly Burn]]))/(-Table2[[#This Row],[Quarterly Burn]]/90))</f>
        <v>45379.36702568351</v>
      </c>
      <c r="K395" s="9">
        <f>_xll.RDP.Data(Table2[[#This Row],[Ticker]],"TR.CompanyMarketCapitalization(Scale=6)")</f>
        <v>13.378247415000001</v>
      </c>
      <c r="L395" s="12">
        <f>_xll.RDP.Data(Table2[[#This Row],[Ticker]],"TR.AvgDailyValTraded20D(Scale=6)")</f>
        <v>2.2865202384615001E-2</v>
      </c>
      <c r="M395" s="9">
        <v>13.4</v>
      </c>
      <c r="N395" s="12">
        <v>2.1000000000000001E-2</v>
      </c>
      <c r="O395" s="45">
        <v>1</v>
      </c>
      <c r="P395" s="17"/>
      <c r="Q395" s="14">
        <f ca="1">(Table2[[#This Row],[Q End Cash]]+((TODAY()-Table2[[#This Row],[Quarter End Date]])*(Table2[[#This Row],[Quarterly Burn]]/90)))/1000000</f>
        <v>2.1556222222222221</v>
      </c>
      <c r="R395" s="14">
        <f ca="1">Table2[[#This Row],[Current Estimate, Cash]]/(Table2[[#This Row],[Quarterly Burn]]/1000000)</f>
        <v>-0.89296695203903143</v>
      </c>
      <c r="S395" s="2">
        <v>45404</v>
      </c>
    </row>
    <row r="396" spans="2:19" hidden="1" x14ac:dyDescent="0.25">
      <c r="B396" s="1" t="s">
        <v>87</v>
      </c>
      <c r="C396" s="17">
        <v>9664934</v>
      </c>
      <c r="D396" s="17">
        <v>-6802828</v>
      </c>
      <c r="E396" s="17">
        <v>-259121</v>
      </c>
      <c r="F396" s="18">
        <v>8309432</v>
      </c>
      <c r="G396" s="18">
        <v>2862106</v>
      </c>
      <c r="H396" s="2">
        <v>45290</v>
      </c>
      <c r="I396" s="20">
        <f>Table2[[#This Row],[Quarter End Date]]+((Table2[[#This Row],[Q End Cash]]+(2*Table2[[#This Row],[Quarterly Burn]]))/(-Table2[[#This Row],[Quarterly Burn]]/90))</f>
        <v>44848.706784444745</v>
      </c>
      <c r="J396" s="21">
        <f>Table2[[#This Row],[Quarter End Date]]+((Table2[[#This Row],[Q End Cash]]+(1.2*Table2[[#This Row],[Quarterly Burn]]))/(-Table2[[#This Row],[Quarterly Burn]]/90))</f>
        <v>44920.706784444745</v>
      </c>
      <c r="K396" s="9">
        <f>_xll.RDP.Data(Table2[[#This Row],[Ticker]],"TR.CompanyMarketCapitalization(Scale=6)")</f>
        <v>102.15563225</v>
      </c>
      <c r="L396" s="11">
        <f>_xll.RDP.Data(Table2[[#This Row],[Ticker]],"TR.AvgDailyValTraded20D(Scale=6)")</f>
        <v>7.3155956538462005E-2</v>
      </c>
      <c r="M396" s="44">
        <v>110.3</v>
      </c>
      <c r="N396" s="11">
        <v>7.0000000000000007E-2</v>
      </c>
      <c r="O396" s="46"/>
      <c r="P396" s="17"/>
      <c r="Q396" s="14">
        <f ca="1">(Table2[[#This Row],[Q End Cash]]+((TODAY()-Table2[[#This Row],[Quarter End Date]])*(Table2[[#This Row],[Quarterly Burn]]/90)))/1000000</f>
        <v>12.030169800000001</v>
      </c>
      <c r="R396" s="14">
        <f ca="1">Table2[[#This Row],[Current Estimate, Cash]]/(Table2[[#This Row],[Quarterly Burn]]/1000000)</f>
        <v>4.2032579506139891</v>
      </c>
      <c r="S396" s="2" t="e">
        <f>INDEX(Table1[Date],MATCH(Table2[[#This Row],[Ticker]],Table1[RIC],0))</f>
        <v>#N/A</v>
      </c>
    </row>
    <row r="397" spans="2:19" hidden="1" x14ac:dyDescent="0.25">
      <c r="B397" s="1" t="s">
        <v>368</v>
      </c>
      <c r="C397" s="17">
        <v>-13754000</v>
      </c>
      <c r="D397" s="17">
        <v>-673000</v>
      </c>
      <c r="E397" s="17">
        <v>39087000</v>
      </c>
      <c r="F397" s="18">
        <v>30831000</v>
      </c>
      <c r="G397" s="18">
        <v>-14427000</v>
      </c>
      <c r="H397" s="2">
        <v>45290</v>
      </c>
      <c r="I397" s="20">
        <f>Table2[[#This Row],[Quarter End Date]]+((Table2[[#This Row],[Q End Cash]]+(2*Table2[[#This Row],[Quarterly Burn]]))/(-Table2[[#This Row],[Quarterly Burn]]/90))</f>
        <v>45302.333125389894</v>
      </c>
      <c r="J397" s="21">
        <f>Table2[[#This Row],[Quarter End Date]]+((Table2[[#This Row],[Q End Cash]]+(1.2*Table2[[#This Row],[Quarterly Burn]]))/(-Table2[[#This Row],[Quarterly Burn]]/90))</f>
        <v>45374.333125389894</v>
      </c>
      <c r="K397" s="9">
        <f>_xll.RDP.Data(Table2[[#This Row],[Ticker]],"TR.CompanyMarketCapitalization(Scale=6)")</f>
        <v>449.32929123999998</v>
      </c>
      <c r="L397" s="12">
        <f>_xll.RDP.Data(Table2[[#This Row],[Ticker]],"TR.AvgDailyValTraded20D(Scale=6)")</f>
        <v>0.26059422999999998</v>
      </c>
      <c r="M397" s="9">
        <v>441.8</v>
      </c>
      <c r="N397" s="12">
        <v>0.27900000000000003</v>
      </c>
      <c r="O397" s="45" t="s">
        <v>35</v>
      </c>
      <c r="P397" s="17"/>
      <c r="Q397" s="14">
        <f ca="1">(Table2[[#This Row],[Q End Cash]]+((TODAY()-Table2[[#This Row],[Quarter End Date]])*(Table2[[#This Row],[Quarterly Burn]]/90)))/1000000</f>
        <v>12.075900000000001</v>
      </c>
      <c r="R397" s="14">
        <f ca="1">Table2[[#This Row],[Current Estimate, Cash]]/(Table2[[#This Row],[Quarterly Burn]]/1000000)</f>
        <v>-0.83703472655437727</v>
      </c>
      <c r="S397" s="2" t="e">
        <f>INDEX(Table1[Date],MATCH(Table2[[#This Row],[Ticker]],Table1[RIC],0))</f>
        <v>#N/A</v>
      </c>
    </row>
    <row r="398" spans="2:19" hidden="1" x14ac:dyDescent="0.25">
      <c r="B398" s="1" t="s">
        <v>603</v>
      </c>
      <c r="C398" s="17">
        <v>9551000</v>
      </c>
      <c r="D398" s="17">
        <v>-8553000</v>
      </c>
      <c r="E398" s="17">
        <v>-3364000</v>
      </c>
      <c r="F398" s="18">
        <v>11038000</v>
      </c>
      <c r="G398" s="18">
        <v>998000</v>
      </c>
      <c r="H398" s="2">
        <v>45290</v>
      </c>
      <c r="I398" s="20">
        <f>Table2[[#This Row],[Quarter End Date]]+((Table2[[#This Row],[Q End Cash]]+(2*Table2[[#This Row],[Quarterly Burn]]))/(-Table2[[#This Row],[Quarterly Burn]]/90))</f>
        <v>44114.589178356713</v>
      </c>
      <c r="J398" s="21">
        <f>Table2[[#This Row],[Quarter End Date]]+((Table2[[#This Row],[Q End Cash]]+(1.2*Table2[[#This Row],[Quarterly Burn]]))/(-Table2[[#This Row],[Quarterly Burn]]/90))</f>
        <v>44186.589178356713</v>
      </c>
      <c r="K398" s="9">
        <f>_xll.RDP.Data(Table2[[#This Row],[Ticker]],"TR.CompanyMarketCapitalization(Scale=6)")</f>
        <v>175.04849775</v>
      </c>
      <c r="L398" s="12">
        <f>_xll.RDP.Data(Table2[[#This Row],[Ticker]],"TR.AvgDailyValTraded20D(Scale=6)")</f>
        <v>5.2050238846154E-2</v>
      </c>
      <c r="M398" s="9">
        <v>169</v>
      </c>
      <c r="N398" s="12">
        <v>0.05</v>
      </c>
      <c r="O398" s="45"/>
      <c r="P398" s="17"/>
      <c r="Q398" s="14">
        <f ca="1">(Table2[[#This Row],[Q End Cash]]+((TODAY()-Table2[[#This Row],[Quarter End Date]])*(Table2[[#This Row],[Quarterly Burn]]/90)))/1000000</f>
        <v>12.3354</v>
      </c>
      <c r="R398" s="14">
        <f ca="1">Table2[[#This Row],[Current Estimate, Cash]]/(Table2[[#This Row],[Quarterly Burn]]/1000000)</f>
        <v>12.360120240480962</v>
      </c>
      <c r="S398" s="2" t="e">
        <f>INDEX(Table1[Date],MATCH(Table2[[#This Row],[Ticker]],Table1[RIC],0))</f>
        <v>#N/A</v>
      </c>
    </row>
    <row r="399" spans="2:19" hidden="1" x14ac:dyDescent="0.25">
      <c r="B399" s="1" t="s">
        <v>614</v>
      </c>
      <c r="C399" s="17">
        <v>5444000</v>
      </c>
      <c r="D399" s="17">
        <v>-5146000</v>
      </c>
      <c r="E399" s="17">
        <v>-65000</v>
      </c>
      <c r="F399" s="18">
        <v>12039000</v>
      </c>
      <c r="G399" s="18">
        <v>298000</v>
      </c>
      <c r="H399" s="2">
        <v>45290</v>
      </c>
      <c r="I399" s="20">
        <f>Table2[[#This Row],[Quarter End Date]]+((Table2[[#This Row],[Q End Cash]]+(2*Table2[[#This Row],[Quarterly Burn]]))/(-Table2[[#This Row],[Quarterly Burn]]/90))</f>
        <v>41474.060402684561</v>
      </c>
      <c r="J399" s="21">
        <f>Table2[[#This Row],[Quarter End Date]]+((Table2[[#This Row],[Q End Cash]]+(1.2*Table2[[#This Row],[Quarterly Burn]]))/(-Table2[[#This Row],[Quarterly Burn]]/90))</f>
        <v>41546.060402684561</v>
      </c>
      <c r="K399" s="9">
        <f>_xll.RDP.Data(Table2[[#This Row],[Ticker]],"TR.CompanyMarketCapitalization(Scale=6)")</f>
        <v>72.330738199999999</v>
      </c>
      <c r="L399" s="12">
        <f>_xll.RDP.Data(Table2[[#This Row],[Ticker]],"TR.AvgDailyValTraded20D(Scale=6)")</f>
        <v>1.5751529615385E-2</v>
      </c>
      <c r="M399" s="9">
        <v>74.900000000000006</v>
      </c>
      <c r="N399" s="12">
        <v>1.4999999999999999E-2</v>
      </c>
      <c r="O399" s="45"/>
      <c r="P399" s="17"/>
      <c r="Q399" s="14">
        <f ca="1">(Table2[[#This Row],[Q End Cash]]+((TODAY()-Table2[[#This Row],[Quarter End Date]])*(Table2[[#This Row],[Quarterly Burn]]/90)))/1000000</f>
        <v>12.426399999999999</v>
      </c>
      <c r="R399" s="14">
        <f ca="1">Table2[[#This Row],[Current Estimate, Cash]]/(Table2[[#This Row],[Quarterly Burn]]/1000000)</f>
        <v>41.699328859060401</v>
      </c>
      <c r="S399" s="2" t="e">
        <f>INDEX(Table1[Date],MATCH(Table2[[#This Row],[Ticker]],Table1[RIC],0))</f>
        <v>#N/A</v>
      </c>
    </row>
    <row r="400" spans="2:19" x14ac:dyDescent="0.25">
      <c r="B400" s="1" t="s">
        <v>53</v>
      </c>
      <c r="C400" s="17">
        <v>-540000</v>
      </c>
      <c r="D400" s="17">
        <v>0</v>
      </c>
      <c r="E400" s="17">
        <v>0</v>
      </c>
      <c r="F400" s="18">
        <v>7200000</v>
      </c>
      <c r="G400" s="18">
        <f>Table2[[#This Row],[CFO]]</f>
        <v>-540000</v>
      </c>
      <c r="H400" s="2">
        <v>45382</v>
      </c>
      <c r="I400" s="20">
        <f>Table2[[#This Row],[Quarter End Date]]+((Table2[[#This Row],[Q End Cash]]+(2*Table2[[#This Row],[Quarterly Burn]]))/(-Table2[[#This Row],[Quarterly Burn]]/90))</f>
        <v>46402</v>
      </c>
      <c r="J400" s="21">
        <f>Table2[[#This Row],[Quarter End Date]]+((Table2[[#This Row],[Q End Cash]]+(1.2*Table2[[#This Row],[Quarterly Burn]]))/(-Table2[[#This Row],[Quarterly Burn]]/90))</f>
        <v>46474</v>
      </c>
      <c r="K400" s="9">
        <f>_xll.RDP.Data(Table2[[#This Row],[Ticker]],"TR.CompanyMarketCapitalization(Scale=6)")</f>
        <v>87.667308531000003</v>
      </c>
      <c r="L400" s="12">
        <f>_xll.RDP.Data(Table2[[#This Row],[Ticker]],"TR.AvgDailyValTraded20D(Scale=6)")</f>
        <v>0.43965868553846199</v>
      </c>
      <c r="M400" s="9">
        <v>82.4</v>
      </c>
      <c r="N400" s="12">
        <v>0.42599999999999999</v>
      </c>
      <c r="O400" s="45" t="s">
        <v>54</v>
      </c>
      <c r="P400" s="17"/>
      <c r="Q400" s="13">
        <f ca="1">(Table2[[#This Row],[Q End Cash]]+((TODAY()-Table2[[#This Row],[Quarter End Date]])*(Table2[[#This Row],[Quarterly Burn]]/90)))/1000000</f>
        <v>7.05</v>
      </c>
      <c r="R400" s="14">
        <f ca="1">Table2[[#This Row],[Current Estimate, Cash]]/(Table2[[#This Row],[Quarterly Burn]]/1000000)</f>
        <v>-13.055555555555554</v>
      </c>
      <c r="S400" s="2">
        <v>45397</v>
      </c>
    </row>
    <row r="401" spans="2:19" hidden="1" x14ac:dyDescent="0.25">
      <c r="B401" s="1" t="s">
        <v>478</v>
      </c>
      <c r="C401" s="17">
        <v>-800000</v>
      </c>
      <c r="D401" s="17">
        <v>-6700000</v>
      </c>
      <c r="E401" s="17">
        <v>9220000</v>
      </c>
      <c r="F401" s="18">
        <v>14570000</v>
      </c>
      <c r="G401" s="18">
        <f>Table2[[#This Row],[CFI]]+Table2[[#This Row],[CFO]]</f>
        <v>-7500000</v>
      </c>
      <c r="H401" s="2">
        <v>45382</v>
      </c>
      <c r="I401" s="20">
        <f>Table2[[#This Row],[Quarter End Date]]+((Table2[[#This Row],[Q End Cash]]+(2*Table2[[#This Row],[Quarterly Burn]]))/(-Table2[[#This Row],[Quarterly Burn]]/90))</f>
        <v>45376.84</v>
      </c>
      <c r="J401" s="21">
        <f>Table2[[#This Row],[Quarter End Date]]+((Table2[[#This Row],[Q End Cash]]+(1.2*Table2[[#This Row],[Quarterly Burn]]))/(-Table2[[#This Row],[Quarterly Burn]]/90))</f>
        <v>45448.84</v>
      </c>
      <c r="K401" s="9">
        <f>_xll.RDP.Data(Table2[[#This Row],[Ticker]],"TR.CompanyMarketCapitalization(Scale=6)")</f>
        <v>503.89373269999999</v>
      </c>
      <c r="L401" s="12">
        <f>_xll.RDP.Data(Table2[[#This Row],[Ticker]],"TR.AvgDailyValTraded20D(Scale=6)")</f>
        <v>1.92249464</v>
      </c>
      <c r="M401" s="9">
        <v>503.9</v>
      </c>
      <c r="N401" s="12">
        <v>1.8720000000000001</v>
      </c>
      <c r="O401" s="45">
        <v>1</v>
      </c>
      <c r="P401" s="17"/>
      <c r="Q401" s="13">
        <f ca="1">(Table2[[#This Row],[Q End Cash]]+((TODAY()-Table2[[#This Row],[Quarter End Date]])*(Table2[[#This Row],[Quarterly Burn]]/90)))/1000000</f>
        <v>12.486666666666666</v>
      </c>
      <c r="R401" s="14">
        <f ca="1">Table2[[#This Row],[Current Estimate, Cash]]/(Table2[[#This Row],[Quarterly Burn]]/1000000)</f>
        <v>-1.6648888888888889</v>
      </c>
      <c r="S401" s="2" t="e">
        <f>INDEX(Table1[Date],MATCH(Table2[[#This Row],[Ticker]],Table1[RIC],0))</f>
        <v>#N/A</v>
      </c>
    </row>
    <row r="402" spans="2:19" x14ac:dyDescent="0.25">
      <c r="B402" s="1" t="s">
        <v>294</v>
      </c>
      <c r="C402" s="17">
        <v>-1900000</v>
      </c>
      <c r="D402" s="17">
        <v>0</v>
      </c>
      <c r="E402" s="17">
        <v>0</v>
      </c>
      <c r="F402" s="18">
        <v>2371000</v>
      </c>
      <c r="G402" s="18">
        <f>Table2[[#This Row],[CFI]]+Table2[[#This Row],[CFO]]</f>
        <v>-1900000</v>
      </c>
      <c r="H402" s="2">
        <v>45381</v>
      </c>
      <c r="I402" s="20">
        <f>Table2[[#This Row],[Quarter End Date]]+((Table2[[#This Row],[Q End Cash]]+(2*Table2[[#This Row],[Quarterly Burn]]))/(-Table2[[#This Row],[Quarterly Burn]]/90))</f>
        <v>45313.310526315792</v>
      </c>
      <c r="J402" s="21">
        <f>Table2[[#This Row],[Quarter End Date]]+((Table2[[#This Row],[Q End Cash]]+(1.2*Table2[[#This Row],[Quarterly Burn]]))/(-Table2[[#This Row],[Quarterly Burn]]/90))</f>
        <v>45385.310526315792</v>
      </c>
      <c r="K402" s="9">
        <f>_xll.RDP.Data(Table2[[#This Row],[Ticker]],"TR.CompanyMarketCapitalization(Scale=6)")</f>
        <v>79.4111659</v>
      </c>
      <c r="L402" s="12">
        <f>_xll.RDP.Data(Table2[[#This Row],[Ticker]],"TR.AvgDailyValTraded20D(Scale=6)")</f>
        <v>0.122082676538462</v>
      </c>
      <c r="M402" s="9">
        <v>83.1</v>
      </c>
      <c r="N402" s="12">
        <v>0.122</v>
      </c>
      <c r="O402" s="45" t="s">
        <v>35</v>
      </c>
      <c r="P402" s="17" t="s">
        <v>295</v>
      </c>
      <c r="Q402" s="14">
        <f ca="1">(Table2[[#This Row],[Q End Cash]]+((TODAY()-Table2[[#This Row],[Quarter End Date]])*(Table2[[#This Row],[Quarterly Burn]]/90)))/1000000</f>
        <v>1.822111111111111</v>
      </c>
      <c r="R402" s="14">
        <f ca="1">Table2[[#This Row],[Current Estimate, Cash]]/(Table2[[#This Row],[Quarterly Burn]]/1000000)</f>
        <v>-0.95900584795321642</v>
      </c>
      <c r="S402" s="2">
        <v>45406</v>
      </c>
    </row>
    <row r="403" spans="2:19" hidden="1" x14ac:dyDescent="0.25">
      <c r="B403" s="1" t="s">
        <v>562</v>
      </c>
      <c r="C403" s="17">
        <v>-2165000</v>
      </c>
      <c r="D403" s="17">
        <v>-29000</v>
      </c>
      <c r="E403" s="17">
        <v>10248000</v>
      </c>
      <c r="F403" s="18">
        <v>15739000</v>
      </c>
      <c r="G403" s="18">
        <v>-2194000</v>
      </c>
      <c r="H403" s="2">
        <v>45290</v>
      </c>
      <c r="I403" s="20">
        <f>Table2[[#This Row],[Quarter End Date]]+((Table2[[#This Row],[Q End Cash]]+(2*Table2[[#This Row],[Quarterly Burn]]))/(-Table2[[#This Row],[Quarterly Burn]]/90))</f>
        <v>45755.628988149496</v>
      </c>
      <c r="J403" s="21">
        <f>Table2[[#This Row],[Quarter End Date]]+((Table2[[#This Row],[Q End Cash]]+(1.2*Table2[[#This Row],[Quarterly Burn]]))/(-Table2[[#This Row],[Quarterly Burn]]/90))</f>
        <v>45827.628988149496</v>
      </c>
      <c r="K403" s="9">
        <f>_xll.RDP.Data(Table2[[#This Row],[Ticker]],"TR.CompanyMarketCapitalization(Scale=6)")</f>
        <v>149.5965913</v>
      </c>
      <c r="L403" s="12">
        <f>_xll.RDP.Data(Table2[[#This Row],[Ticker]],"TR.AvgDailyValTraded20D(Scale=6)")</f>
        <v>0.48193582423076903</v>
      </c>
      <c r="M403" s="9">
        <v>145</v>
      </c>
      <c r="N403" s="12">
        <v>0.47899999999999998</v>
      </c>
      <c r="O403" s="45"/>
      <c r="P403" s="17"/>
      <c r="Q403" s="13">
        <f ca="1">(Table2[[#This Row],[Q End Cash]]+((TODAY()-Table2[[#This Row],[Quarter End Date]])*(Table2[[#This Row],[Quarterly Burn]]/90)))/1000000</f>
        <v>12.886799999999999</v>
      </c>
      <c r="R403" s="14">
        <f ca="1">Table2[[#This Row],[Current Estimate, Cash]]/(Table2[[#This Row],[Quarterly Burn]]/1000000)</f>
        <v>-5.8736554238833181</v>
      </c>
      <c r="S403" s="2" t="e">
        <f>INDEX(Table1[Date],MATCH(Table2[[#This Row],[Ticker]],Table1[RIC],0))</f>
        <v>#N/A</v>
      </c>
    </row>
    <row r="404" spans="2:19" hidden="1" x14ac:dyDescent="0.25">
      <c r="B404" s="1" t="s">
        <v>27</v>
      </c>
      <c r="C404" s="17">
        <v>-87000</v>
      </c>
      <c r="D404" s="17">
        <v>-273000</v>
      </c>
      <c r="E404" s="17">
        <v>12167000</v>
      </c>
      <c r="F404" s="18">
        <v>13476000</v>
      </c>
      <c r="G404" s="18">
        <v>-360000</v>
      </c>
      <c r="H404" s="2">
        <v>45290</v>
      </c>
      <c r="I404" s="20">
        <f>Table2[[#This Row],[Quarter End Date]]+((Table2[[#This Row],[Q End Cash]]+(2*Table2[[#This Row],[Quarterly Burn]]))/(-Table2[[#This Row],[Quarterly Burn]]/90))</f>
        <v>48479</v>
      </c>
      <c r="J404" s="21">
        <f>Table2[[#This Row],[Quarter End Date]]+((Table2[[#This Row],[Q End Cash]]+(1.2*Table2[[#This Row],[Quarterly Burn]]))/(-Table2[[#This Row],[Quarterly Burn]]/90))</f>
        <v>48551</v>
      </c>
      <c r="K404" s="9">
        <f>_xll.RDP.Data(Table2[[#This Row],[Ticker]],"TR.CompanyMarketCapitalization(Scale=6)")</f>
        <v>32.445390375000002</v>
      </c>
      <c r="L404" s="12">
        <f>_xll.RDP.Data(Table2[[#This Row],[Ticker]],"TR.AvgDailyValTraded20D(Scale=6)")</f>
        <v>4.3744538076923002E-2</v>
      </c>
      <c r="M404" s="9">
        <v>31.7</v>
      </c>
      <c r="N404" s="12">
        <v>4.5999999999999999E-2</v>
      </c>
      <c r="O404" s="45"/>
      <c r="P404" s="17"/>
      <c r="Q404" s="14">
        <f ca="1">(Table2[[#This Row],[Q End Cash]]+((TODAY()-Table2[[#This Row],[Quarter End Date]])*(Table2[[#This Row],[Quarterly Burn]]/90)))/1000000</f>
        <v>13.007999999999999</v>
      </c>
      <c r="R404" s="14">
        <f ca="1">Table2[[#This Row],[Current Estimate, Cash]]/(Table2[[#This Row],[Quarterly Burn]]/1000000)</f>
        <v>-36.133333333333333</v>
      </c>
      <c r="S404" s="2" t="e">
        <f>INDEX(Table1[Date],MATCH(Table2[[#This Row],[Ticker]],Table1[RIC],0))</f>
        <v>#N/A</v>
      </c>
    </row>
    <row r="405" spans="2:19" hidden="1" x14ac:dyDescent="0.25">
      <c r="B405" s="1" t="s">
        <v>162</v>
      </c>
      <c r="C405" s="17">
        <v>22798000</v>
      </c>
      <c r="D405" s="17">
        <v>-14683000</v>
      </c>
      <c r="E405" s="17">
        <v>-7334000</v>
      </c>
      <c r="F405" s="18">
        <v>2520000</v>
      </c>
      <c r="G405" s="18">
        <v>8115000</v>
      </c>
      <c r="H405" s="2">
        <v>45290</v>
      </c>
      <c r="I405" s="20">
        <f>Table2[[#This Row],[Quarter End Date]]+((Table2[[#This Row],[Q End Cash]]+(2*Table2[[#This Row],[Quarterly Burn]]))/(-Table2[[#This Row],[Quarterly Burn]]/90))</f>
        <v>45082.051756007393</v>
      </c>
      <c r="J405" s="21">
        <f>Table2[[#This Row],[Quarter End Date]]+((Table2[[#This Row],[Q End Cash]]+(1.2*Table2[[#This Row],[Quarterly Burn]]))/(-Table2[[#This Row],[Quarterly Burn]]/90))</f>
        <v>45154.051756007393</v>
      </c>
      <c r="K405" s="9">
        <f>_xll.RDP.Data(Table2[[#This Row],[Ticker]],"TR.CompanyMarketCapitalization(Scale=6)")</f>
        <v>39.5933736</v>
      </c>
      <c r="L405" s="11">
        <f>_xll.RDP.Data(Table2[[#This Row],[Ticker]],"TR.AvgDailyValTraded20D(Scale=6)")</f>
        <v>2.1684202307692E-2</v>
      </c>
      <c r="M405" s="44">
        <v>38.9</v>
      </c>
      <c r="N405" s="11">
        <v>0.02</v>
      </c>
      <c r="O405" s="46"/>
      <c r="P405" s="17"/>
      <c r="Q405" s="14">
        <f ca="1">(Table2[[#This Row],[Q End Cash]]+((TODAY()-Table2[[#This Row],[Quarter End Date]])*(Table2[[#This Row],[Quarterly Burn]]/90)))/1000000</f>
        <v>13.0695</v>
      </c>
      <c r="R405" s="14">
        <f ca="1">Table2[[#This Row],[Current Estimate, Cash]]/(Table2[[#This Row],[Quarterly Burn]]/1000000)</f>
        <v>1.610536044362292</v>
      </c>
      <c r="S405" s="2" t="e">
        <f>INDEX(Table1[Date],MATCH(Table2[[#This Row],[Ticker]],Table1[RIC],0))</f>
        <v>#N/A</v>
      </c>
    </row>
    <row r="406" spans="2:19" hidden="1" x14ac:dyDescent="0.25">
      <c r="B406" s="1" t="s">
        <v>114</v>
      </c>
      <c r="C406" s="17">
        <v>6548000</v>
      </c>
      <c r="D406" s="17">
        <v>-1849000</v>
      </c>
      <c r="E406" s="17">
        <v>-10910000</v>
      </c>
      <c r="F406" s="18">
        <v>7031000</v>
      </c>
      <c r="G406" s="18">
        <v>4699000</v>
      </c>
      <c r="H406" s="2">
        <v>45290</v>
      </c>
      <c r="I406" s="20">
        <f>Table2[[#This Row],[Quarter End Date]]+((Table2[[#This Row],[Q End Cash]]+(2*Table2[[#This Row],[Quarterly Burn]]))/(-Table2[[#This Row],[Quarterly Burn]]/90))</f>
        <v>44975.33517769738</v>
      </c>
      <c r="J406" s="21">
        <f>Table2[[#This Row],[Quarter End Date]]+((Table2[[#This Row],[Q End Cash]]+(1.2*Table2[[#This Row],[Quarterly Burn]]))/(-Table2[[#This Row],[Quarterly Burn]]/90))</f>
        <v>45047.33517769738</v>
      </c>
      <c r="K406" s="9">
        <f>_xll.RDP.Data(Table2[[#This Row],[Ticker]],"TR.CompanyMarketCapitalization(Scale=6)")</f>
        <v>73.414061910000001</v>
      </c>
      <c r="L406" s="11">
        <f>_xll.RDP.Data(Table2[[#This Row],[Ticker]],"TR.AvgDailyValTraded20D(Scale=6)")</f>
        <v>1.7484781153846E-2</v>
      </c>
      <c r="M406" s="44">
        <v>72.7</v>
      </c>
      <c r="N406" s="11">
        <v>0.02</v>
      </c>
      <c r="O406" s="46"/>
      <c r="P406" s="17"/>
      <c r="Q406" s="14">
        <f ca="1">(Table2[[#This Row],[Q End Cash]]+((TODAY()-Table2[[#This Row],[Quarter End Date]])*(Table2[[#This Row],[Quarterly Burn]]/90)))/1000000</f>
        <v>13.139699999999999</v>
      </c>
      <c r="R406" s="14">
        <f ca="1">Table2[[#This Row],[Current Estimate, Cash]]/(Table2[[#This Row],[Quarterly Burn]]/1000000)</f>
        <v>2.7962758033624175</v>
      </c>
      <c r="S406" s="2" t="e">
        <f>INDEX(Table1[Date],MATCH(Table2[[#This Row],[Ticker]],Table1[RIC],0))</f>
        <v>#N/A</v>
      </c>
    </row>
    <row r="407" spans="2:19" hidden="1" x14ac:dyDescent="0.25">
      <c r="B407" s="1" t="s">
        <v>499</v>
      </c>
      <c r="C407" s="17">
        <v>15781000</v>
      </c>
      <c r="D407" s="17">
        <v>-20930000</v>
      </c>
      <c r="E407" s="17">
        <v>5356000</v>
      </c>
      <c r="F407" s="18">
        <v>20167000</v>
      </c>
      <c r="G407" s="18">
        <v>-5149000</v>
      </c>
      <c r="H407" s="2">
        <v>45290</v>
      </c>
      <c r="I407" s="20">
        <f>Table2[[#This Row],[Quarter End Date]]+((Table2[[#This Row],[Q End Cash]]+(2*Table2[[#This Row],[Quarterly Burn]]))/(-Table2[[#This Row],[Quarterly Burn]]/90))</f>
        <v>45462.501456593513</v>
      </c>
      <c r="J407" s="21">
        <f>Table2[[#This Row],[Quarter End Date]]+((Table2[[#This Row],[Q End Cash]]+(1.2*Table2[[#This Row],[Quarterly Burn]]))/(-Table2[[#This Row],[Quarterly Burn]]/90))</f>
        <v>45534.501456593513</v>
      </c>
      <c r="K407" s="9">
        <f>_xll.RDP.Data(Table2[[#This Row],[Ticker]],"TR.CompanyMarketCapitalization(Scale=6)")</f>
        <v>293.2778715</v>
      </c>
      <c r="L407" s="12">
        <f>_xll.RDP.Data(Table2[[#This Row],[Ticker]],"TR.AvgDailyValTraded20D(Scale=6)")</f>
        <v>0.284581679615385</v>
      </c>
      <c r="M407" s="9">
        <v>284.5</v>
      </c>
      <c r="N407" s="12">
        <v>0.30499999999999999</v>
      </c>
      <c r="O407" s="45">
        <v>0</v>
      </c>
      <c r="P407" s="17"/>
      <c r="Q407" s="14">
        <f ca="1">(Table2[[#This Row],[Q End Cash]]+((TODAY()-Table2[[#This Row],[Quarter End Date]])*(Table2[[#This Row],[Quarterly Burn]]/90)))/1000000</f>
        <v>13.4733</v>
      </c>
      <c r="R407" s="14">
        <f ca="1">Table2[[#This Row],[Current Estimate, Cash]]/(Table2[[#This Row],[Quarterly Burn]]/1000000)</f>
        <v>-2.6166828510390365</v>
      </c>
      <c r="S407" s="2" t="e">
        <f>INDEX(Table1[Date],MATCH(Table2[[#This Row],[Ticker]],Table1[RIC],0))</f>
        <v>#N/A</v>
      </c>
    </row>
    <row r="408" spans="2:19" hidden="1" x14ac:dyDescent="0.25">
      <c r="B408" s="1" t="s">
        <v>610</v>
      </c>
      <c r="C408" s="17">
        <v>1332000</v>
      </c>
      <c r="D408" s="17">
        <v>-857000</v>
      </c>
      <c r="E408" s="17">
        <v>378000</v>
      </c>
      <c r="F408" s="18">
        <v>13029000</v>
      </c>
      <c r="G408" s="18">
        <v>475000</v>
      </c>
      <c r="H408" s="2">
        <v>45290</v>
      </c>
      <c r="I408" s="20">
        <f>Table2[[#This Row],[Quarter End Date]]+((Table2[[#This Row],[Q End Cash]]+(2*Table2[[#This Row],[Quarterly Burn]]))/(-Table2[[#This Row],[Quarterly Burn]]/90))</f>
        <v>42641.347368421055</v>
      </c>
      <c r="J408" s="21">
        <f>Table2[[#This Row],[Quarter End Date]]+((Table2[[#This Row],[Q End Cash]]+(1.2*Table2[[#This Row],[Quarterly Burn]]))/(-Table2[[#This Row],[Quarterly Burn]]/90))</f>
        <v>42713.347368421055</v>
      </c>
      <c r="K408" s="9">
        <f>_xll.RDP.Data(Table2[[#This Row],[Ticker]],"TR.CompanyMarketCapitalization(Scale=6)")</f>
        <v>104.3639665</v>
      </c>
      <c r="L408" s="12">
        <f>_xll.RDP.Data(Table2[[#This Row],[Ticker]],"TR.AvgDailyValTraded20D(Scale=6)")</f>
        <v>4.4432797307692E-2</v>
      </c>
      <c r="M408" s="9">
        <v>110.6</v>
      </c>
      <c r="N408" s="12">
        <v>4.2999999999999997E-2</v>
      </c>
      <c r="O408" s="45"/>
      <c r="P408" s="17"/>
      <c r="Q408" s="14">
        <f ca="1">(Table2[[#This Row],[Q End Cash]]+((TODAY()-Table2[[#This Row],[Quarter End Date]])*(Table2[[#This Row],[Quarterly Burn]]/90)))/1000000</f>
        <v>13.6465</v>
      </c>
      <c r="R408" s="14">
        <f ca="1">Table2[[#This Row],[Current Estimate, Cash]]/(Table2[[#This Row],[Quarterly Burn]]/1000000)</f>
        <v>28.729473684210525</v>
      </c>
      <c r="S408" s="2" t="e">
        <f>INDEX(Table1[Date],MATCH(Table2[[#This Row],[Ticker]],Table1[RIC],0))</f>
        <v>#N/A</v>
      </c>
    </row>
    <row r="409" spans="2:19" hidden="1" x14ac:dyDescent="0.25">
      <c r="B409" s="1" t="s">
        <v>239</v>
      </c>
      <c r="C409" s="17">
        <v>-3056000</v>
      </c>
      <c r="D409" s="17">
        <v>-28000</v>
      </c>
      <c r="E409" s="17">
        <v>-13000</v>
      </c>
      <c r="F409" s="18">
        <v>17889000</v>
      </c>
      <c r="G409" s="18">
        <v>-3084000</v>
      </c>
      <c r="H409" s="2">
        <v>45290</v>
      </c>
      <c r="I409" s="20">
        <f>Table2[[#This Row],[Quarter End Date]]+((Table2[[#This Row],[Q End Cash]]+(2*Table2[[#This Row],[Quarterly Burn]]))/(-Table2[[#This Row],[Quarterly Burn]]/90))</f>
        <v>45632.052529182882</v>
      </c>
      <c r="J409" s="21">
        <f>Table2[[#This Row],[Quarter End Date]]+((Table2[[#This Row],[Q End Cash]]+(1.2*Table2[[#This Row],[Quarterly Burn]]))/(-Table2[[#This Row],[Quarterly Burn]]/90))</f>
        <v>45704.052529182882</v>
      </c>
      <c r="K409" s="9">
        <f>_xll.RDP.Data(Table2[[#This Row],[Ticker]],"TR.CompanyMarketCapitalization(Scale=6)")</f>
        <v>97.707802200000003</v>
      </c>
      <c r="L409" s="12">
        <f>_xll.RDP.Data(Table2[[#This Row],[Ticker]],"TR.AvgDailyValTraded20D(Scale=6)")</f>
        <v>0.159988234615385</v>
      </c>
      <c r="M409" s="9">
        <v>98.5</v>
      </c>
      <c r="N409" s="12">
        <v>0.16</v>
      </c>
      <c r="O409" s="45"/>
      <c r="P409" s="17"/>
      <c r="Q409" s="14">
        <f ca="1">(Table2[[#This Row],[Q End Cash]]+((TODAY()-Table2[[#This Row],[Quarter End Date]])*(Table2[[#This Row],[Quarterly Burn]]/90)))/1000000</f>
        <v>13.879799999999999</v>
      </c>
      <c r="R409" s="14">
        <f ca="1">Table2[[#This Row],[Current Estimate, Cash]]/(Table2[[#This Row],[Quarterly Burn]]/1000000)</f>
        <v>-4.5005836575875486</v>
      </c>
      <c r="S409" s="2" t="e">
        <f>INDEX(Table1[Date],MATCH(Table2[[#This Row],[Ticker]],Table1[RIC],0))</f>
        <v>#N/A</v>
      </c>
    </row>
    <row r="410" spans="2:19" x14ac:dyDescent="0.25">
      <c r="B410" s="1" t="s">
        <v>396</v>
      </c>
      <c r="C410" s="17">
        <v>-1966000</v>
      </c>
      <c r="D410" s="17">
        <v>-99000</v>
      </c>
      <c r="E410" s="17">
        <v>6650000</v>
      </c>
      <c r="F410" s="18">
        <v>9018000</v>
      </c>
      <c r="G410" s="18">
        <v>-2065000</v>
      </c>
      <c r="H410" s="2">
        <v>45290</v>
      </c>
      <c r="I410" s="20">
        <f>Table2[[#This Row],[Quarter End Date]]+((Table2[[#This Row],[Q End Cash]]+(2*Table2[[#This Row],[Quarterly Burn]]))/(-Table2[[#This Row],[Quarterly Burn]]/90))</f>
        <v>45503.036319612591</v>
      </c>
      <c r="J410" s="21">
        <f>Table2[[#This Row],[Quarter End Date]]+((Table2[[#This Row],[Q End Cash]]+(1.2*Table2[[#This Row],[Quarterly Burn]]))/(-Table2[[#This Row],[Quarterly Burn]]/90))</f>
        <v>45575.036319612591</v>
      </c>
      <c r="K410" s="9">
        <f>_xll.RDP.Data(Table2[[#This Row],[Ticker]],"TR.CompanyMarketCapitalization(Scale=6)")</f>
        <v>56.607249125000003</v>
      </c>
      <c r="L410" s="12">
        <f>_xll.RDP.Data(Table2[[#This Row],[Ticker]],"TR.AvgDailyValTraded20D(Scale=6)")</f>
        <v>2.8487442307691999E-2</v>
      </c>
      <c r="M410" s="9">
        <v>58.9</v>
      </c>
      <c r="N410" s="12">
        <v>2.8000000000000001E-2</v>
      </c>
      <c r="O410" s="45"/>
      <c r="P410" s="17"/>
      <c r="Q410" s="14">
        <f ca="1">(Table2[[#This Row],[Q End Cash]]+((TODAY()-Table2[[#This Row],[Quarter End Date]])*(Table2[[#This Row],[Quarterly Burn]]/90)))/1000000</f>
        <v>6.3334999999999999</v>
      </c>
      <c r="R410" s="14">
        <f ca="1">Table2[[#This Row],[Current Estimate, Cash]]/(Table2[[#This Row],[Quarterly Burn]]/1000000)</f>
        <v>-3.0670702179176756</v>
      </c>
      <c r="S410" s="2">
        <v>45406</v>
      </c>
    </row>
    <row r="411" spans="2:19" x14ac:dyDescent="0.25">
      <c r="B411" s="1" t="s">
        <v>254</v>
      </c>
      <c r="C411" s="17">
        <v>-100000</v>
      </c>
      <c r="D411" s="17">
        <v>-1140000</v>
      </c>
      <c r="E411" s="17">
        <v>3144000</v>
      </c>
      <c r="F411" s="18">
        <v>3975000</v>
      </c>
      <c r="G411" s="18">
        <f>Table2[[#This Row],[CFI]]+Table2[[#This Row],[CFO]]</f>
        <v>-1240000</v>
      </c>
      <c r="H411" s="2">
        <v>45381</v>
      </c>
      <c r="I411" s="20">
        <f>Table2[[#This Row],[Quarter End Date]]+((Table2[[#This Row],[Q End Cash]]+(2*Table2[[#This Row],[Quarterly Burn]]))/(-Table2[[#This Row],[Quarterly Burn]]/90))</f>
        <v>45489.508064516129</v>
      </c>
      <c r="J411" s="21">
        <f>Table2[[#This Row],[Quarter End Date]]+((Table2[[#This Row],[Q End Cash]]+(1.2*Table2[[#This Row],[Quarterly Burn]]))/(-Table2[[#This Row],[Quarterly Burn]]/90))</f>
        <v>45561.508064516129</v>
      </c>
      <c r="K411" s="9">
        <f>_xll.RDP.Data(Table2[[#This Row],[Ticker]],"TR.CompanyMarketCapitalization(Scale=6)")</f>
        <v>30.600211099999999</v>
      </c>
      <c r="L411" s="12">
        <f>_xll.RDP.Data(Table2[[#This Row],[Ticker]],"TR.AvgDailyValTraded20D(Scale=6)")</f>
        <v>0.30265729146153802</v>
      </c>
      <c r="M411" s="9">
        <v>30.6</v>
      </c>
      <c r="N411" s="12">
        <v>0.29199999999999998</v>
      </c>
      <c r="O411" s="45" t="s">
        <v>54</v>
      </c>
      <c r="P411" s="17"/>
      <c r="Q411" s="13">
        <f ca="1">(Table2[[#This Row],[Q End Cash]]+((TODAY()-Table2[[#This Row],[Quarter End Date]])*(Table2[[#This Row],[Quarterly Burn]]/90)))/1000000</f>
        <v>3.6167777777777781</v>
      </c>
      <c r="R411" s="14">
        <f ca="1">Table2[[#This Row],[Current Estimate, Cash]]/(Table2[[#This Row],[Quarterly Burn]]/1000000)</f>
        <v>-2.9167562724014338</v>
      </c>
      <c r="S411" s="2">
        <v>45406</v>
      </c>
    </row>
    <row r="412" spans="2:19" hidden="1" x14ac:dyDescent="0.25">
      <c r="B412" s="1" t="s">
        <v>36</v>
      </c>
      <c r="C412" s="17">
        <v>-140000</v>
      </c>
      <c r="D412" s="17">
        <v>-465000</v>
      </c>
      <c r="E412" s="17">
        <v>0</v>
      </c>
      <c r="F412" s="18">
        <v>14970000</v>
      </c>
      <c r="G412" s="18">
        <v>-605000</v>
      </c>
      <c r="H412" s="2">
        <v>45290</v>
      </c>
      <c r="I412" s="20">
        <f>Table2[[#This Row],[Quarter End Date]]+((Table2[[#This Row],[Q End Cash]]+(2*Table2[[#This Row],[Quarterly Burn]]))/(-Table2[[#This Row],[Quarterly Burn]]/90))</f>
        <v>47336.942148760332</v>
      </c>
      <c r="J412" s="21">
        <f>Table2[[#This Row],[Quarter End Date]]+((Table2[[#This Row],[Q End Cash]]+(1.2*Table2[[#This Row],[Quarterly Burn]]))/(-Table2[[#This Row],[Quarterly Burn]]/90))</f>
        <v>47408.942148760332</v>
      </c>
      <c r="K412" s="9">
        <f>_xll.RDP.Data(Table2[[#This Row],[Ticker]],"TR.CompanyMarketCapitalization(Scale=6)")</f>
        <v>15.562129528</v>
      </c>
      <c r="L412" s="12">
        <f>_xll.RDP.Data(Table2[[#This Row],[Ticker]],"TR.AvgDailyValTraded20D(Scale=6)")</f>
        <v>1.3671143692307999E-2</v>
      </c>
      <c r="M412" s="9">
        <v>15.6</v>
      </c>
      <c r="N412" s="12">
        <v>1.2999999999999999E-2</v>
      </c>
      <c r="O412" s="45"/>
      <c r="P412" s="17"/>
      <c r="Q412" s="14">
        <f ca="1">(Table2[[#This Row],[Q End Cash]]+((TODAY()-Table2[[#This Row],[Quarter End Date]])*(Table2[[#This Row],[Quarterly Burn]]/90)))/1000000</f>
        <v>14.1835</v>
      </c>
      <c r="R412" s="14">
        <f ca="1">Table2[[#This Row],[Current Estimate, Cash]]/(Table2[[#This Row],[Quarterly Burn]]/1000000)</f>
        <v>-23.443801652892564</v>
      </c>
      <c r="S412" s="2" t="e">
        <f>INDEX(Table1[Date],MATCH(Table2[[#This Row],[Ticker]],Table1[RIC],0))</f>
        <v>#N/A</v>
      </c>
    </row>
    <row r="413" spans="2:19" hidden="1" x14ac:dyDescent="0.25">
      <c r="B413" s="1" t="s">
        <v>314</v>
      </c>
      <c r="C413" s="17">
        <v>-2968000</v>
      </c>
      <c r="D413" s="17">
        <v>-4947000</v>
      </c>
      <c r="E413" s="17" t="s">
        <v>21</v>
      </c>
      <c r="F413" s="18">
        <v>24577000</v>
      </c>
      <c r="G413" s="18">
        <v>-7915000</v>
      </c>
      <c r="H413" s="2">
        <v>45290</v>
      </c>
      <c r="I413" s="20">
        <f>Table2[[#This Row],[Quarter End Date]]+((Table2[[#This Row],[Q End Cash]]+(2*Table2[[#This Row],[Quarterly Burn]]))/(-Table2[[#This Row],[Quarterly Burn]]/90))</f>
        <v>45389.460518003791</v>
      </c>
      <c r="J413" s="21">
        <f>Table2[[#This Row],[Quarter End Date]]+((Table2[[#This Row],[Q End Cash]]+(1.2*Table2[[#This Row],[Quarterly Burn]]))/(-Table2[[#This Row],[Quarterly Burn]]/90))</f>
        <v>45461.460518003791</v>
      </c>
      <c r="K413" s="9">
        <f>_xll.RDP.Data(Table2[[#This Row],[Ticker]],"TR.CompanyMarketCapitalization(Scale=6)")</f>
        <v>137.76805038399999</v>
      </c>
      <c r="L413" s="12">
        <f>_xll.RDP.Data(Table2[[#This Row],[Ticker]],"TR.AvgDailyValTraded20D(Scale=6)")</f>
        <v>9.5885305076923E-2</v>
      </c>
      <c r="M413" s="9">
        <v>129.19999999999999</v>
      </c>
      <c r="N413" s="12">
        <v>0.13</v>
      </c>
      <c r="O413" s="45"/>
      <c r="P413" s="17"/>
      <c r="Q413" s="14">
        <f ca="1">(Table2[[#This Row],[Q End Cash]]+((TODAY()-Table2[[#This Row],[Quarter End Date]])*(Table2[[#This Row],[Quarterly Burn]]/90)))/1000000</f>
        <v>14.2875</v>
      </c>
      <c r="R413" s="14">
        <f ca="1">Table2[[#This Row],[Current Estimate, Cash]]/(Table2[[#This Row],[Quarterly Burn]]/1000000)</f>
        <v>-1.8051168667087807</v>
      </c>
      <c r="S413" s="2" t="e">
        <f>INDEX(Table1[Date],MATCH(Table2[[#This Row],[Ticker]],Table1[RIC],0))</f>
        <v>#N/A</v>
      </c>
    </row>
    <row r="414" spans="2:19" hidden="1" x14ac:dyDescent="0.25">
      <c r="B414" s="1" t="s">
        <v>447</v>
      </c>
      <c r="C414" s="17">
        <v>-2082000</v>
      </c>
      <c r="D414" s="17">
        <v>-8420000</v>
      </c>
      <c r="E414" s="17">
        <v>-29000</v>
      </c>
      <c r="F414" s="18">
        <v>27988000</v>
      </c>
      <c r="G414" s="18">
        <v>-10502000</v>
      </c>
      <c r="H414" s="2">
        <v>45290</v>
      </c>
      <c r="I414" s="20">
        <f>Table2[[#This Row],[Quarter End Date]]+((Table2[[#This Row],[Q End Cash]]+(2*Table2[[#This Row],[Quarterly Burn]]))/(-Table2[[#This Row],[Quarterly Burn]]/90))</f>
        <v>45349.851456865355</v>
      </c>
      <c r="J414" s="21">
        <f>Table2[[#This Row],[Quarter End Date]]+((Table2[[#This Row],[Q End Cash]]+(1.2*Table2[[#This Row],[Quarterly Burn]]))/(-Table2[[#This Row],[Quarterly Burn]]/90))</f>
        <v>45421.851456865355</v>
      </c>
      <c r="K414" s="9">
        <f>_xll.RDP.Data(Table2[[#This Row],[Ticker]],"TR.CompanyMarketCapitalization(Scale=6)")</f>
        <v>859.69707339554395</v>
      </c>
      <c r="L414" s="12">
        <f>_xll.RDP.Data(Table2[[#This Row],[Ticker]],"TR.AvgDailyValTraded20D(Scale=6)")</f>
        <v>0.91975457884615397</v>
      </c>
      <c r="M414" s="9">
        <v>850.3</v>
      </c>
      <c r="N414" s="12">
        <v>0.90400000000000003</v>
      </c>
      <c r="O414" s="45">
        <v>1</v>
      </c>
      <c r="P414" s="17"/>
      <c r="Q414" s="13">
        <f ca="1">(Table2[[#This Row],[Q End Cash]]+((TODAY()-Table2[[#This Row],[Quarter End Date]])*(Table2[[#This Row],[Quarterly Burn]]/90)))/1000000</f>
        <v>14.3354</v>
      </c>
      <c r="R414" s="14">
        <f ca="1">Table2[[#This Row],[Current Estimate, Cash]]/(Table2[[#This Row],[Quarterly Burn]]/1000000)</f>
        <v>-1.3650161873928774</v>
      </c>
      <c r="S414" s="2" t="e">
        <f>INDEX(Table1[Date],MATCH(Table2[[#This Row],[Ticker]],Table1[RIC],0))</f>
        <v>#N/A</v>
      </c>
    </row>
    <row r="415" spans="2:19" hidden="1" x14ac:dyDescent="0.25">
      <c r="B415" s="1" t="s">
        <v>356</v>
      </c>
      <c r="C415" s="17">
        <v>-10345000</v>
      </c>
      <c r="D415" s="17">
        <v>-3903000</v>
      </c>
      <c r="E415" s="17">
        <v>18961000</v>
      </c>
      <c r="F415" s="18">
        <v>32867000</v>
      </c>
      <c r="G415" s="18">
        <v>-14248000</v>
      </c>
      <c r="H415" s="2">
        <v>45290</v>
      </c>
      <c r="I415" s="20">
        <f>Table2[[#This Row],[Quarter End Date]]+((Table2[[#This Row],[Q End Cash]]+(2*Table2[[#This Row],[Quarterly Burn]]))/(-Table2[[#This Row],[Quarterly Burn]]/90))</f>
        <v>45317.610190903986</v>
      </c>
      <c r="J415" s="21">
        <f>Table2[[#This Row],[Quarter End Date]]+((Table2[[#This Row],[Q End Cash]]+(1.2*Table2[[#This Row],[Quarterly Burn]]))/(-Table2[[#This Row],[Quarterly Burn]]/90))</f>
        <v>45389.610190903986</v>
      </c>
      <c r="K415" s="9">
        <f>_xll.RDP.Data(Table2[[#This Row],[Ticker]],"TR.CompanyMarketCapitalization(Scale=6)")</f>
        <v>286.71439986000001</v>
      </c>
      <c r="L415" s="12">
        <f>_xll.RDP.Data(Table2[[#This Row],[Ticker]],"TR.AvgDailyValTraded20D(Scale=6)")</f>
        <v>0.30453414846153798</v>
      </c>
      <c r="M415" s="9">
        <v>267.7</v>
      </c>
      <c r="N415" s="12">
        <v>0.29499999999999998</v>
      </c>
      <c r="O415" s="45">
        <v>1</v>
      </c>
      <c r="P415" s="17"/>
      <c r="Q415" s="13">
        <f ca="1">(Table2[[#This Row],[Q End Cash]]+((TODAY()-Table2[[#This Row],[Quarter End Date]])*(Table2[[#This Row],[Quarterly Burn]]/90)))/1000000</f>
        <v>14.3446</v>
      </c>
      <c r="R415" s="14">
        <f ca="1">Table2[[#This Row],[Current Estimate, Cash]]/(Table2[[#This Row],[Quarterly Burn]]/1000000)</f>
        <v>-1.0067798989331835</v>
      </c>
      <c r="S415" s="2" t="e">
        <f>INDEX(Table1[Date],MATCH(Table2[[#This Row],[Ticker]],Table1[RIC],0))</f>
        <v>#N/A</v>
      </c>
    </row>
    <row r="416" spans="2:19" hidden="1" x14ac:dyDescent="0.25">
      <c r="B416" s="1" t="s">
        <v>209</v>
      </c>
      <c r="C416" s="17">
        <v>-2029000</v>
      </c>
      <c r="D416" s="17"/>
      <c r="E416" s="17">
        <v>-1000</v>
      </c>
      <c r="F416" s="18">
        <v>17194000</v>
      </c>
      <c r="G416" s="18">
        <v>-2029000</v>
      </c>
      <c r="H416" s="2">
        <v>45290</v>
      </c>
      <c r="I416" s="20">
        <f>Table2[[#This Row],[Quarter End Date]]+((Table2[[#This Row],[Q End Cash]]+(2*Table2[[#This Row],[Quarterly Burn]]))/(-Table2[[#This Row],[Quarterly Burn]]/90))</f>
        <v>45872.671266633806</v>
      </c>
      <c r="J416" s="21">
        <f>Table2[[#This Row],[Quarter End Date]]+((Table2[[#This Row],[Q End Cash]]+(1.2*Table2[[#This Row],[Quarterly Burn]]))/(-Table2[[#This Row],[Quarterly Burn]]/90))</f>
        <v>45944.671266633806</v>
      </c>
      <c r="K416" s="9">
        <f>_xll.RDP.Data(Table2[[#This Row],[Ticker]],"TR.CompanyMarketCapitalization(Scale=6)")</f>
        <v>68.517417796000004</v>
      </c>
      <c r="L416" s="12">
        <f>_xll.RDP.Data(Table2[[#This Row],[Ticker]],"TR.AvgDailyValTraded20D(Scale=6)")</f>
        <v>3.9061918846154002E-2</v>
      </c>
      <c r="M416" s="9">
        <v>65.8</v>
      </c>
      <c r="N416" s="12">
        <v>0.04</v>
      </c>
      <c r="O416" s="45"/>
      <c r="P416" s="17"/>
      <c r="Q416" s="14">
        <f ca="1">(Table2[[#This Row],[Q End Cash]]+((TODAY()-Table2[[#This Row],[Quarter End Date]])*(Table2[[#This Row],[Quarterly Burn]]/90)))/1000000</f>
        <v>14.5563</v>
      </c>
      <c r="R416" s="14">
        <f ca="1">Table2[[#This Row],[Current Estimate, Cash]]/(Table2[[#This Row],[Quarterly Burn]]/1000000)</f>
        <v>-7.1741251848201086</v>
      </c>
      <c r="S416" s="2" t="e">
        <f>INDEX(Table1[Date],MATCH(Table2[[#This Row],[Ticker]],Table1[RIC],0))</f>
        <v>#N/A</v>
      </c>
    </row>
    <row r="417" spans="2:19" hidden="1" x14ac:dyDescent="0.25">
      <c r="B417" s="1" t="s">
        <v>49</v>
      </c>
      <c r="C417" s="17">
        <v>-813000</v>
      </c>
      <c r="D417" s="17"/>
      <c r="E417" s="17" t="s">
        <v>21</v>
      </c>
      <c r="F417" s="18">
        <v>15662000</v>
      </c>
      <c r="G417" s="18">
        <v>-813000</v>
      </c>
      <c r="H417" s="2">
        <v>45290</v>
      </c>
      <c r="I417" s="20">
        <f>Table2[[#This Row],[Quarter End Date]]+((Table2[[#This Row],[Q End Cash]]+(2*Table2[[#This Row],[Quarterly Burn]]))/(-Table2[[#This Row],[Quarterly Burn]]/90))</f>
        <v>46843.800738007383</v>
      </c>
      <c r="J417" s="21">
        <f>Table2[[#This Row],[Quarter End Date]]+((Table2[[#This Row],[Q End Cash]]+(1.2*Table2[[#This Row],[Quarterly Burn]]))/(-Table2[[#This Row],[Quarterly Burn]]/90))</f>
        <v>46915.800738007383</v>
      </c>
      <c r="K417" s="9">
        <f>_xll.RDP.Data(Table2[[#This Row],[Ticker]],"TR.CompanyMarketCapitalization(Scale=6)")</f>
        <v>21.03125648</v>
      </c>
      <c r="L417" s="12">
        <f>_xll.RDP.Data(Table2[[#This Row],[Ticker]],"TR.AvgDailyValTraded20D(Scale=6)")</f>
        <v>1.09923076923E-4</v>
      </c>
      <c r="M417" s="9">
        <v>21</v>
      </c>
      <c r="N417" s="12">
        <v>0</v>
      </c>
      <c r="O417" s="45"/>
      <c r="P417" s="17"/>
      <c r="Q417" s="14">
        <f ca="1">(Table2[[#This Row],[Q End Cash]]+((TODAY()-Table2[[#This Row],[Quarter End Date]])*(Table2[[#This Row],[Quarterly Burn]]/90)))/1000000</f>
        <v>14.6051</v>
      </c>
      <c r="R417" s="14">
        <f ca="1">Table2[[#This Row],[Current Estimate, Cash]]/(Table2[[#This Row],[Quarterly Burn]]/1000000)</f>
        <v>-17.964452644526446</v>
      </c>
      <c r="S417" s="2" t="e">
        <f>INDEX(Table1[Date],MATCH(Table2[[#This Row],[Ticker]],Table1[RIC],0))</f>
        <v>#N/A</v>
      </c>
    </row>
    <row r="418" spans="2:19" hidden="1" x14ac:dyDescent="0.25">
      <c r="B418" s="1" t="s">
        <v>552</v>
      </c>
      <c r="C418" s="17">
        <v>-1613000</v>
      </c>
      <c r="D418" s="17">
        <v>-1142000</v>
      </c>
      <c r="E418" s="17">
        <v>14474000</v>
      </c>
      <c r="F418" s="18">
        <v>18311000</v>
      </c>
      <c r="G418" s="18">
        <v>-2755000</v>
      </c>
      <c r="H418" s="2">
        <v>45290</v>
      </c>
      <c r="I418" s="20">
        <f>Table2[[#This Row],[Quarter End Date]]+((Table2[[#This Row],[Q End Cash]]+(2*Table2[[#This Row],[Quarterly Burn]]))/(-Table2[[#This Row],[Quarterly Burn]]/90))</f>
        <v>45708.18148820327</v>
      </c>
      <c r="J418" s="21">
        <f>Table2[[#This Row],[Quarter End Date]]+((Table2[[#This Row],[Q End Cash]]+(1.2*Table2[[#This Row],[Quarterly Burn]]))/(-Table2[[#This Row],[Quarterly Burn]]/90))</f>
        <v>45780.18148820327</v>
      </c>
      <c r="K418" s="9">
        <f>_xll.RDP.Data(Table2[[#This Row],[Ticker]],"TR.CompanyMarketCapitalization(Scale=6)")</f>
        <v>354.40589092499999</v>
      </c>
      <c r="L418" s="12">
        <f>_xll.RDP.Data(Table2[[#This Row],[Ticker]],"TR.AvgDailyValTraded20D(Scale=6)")</f>
        <v>0.61873671653846096</v>
      </c>
      <c r="M418" s="9">
        <v>354.4</v>
      </c>
      <c r="N418" s="12">
        <v>0.61399999999999999</v>
      </c>
      <c r="O418" s="45"/>
      <c r="P418" s="17"/>
      <c r="Q418" s="13">
        <f ca="1">(Table2[[#This Row],[Q End Cash]]+((TODAY()-Table2[[#This Row],[Quarter End Date]])*(Table2[[#This Row],[Quarterly Burn]]/90)))/1000000</f>
        <v>14.7295</v>
      </c>
      <c r="R418" s="14">
        <f ca="1">Table2[[#This Row],[Current Estimate, Cash]]/(Table2[[#This Row],[Quarterly Burn]]/1000000)</f>
        <v>-5.3464609800362979</v>
      </c>
      <c r="S418" s="2" t="e">
        <f>INDEX(Table1[Date],MATCH(Table2[[#This Row],[Ticker]],Table1[RIC],0))</f>
        <v>#N/A</v>
      </c>
    </row>
    <row r="419" spans="2:19" hidden="1" x14ac:dyDescent="0.25">
      <c r="B419" s="1" t="s">
        <v>45</v>
      </c>
      <c r="C419" s="17">
        <v>1231000</v>
      </c>
      <c r="D419" s="17">
        <v>73000</v>
      </c>
      <c r="E419" s="17">
        <v>-126000</v>
      </c>
      <c r="F419" s="18">
        <v>13190000</v>
      </c>
      <c r="G419" s="18">
        <v>1304000</v>
      </c>
      <c r="H419" s="2">
        <v>45290</v>
      </c>
      <c r="I419" s="20">
        <f>Table2[[#This Row],[Quarter End Date]]+((Table2[[#This Row],[Q End Cash]]+(2*Table2[[#This Row],[Quarterly Burn]]))/(-Table2[[#This Row],[Quarterly Burn]]/90))</f>
        <v>44199.647239263802</v>
      </c>
      <c r="J419" s="21">
        <f>Table2[[#This Row],[Quarter End Date]]+((Table2[[#This Row],[Q End Cash]]+(1.2*Table2[[#This Row],[Quarterly Burn]]))/(-Table2[[#This Row],[Quarterly Burn]]/90))</f>
        <v>44271.647239263802</v>
      </c>
      <c r="K419" s="9">
        <f>_xll.RDP.Data(Table2[[#This Row],[Ticker]],"TR.CompanyMarketCapitalization(Scale=6)")</f>
        <v>289.98671112</v>
      </c>
      <c r="L419" s="11">
        <f>_xll.RDP.Data(Table2[[#This Row],[Ticker]],"TR.AvgDailyValTraded20D(Scale=6)")</f>
        <v>0.42859490115384602</v>
      </c>
      <c r="M419" s="44">
        <v>290</v>
      </c>
      <c r="N419" s="11">
        <v>0.47</v>
      </c>
      <c r="O419" s="46"/>
      <c r="P419" s="17"/>
      <c r="Q419" s="14">
        <f ca="1">(Table2[[#This Row],[Q End Cash]]+((TODAY()-Table2[[#This Row],[Quarter End Date]])*(Table2[[#This Row],[Quarterly Burn]]/90)))/1000000</f>
        <v>14.885199999999999</v>
      </c>
      <c r="R419" s="14">
        <f ca="1">Table2[[#This Row],[Current Estimate, Cash]]/(Table2[[#This Row],[Quarterly Burn]]/1000000)</f>
        <v>11.415030674846625</v>
      </c>
      <c r="S419" s="2" t="e">
        <f>INDEX(Table1[Date],MATCH(Table2[[#This Row],[Ticker]],Table1[RIC],0))</f>
        <v>#N/A</v>
      </c>
    </row>
    <row r="420" spans="2:19" x14ac:dyDescent="0.25">
      <c r="B420" s="1" t="s">
        <v>234</v>
      </c>
      <c r="C420" s="17">
        <v>-1800000</v>
      </c>
      <c r="D420" s="17">
        <v>-34000</v>
      </c>
      <c r="E420" s="17">
        <v>-25000</v>
      </c>
      <c r="F420" s="18">
        <v>10700000</v>
      </c>
      <c r="G420" s="18">
        <f>Table2[[#This Row],[CFI]]+Table2[[#This Row],[CFO]]</f>
        <v>-1834000</v>
      </c>
      <c r="H420" s="2">
        <v>45381</v>
      </c>
      <c r="I420" s="20">
        <f>Table2[[#This Row],[Quarter End Date]]+((Table2[[#This Row],[Q End Cash]]+(2*Table2[[#This Row],[Quarterly Burn]]))/(-Table2[[#This Row],[Quarterly Burn]]/90))</f>
        <v>45726.08178844057</v>
      </c>
      <c r="J420" s="21">
        <f>Table2[[#This Row],[Quarter End Date]]+((Table2[[#This Row],[Q End Cash]]+(1.2*Table2[[#This Row],[Quarterly Burn]]))/(-Table2[[#This Row],[Quarterly Burn]]/90))</f>
        <v>45798.08178844057</v>
      </c>
      <c r="K420" s="9">
        <f>_xll.RDP.Data(Table2[[#This Row],[Ticker]],"TR.CompanyMarketCapitalization(Scale=6)")</f>
        <v>65.414936049999994</v>
      </c>
      <c r="L420" s="12">
        <f>_xll.RDP.Data(Table2[[#This Row],[Ticker]],"TR.AvgDailyValTraded20D(Scale=6)")</f>
        <v>4.9487972307692002E-2</v>
      </c>
      <c r="M420" s="9">
        <v>63.6</v>
      </c>
      <c r="N420" s="12">
        <v>4.8000000000000001E-2</v>
      </c>
      <c r="O420" s="45"/>
      <c r="P420" s="17"/>
      <c r="Q420" s="14">
        <f ca="1">(Table2[[#This Row],[Q End Cash]]+((TODAY()-Table2[[#This Row],[Quarter End Date]])*(Table2[[#This Row],[Quarterly Burn]]/90)))/1000000</f>
        <v>10.170177777777779</v>
      </c>
      <c r="R420" s="14">
        <f ca="1">Table2[[#This Row],[Current Estimate, Cash]]/(Table2[[#This Row],[Quarterly Burn]]/1000000)</f>
        <v>-5.5453532048951901</v>
      </c>
      <c r="S420" s="2">
        <v>45398</v>
      </c>
    </row>
    <row r="421" spans="2:19" hidden="1" x14ac:dyDescent="0.25">
      <c r="B421" s="1" t="s">
        <v>70</v>
      </c>
      <c r="C421" s="17">
        <v>16795000</v>
      </c>
      <c r="D421" s="17">
        <v>-14016000</v>
      </c>
      <c r="E421" s="17">
        <v>-3675000</v>
      </c>
      <c r="F421" s="18">
        <v>11363000</v>
      </c>
      <c r="G421" s="18">
        <v>2779000</v>
      </c>
      <c r="H421" s="2">
        <v>45290</v>
      </c>
      <c r="I421" s="20">
        <f>Table2[[#This Row],[Quarter End Date]]+((Table2[[#This Row],[Q End Cash]]+(2*Table2[[#This Row],[Quarterly Burn]]))/(-Table2[[#This Row],[Quarterly Burn]]/90))</f>
        <v>44742.000719683339</v>
      </c>
      <c r="J421" s="21">
        <f>Table2[[#This Row],[Quarter End Date]]+((Table2[[#This Row],[Q End Cash]]+(1.2*Table2[[#This Row],[Quarterly Burn]]))/(-Table2[[#This Row],[Quarterly Burn]]/90))</f>
        <v>44814.000719683339</v>
      </c>
      <c r="K421" s="9">
        <f>_xll.RDP.Data(Table2[[#This Row],[Ticker]],"TR.CompanyMarketCapitalization(Scale=6)")</f>
        <v>180.11391839999999</v>
      </c>
      <c r="L421" s="11">
        <f>_xll.RDP.Data(Table2[[#This Row],[Ticker]],"TR.AvgDailyValTraded20D(Scale=6)")</f>
        <v>6.2482693076923002E-2</v>
      </c>
      <c r="M421" s="44">
        <v>178.2</v>
      </c>
      <c r="N421" s="11">
        <v>0.06</v>
      </c>
      <c r="O421" s="46"/>
      <c r="P421" s="17"/>
      <c r="Q421" s="14">
        <f ca="1">(Table2[[#This Row],[Q End Cash]]+((TODAY()-Table2[[#This Row],[Quarter End Date]])*(Table2[[#This Row],[Quarterly Burn]]/90)))/1000000</f>
        <v>14.9757</v>
      </c>
      <c r="R421" s="14">
        <f ca="1">Table2[[#This Row],[Current Estimate, Cash]]/(Table2[[#This Row],[Quarterly Burn]]/1000000)</f>
        <v>5.3888808924073412</v>
      </c>
      <c r="S421" s="2" t="e">
        <f>INDEX(Table1[Date],MATCH(Table2[[#This Row],[Ticker]],Table1[RIC],0))</f>
        <v>#N/A</v>
      </c>
    </row>
    <row r="422" spans="2:19" hidden="1" x14ac:dyDescent="0.25">
      <c r="B422" s="1" t="s">
        <v>274</v>
      </c>
      <c r="C422" s="17">
        <v>-1500000</v>
      </c>
      <c r="D422" s="17">
        <v>-5500000</v>
      </c>
      <c r="E422" s="17">
        <v>-5000</v>
      </c>
      <c r="F422" s="18">
        <v>17000000</v>
      </c>
      <c r="G422" s="18">
        <f>Table2[[#This Row],[CFI]]+Table2[[#This Row],[CFO]]</f>
        <v>-7000000</v>
      </c>
      <c r="H422" s="2">
        <v>45381</v>
      </c>
      <c r="I422" s="20">
        <f>Table2[[#This Row],[Quarter End Date]]+((Table2[[#This Row],[Q End Cash]]+(2*Table2[[#This Row],[Quarterly Burn]]))/(-Table2[[#This Row],[Quarterly Burn]]/90))</f>
        <v>45419.571428571428</v>
      </c>
      <c r="J422" s="21">
        <f>Table2[[#This Row],[Quarter End Date]]+((Table2[[#This Row],[Q End Cash]]+(1.2*Table2[[#This Row],[Quarterly Burn]]))/(-Table2[[#This Row],[Quarterly Burn]]/90))</f>
        <v>45491.571428571428</v>
      </c>
      <c r="K422" s="9">
        <f>_xll.RDP.Data(Table2[[#This Row],[Ticker]],"TR.CompanyMarketCapitalization(Scale=6)")</f>
        <v>221.5602868</v>
      </c>
      <c r="L422" s="12">
        <f>_xll.RDP.Data(Table2[[#This Row],[Ticker]],"TR.AvgDailyValTraded20D(Scale=6)")</f>
        <v>0.22975757423076901</v>
      </c>
      <c r="M422" s="9">
        <v>221.6</v>
      </c>
      <c r="N422" s="12">
        <v>0.223</v>
      </c>
      <c r="O422" s="45">
        <v>2</v>
      </c>
      <c r="P422" s="17"/>
      <c r="Q422" s="14">
        <f ca="1">(Table2[[#This Row],[Q End Cash]]+((TODAY()-Table2[[#This Row],[Quarter End Date]])*(Table2[[#This Row],[Quarterly Burn]]/90)))/1000000</f>
        <v>14.977777777777778</v>
      </c>
      <c r="R422" s="14">
        <f ca="1">Table2[[#This Row],[Current Estimate, Cash]]/(Table2[[#This Row],[Quarterly Burn]]/1000000)</f>
        <v>-2.1396825396825396</v>
      </c>
      <c r="S422" s="2" t="e">
        <f>INDEX(Table1[Date],MATCH(Table2[[#This Row],[Ticker]],Table1[RIC],0))</f>
        <v>#N/A</v>
      </c>
    </row>
    <row r="423" spans="2:19" hidden="1" x14ac:dyDescent="0.25">
      <c r="B423" s="1" t="s">
        <v>240</v>
      </c>
      <c r="C423" s="17">
        <v>-3415000</v>
      </c>
      <c r="D423" s="17"/>
      <c r="E423" s="17" t="s">
        <v>21</v>
      </c>
      <c r="F423" s="18">
        <v>19687000</v>
      </c>
      <c r="G423" s="18">
        <v>-3415000</v>
      </c>
      <c r="H423" s="2">
        <v>45290</v>
      </c>
      <c r="I423" s="20">
        <f>Table2[[#This Row],[Quarter End Date]]+((Table2[[#This Row],[Q End Cash]]+(2*Table2[[#This Row],[Quarterly Burn]]))/(-Table2[[#This Row],[Quarterly Burn]]/90))</f>
        <v>45628.837481698392</v>
      </c>
      <c r="J423" s="21">
        <f>Table2[[#This Row],[Quarter End Date]]+((Table2[[#This Row],[Q End Cash]]+(1.2*Table2[[#This Row],[Quarterly Burn]]))/(-Table2[[#This Row],[Quarterly Burn]]/90))</f>
        <v>45700.837481698392</v>
      </c>
      <c r="K423" s="9">
        <f>_xll.RDP.Data(Table2[[#This Row],[Ticker]],"TR.CompanyMarketCapitalization(Scale=6)")</f>
        <v>184.30755776000001</v>
      </c>
      <c r="L423" s="12">
        <f>_xll.RDP.Data(Table2[[#This Row],[Ticker]],"TR.AvgDailyValTraded20D(Scale=6)")</f>
        <v>0.199679478846154</v>
      </c>
      <c r="M423" s="9">
        <v>178.5</v>
      </c>
      <c r="N423" s="12">
        <v>0.20899999999999999</v>
      </c>
      <c r="O423" s="45"/>
      <c r="P423" s="17"/>
      <c r="Q423" s="14">
        <f ca="1">(Table2[[#This Row],[Q End Cash]]+((TODAY()-Table2[[#This Row],[Quarter End Date]])*(Table2[[#This Row],[Quarterly Burn]]/90)))/1000000</f>
        <v>15.2475</v>
      </c>
      <c r="R423" s="14">
        <f ca="1">Table2[[#This Row],[Current Estimate, Cash]]/(Table2[[#This Row],[Quarterly Burn]]/1000000)</f>
        <v>-4.4648609077598831</v>
      </c>
      <c r="S423" s="2" t="e">
        <f>INDEX(Table1[Date],MATCH(Table2[[#This Row],[Ticker]],Table1[RIC],0))</f>
        <v>#N/A</v>
      </c>
    </row>
    <row r="424" spans="2:19" hidden="1" x14ac:dyDescent="0.25">
      <c r="B424" s="1" t="s">
        <v>624</v>
      </c>
      <c r="C424" s="17">
        <v>599000</v>
      </c>
      <c r="D424" s="17">
        <v>-506000</v>
      </c>
      <c r="E424" s="17">
        <v>11000</v>
      </c>
      <c r="F424" s="18">
        <v>15241000</v>
      </c>
      <c r="G424" s="18">
        <v>93000</v>
      </c>
      <c r="H424" s="2">
        <v>45290</v>
      </c>
      <c r="I424" s="20">
        <f>Table2[[#This Row],[Quarter End Date]]+((Table2[[#This Row],[Q End Cash]]+(2*Table2[[#This Row],[Quarterly Burn]]))/(-Table2[[#This Row],[Quarterly Burn]]/90))</f>
        <v>30360.645161290322</v>
      </c>
      <c r="J424" s="21">
        <f>Table2[[#This Row],[Quarter End Date]]+((Table2[[#This Row],[Q End Cash]]+(1.2*Table2[[#This Row],[Quarterly Burn]]))/(-Table2[[#This Row],[Quarterly Burn]]/90))</f>
        <v>30432.645161290322</v>
      </c>
      <c r="K424" s="9">
        <f>_xll.RDP.Data(Table2[[#This Row],[Ticker]],"TR.CompanyMarketCapitalization(Scale=6)")</f>
        <v>238.42180669999999</v>
      </c>
      <c r="L424" s="12">
        <f>_xll.RDP.Data(Table2[[#This Row],[Ticker]],"TR.AvgDailyValTraded20D(Scale=6)")</f>
        <v>9.8261266153846005E-2</v>
      </c>
      <c r="M424" s="9">
        <v>242.8</v>
      </c>
      <c r="N424" s="12">
        <v>9.1999999999999998E-2</v>
      </c>
      <c r="O424" s="45"/>
      <c r="P424" s="17"/>
      <c r="Q424" s="14">
        <f ca="1">(Table2[[#This Row],[Q End Cash]]+((TODAY()-Table2[[#This Row],[Quarter End Date]])*(Table2[[#This Row],[Quarterly Burn]]/90)))/1000000</f>
        <v>15.3619</v>
      </c>
      <c r="R424" s="14">
        <f ca="1">Table2[[#This Row],[Current Estimate, Cash]]/(Table2[[#This Row],[Quarterly Burn]]/1000000)</f>
        <v>165.18172043010753</v>
      </c>
      <c r="S424" s="2" t="e">
        <f>INDEX(Table1[Date],MATCH(Table2[[#This Row],[Ticker]],Table1[RIC],0))</f>
        <v>#N/A</v>
      </c>
    </row>
    <row r="425" spans="2:19" hidden="1" x14ac:dyDescent="0.25">
      <c r="B425" s="1" t="s">
        <v>84</v>
      </c>
      <c r="C425" s="17">
        <v>9286496</v>
      </c>
      <c r="D425" s="17">
        <v>-5704038</v>
      </c>
      <c r="E425" s="17">
        <v>-4005849</v>
      </c>
      <c r="F425" s="18">
        <v>10726176</v>
      </c>
      <c r="G425" s="18">
        <v>3582458</v>
      </c>
      <c r="H425" s="2">
        <v>45290</v>
      </c>
      <c r="I425" s="20">
        <f>Table2[[#This Row],[Quarter End Date]]+((Table2[[#This Row],[Q End Cash]]+(2*Table2[[#This Row],[Quarterly Burn]]))/(-Table2[[#This Row],[Quarterly Burn]]/90))</f>
        <v>44840.532544973314</v>
      </c>
      <c r="J425" s="21">
        <f>Table2[[#This Row],[Quarter End Date]]+((Table2[[#This Row],[Q End Cash]]+(1.2*Table2[[#This Row],[Quarterly Burn]]))/(-Table2[[#This Row],[Quarterly Burn]]/90))</f>
        <v>44912.532544973314</v>
      </c>
      <c r="K425" s="9">
        <f>_xll.RDP.Data(Table2[[#This Row],[Ticker]],"TR.CompanyMarketCapitalization(Scale=6)")</f>
        <v>141.45726843</v>
      </c>
      <c r="L425" s="11">
        <f>_xll.RDP.Data(Table2[[#This Row],[Ticker]],"TR.AvgDailyValTraded20D(Scale=6)")</f>
        <v>5.2787593076923003E-2</v>
      </c>
      <c r="M425" s="44">
        <v>140.6</v>
      </c>
      <c r="N425" s="11">
        <v>0.05</v>
      </c>
      <c r="O425" s="46"/>
      <c r="P425" s="17"/>
      <c r="Q425" s="14">
        <f ca="1">(Table2[[#This Row],[Q End Cash]]+((TODAY()-Table2[[#This Row],[Quarter End Date]])*(Table2[[#This Row],[Quarterly Burn]]/90)))/1000000</f>
        <v>15.383371399999998</v>
      </c>
      <c r="R425" s="14">
        <f ca="1">Table2[[#This Row],[Current Estimate, Cash]]/(Table2[[#This Row],[Quarterly Burn]]/1000000)</f>
        <v>4.2940828336298704</v>
      </c>
      <c r="S425" s="2" t="e">
        <f>INDEX(Table1[Date],MATCH(Table2[[#This Row],[Ticker]],Table1[RIC],0))</f>
        <v>#N/A</v>
      </c>
    </row>
    <row r="426" spans="2:19" hidden="1" x14ac:dyDescent="0.25">
      <c r="B426" s="1" t="s">
        <v>388</v>
      </c>
      <c r="C426" s="17">
        <v>-4512000</v>
      </c>
      <c r="D426" s="17">
        <v>-20430000</v>
      </c>
      <c r="E426" s="17">
        <v>39350000</v>
      </c>
      <c r="F426" s="18">
        <v>47817000</v>
      </c>
      <c r="G426" s="18">
        <v>-24942000</v>
      </c>
      <c r="H426" s="2">
        <v>45290</v>
      </c>
      <c r="I426" s="20">
        <f>Table2[[#This Row],[Quarter End Date]]+((Table2[[#This Row],[Q End Cash]]+(2*Table2[[#This Row],[Quarterly Burn]]))/(-Table2[[#This Row],[Quarterly Burn]]/90))</f>
        <v>45282.541496271348</v>
      </c>
      <c r="J426" s="21">
        <f>Table2[[#This Row],[Quarter End Date]]+((Table2[[#This Row],[Q End Cash]]+(1.2*Table2[[#This Row],[Quarterly Burn]]))/(-Table2[[#This Row],[Quarterly Burn]]/90))</f>
        <v>45354.541496271348</v>
      </c>
      <c r="K426" s="9">
        <f>_xll.RDP.Data(Table2[[#This Row],[Ticker]],"TR.CompanyMarketCapitalization(Scale=6)")</f>
        <v>309.04307999999997</v>
      </c>
      <c r="L426" s="12">
        <f>_xll.RDP.Data(Table2[[#This Row],[Ticker]],"TR.AvgDailyValTraded20D(Scale=6)")</f>
        <v>0.31148633884615401</v>
      </c>
      <c r="M426" s="9">
        <v>339.9</v>
      </c>
      <c r="N426" s="12">
        <v>0.32300000000000001</v>
      </c>
      <c r="O426" s="45"/>
      <c r="P426" s="17"/>
      <c r="Q426" s="13">
        <f ca="1">(Table2[[#This Row],[Q End Cash]]+((TODAY()-Table2[[#This Row],[Quarter End Date]])*(Table2[[#This Row],[Quarterly Burn]]/90)))/1000000</f>
        <v>15.392400000000004</v>
      </c>
      <c r="R426" s="14">
        <f ca="1">Table2[[#This Row],[Current Estimate, Cash]]/(Table2[[#This Row],[Quarterly Burn]]/1000000)</f>
        <v>-0.61712773634832829</v>
      </c>
      <c r="S426" s="2" t="e">
        <f>INDEX(Table1[Date],MATCH(Table2[[#This Row],[Ticker]],Table1[RIC],0))</f>
        <v>#N/A</v>
      </c>
    </row>
    <row r="427" spans="2:19" hidden="1" x14ac:dyDescent="0.25">
      <c r="B427" s="1" t="s">
        <v>268</v>
      </c>
      <c r="C427" s="17">
        <v>-4460000</v>
      </c>
      <c r="D427" s="17">
        <v>-1069000</v>
      </c>
      <c r="E427" s="17" t="s">
        <v>21</v>
      </c>
      <c r="F427" s="18">
        <v>22591000</v>
      </c>
      <c r="G427" s="18">
        <v>-5529000</v>
      </c>
      <c r="H427" s="2">
        <v>45290</v>
      </c>
      <c r="I427" s="20">
        <f>Table2[[#This Row],[Quarter End Date]]+((Table2[[#This Row],[Q End Cash]]+(2*Table2[[#This Row],[Quarterly Burn]]))/(-Table2[[#This Row],[Quarterly Burn]]/90))</f>
        <v>45477.731958762888</v>
      </c>
      <c r="J427" s="21">
        <f>Table2[[#This Row],[Quarter End Date]]+((Table2[[#This Row],[Q End Cash]]+(1.2*Table2[[#This Row],[Quarterly Burn]]))/(-Table2[[#This Row],[Quarterly Burn]]/90))</f>
        <v>45549.731958762888</v>
      </c>
      <c r="K427" s="9">
        <f>_xll.RDP.Data(Table2[[#This Row],[Ticker]],"TR.CompanyMarketCapitalization(Scale=6)")</f>
        <v>36.5930958</v>
      </c>
      <c r="L427" s="12">
        <f>_xll.RDP.Data(Table2[[#This Row],[Ticker]],"TR.AvgDailyValTraded20D(Scale=6)")</f>
        <v>0.17098239553846201</v>
      </c>
      <c r="M427" s="9">
        <v>42.7</v>
      </c>
      <c r="N427" s="12">
        <v>0.19400000000000001</v>
      </c>
      <c r="O427" s="45">
        <v>0</v>
      </c>
      <c r="P427" s="17"/>
      <c r="Q427" s="14">
        <f ca="1">(Table2[[#This Row],[Q End Cash]]+((TODAY()-Table2[[#This Row],[Quarter End Date]])*(Table2[[#This Row],[Quarterly Burn]]/90)))/1000000</f>
        <v>15.4033</v>
      </c>
      <c r="R427" s="14">
        <f ca="1">Table2[[#This Row],[Current Estimate, Cash]]/(Table2[[#This Row],[Quarterly Burn]]/1000000)</f>
        <v>-2.7859106529209621</v>
      </c>
      <c r="S427" s="2" t="e">
        <f>INDEX(Table1[Date],MATCH(Table2[[#This Row],[Ticker]],Table1[RIC],0))</f>
        <v>#N/A</v>
      </c>
    </row>
    <row r="428" spans="2:19" hidden="1" x14ac:dyDescent="0.25">
      <c r="B428" s="1" t="s">
        <v>454</v>
      </c>
      <c r="C428" s="17">
        <v>-45000</v>
      </c>
      <c r="D428" s="17">
        <v>-10311000</v>
      </c>
      <c r="E428" s="17">
        <v>2689000</v>
      </c>
      <c r="F428" s="18">
        <v>28875000</v>
      </c>
      <c r="G428" s="18">
        <v>-10356000</v>
      </c>
      <c r="H428" s="2">
        <v>45290</v>
      </c>
      <c r="I428" s="20">
        <f>Table2[[#This Row],[Quarter End Date]]+((Table2[[#This Row],[Q End Cash]]+(2*Table2[[#This Row],[Quarterly Burn]]))/(-Table2[[#This Row],[Quarterly Burn]]/90))</f>
        <v>45360.941483198148</v>
      </c>
      <c r="J428" s="21">
        <f>Table2[[#This Row],[Quarter End Date]]+((Table2[[#This Row],[Q End Cash]]+(1.2*Table2[[#This Row],[Quarterly Burn]]))/(-Table2[[#This Row],[Quarterly Burn]]/90))</f>
        <v>45432.941483198148</v>
      </c>
      <c r="K428" s="9">
        <f>_xll.RDP.Data(Table2[[#This Row],[Ticker]],"TR.CompanyMarketCapitalization(Scale=6)")</f>
        <v>361.89897427</v>
      </c>
      <c r="L428" s="12">
        <f>_xll.RDP.Data(Table2[[#This Row],[Ticker]],"TR.AvgDailyValTraded20D(Scale=6)")</f>
        <v>0.55216858466666696</v>
      </c>
      <c r="M428" s="9">
        <v>361.9</v>
      </c>
      <c r="N428" s="12">
        <v>0.55200000000000005</v>
      </c>
      <c r="O428" s="45" t="s">
        <v>203</v>
      </c>
      <c r="P428" s="17"/>
      <c r="Q428" s="13">
        <f ca="1">(Table2[[#This Row],[Q End Cash]]+((TODAY()-Table2[[#This Row],[Quarter End Date]])*(Table2[[#This Row],[Quarterly Burn]]/90)))/1000000</f>
        <v>15.4122</v>
      </c>
      <c r="R428" s="14">
        <f ca="1">Table2[[#This Row],[Current Estimate, Cash]]/(Table2[[#This Row],[Quarterly Burn]]/1000000)</f>
        <v>-1.4882387022016224</v>
      </c>
      <c r="S428" s="2" t="e">
        <f>INDEX(Table1[Date],MATCH(Table2[[#This Row],[Ticker]],Table1[RIC],0))</f>
        <v>#N/A</v>
      </c>
    </row>
    <row r="429" spans="2:19" hidden="1" x14ac:dyDescent="0.25">
      <c r="B429" s="1" t="s">
        <v>432</v>
      </c>
      <c r="C429" s="17">
        <v>2170000</v>
      </c>
      <c r="D429" s="17">
        <v>-15189000</v>
      </c>
      <c r="E429" s="17">
        <v>-2662000</v>
      </c>
      <c r="F429" s="18">
        <v>32661000</v>
      </c>
      <c r="G429" s="18">
        <v>-13019000</v>
      </c>
      <c r="H429" s="2">
        <v>45290</v>
      </c>
      <c r="I429" s="20">
        <f>Table2[[#This Row],[Quarter End Date]]+((Table2[[#This Row],[Q End Cash]]+(2*Table2[[#This Row],[Quarterly Burn]]))/(-Table2[[#This Row],[Quarterly Burn]]/90))</f>
        <v>45335.784622474843</v>
      </c>
      <c r="J429" s="21">
        <f>Table2[[#This Row],[Quarter End Date]]+((Table2[[#This Row],[Q End Cash]]+(1.2*Table2[[#This Row],[Quarterly Burn]]))/(-Table2[[#This Row],[Quarterly Burn]]/90))</f>
        <v>45407.784622474843</v>
      </c>
      <c r="K429" s="9">
        <f>_xll.RDP.Data(Table2[[#This Row],[Ticker]],"TR.CompanyMarketCapitalization(Scale=6)")</f>
        <v>598.55259266999997</v>
      </c>
      <c r="L429" s="12">
        <f>_xll.RDP.Data(Table2[[#This Row],[Ticker]],"TR.AvgDailyValTraded20D(Scale=6)")</f>
        <v>1.4925532776923101</v>
      </c>
      <c r="M429" s="9">
        <v>587.29999999999995</v>
      </c>
      <c r="N429" s="12">
        <v>1.413</v>
      </c>
      <c r="O429" s="45" t="s">
        <v>433</v>
      </c>
      <c r="P429" s="17"/>
      <c r="Q429" s="13">
        <f ca="1">(Table2[[#This Row],[Q End Cash]]+((TODAY()-Table2[[#This Row],[Quarter End Date]])*(Table2[[#This Row],[Quarterly Burn]]/90)))/1000000</f>
        <v>15.7363</v>
      </c>
      <c r="R429" s="14">
        <f ca="1">Table2[[#This Row],[Current Estimate, Cash]]/(Table2[[#This Row],[Quarterly Burn]]/1000000)</f>
        <v>-1.2087180274982718</v>
      </c>
      <c r="S429" s="2" t="e">
        <f>INDEX(Table1[Date],MATCH(Table2[[#This Row],[Ticker]],Table1[RIC],0))</f>
        <v>#N/A</v>
      </c>
    </row>
    <row r="430" spans="2:19" hidden="1" x14ac:dyDescent="0.25">
      <c r="B430" s="1" t="s">
        <v>228</v>
      </c>
      <c r="C430" s="17">
        <v>-2799000</v>
      </c>
      <c r="D430" s="17">
        <v>-143000</v>
      </c>
      <c r="E430" s="17">
        <v>33000</v>
      </c>
      <c r="F430" s="18">
        <v>19629000</v>
      </c>
      <c r="G430" s="18">
        <v>-2942000</v>
      </c>
      <c r="H430" s="2">
        <v>45290</v>
      </c>
      <c r="I430" s="20">
        <f>Table2[[#This Row],[Quarter End Date]]+((Table2[[#This Row],[Q End Cash]]+(2*Table2[[#This Row],[Quarterly Burn]]))/(-Table2[[#This Row],[Quarterly Burn]]/90))</f>
        <v>45710.479265805574</v>
      </c>
      <c r="J430" s="21">
        <f>Table2[[#This Row],[Quarter End Date]]+((Table2[[#This Row],[Q End Cash]]+(1.2*Table2[[#This Row],[Quarterly Burn]]))/(-Table2[[#This Row],[Quarterly Burn]]/90))</f>
        <v>45782.479265805574</v>
      </c>
      <c r="K430" s="9">
        <f>_xll.RDP.Data(Table2[[#This Row],[Ticker]],"TR.CompanyMarketCapitalization(Scale=6)")</f>
        <v>145.7925171</v>
      </c>
      <c r="L430" s="12">
        <f>_xll.RDP.Data(Table2[[#This Row],[Ticker]],"TR.AvgDailyValTraded20D(Scale=6)")</f>
        <v>7.7213971538462003E-2</v>
      </c>
      <c r="M430" s="9">
        <v>139.9</v>
      </c>
      <c r="N430" s="12">
        <v>7.8E-2</v>
      </c>
      <c r="O430" s="45"/>
      <c r="P430" s="17"/>
      <c r="Q430" s="14">
        <f ca="1">(Table2[[#This Row],[Q End Cash]]+((TODAY()-Table2[[#This Row],[Quarter End Date]])*(Table2[[#This Row],[Quarterly Burn]]/90)))/1000000</f>
        <v>15.804399999999999</v>
      </c>
      <c r="R430" s="14">
        <f ca="1">Table2[[#This Row],[Current Estimate, Cash]]/(Table2[[#This Row],[Quarterly Burn]]/1000000)</f>
        <v>-5.3719918422841602</v>
      </c>
      <c r="S430" s="2" t="e">
        <f>INDEX(Table1[Date],MATCH(Table2[[#This Row],[Ticker]],Table1[RIC],0))</f>
        <v>#N/A</v>
      </c>
    </row>
    <row r="431" spans="2:19" hidden="1" x14ac:dyDescent="0.25">
      <c r="B431" s="1" t="s">
        <v>191</v>
      </c>
      <c r="C431" s="17">
        <v>-1395712</v>
      </c>
      <c r="D431" s="17">
        <v>-265501</v>
      </c>
      <c r="E431" s="17">
        <v>-545827</v>
      </c>
      <c r="F431" s="18">
        <v>18077806</v>
      </c>
      <c r="G431" s="18">
        <v>-1661213</v>
      </c>
      <c r="H431" s="2">
        <v>45290</v>
      </c>
      <c r="I431" s="20">
        <f>Table2[[#This Row],[Quarter End Date]]+((Table2[[#This Row],[Q End Cash]]+(2*Table2[[#This Row],[Quarterly Burn]]))/(-Table2[[#This Row],[Quarterly Burn]]/90))</f>
        <v>46089.406337417298</v>
      </c>
      <c r="J431" s="21">
        <f>Table2[[#This Row],[Quarter End Date]]+((Table2[[#This Row],[Q End Cash]]+(1.2*Table2[[#This Row],[Quarterly Burn]]))/(-Table2[[#This Row],[Quarterly Burn]]/90))</f>
        <v>46161.406337417298</v>
      </c>
      <c r="K431" s="9">
        <f>_xll.RDP.Data(Table2[[#This Row],[Ticker]],"TR.CompanyMarketCapitalization(Scale=6)")</f>
        <v>167.65778882000001</v>
      </c>
      <c r="L431" s="12">
        <f>_xll.RDP.Data(Table2[[#This Row],[Ticker]],"TR.AvgDailyValTraded20D(Scale=6)")</f>
        <v>7.2951884615379999E-3</v>
      </c>
      <c r="M431" s="9">
        <v>167.7</v>
      </c>
      <c r="N431" s="12">
        <v>8.9999999999999993E-3</v>
      </c>
      <c r="O431" s="45"/>
      <c r="P431" s="17"/>
      <c r="Q431" s="14">
        <f ca="1">(Table2[[#This Row],[Q End Cash]]+((TODAY()-Table2[[#This Row],[Quarter End Date]])*(Table2[[#This Row],[Quarterly Burn]]/90)))/1000000</f>
        <v>15.9182291</v>
      </c>
      <c r="R431" s="14">
        <f ca="1">Table2[[#This Row],[Current Estimate, Cash]]/(Table2[[#This Row],[Quarterly Burn]]/1000000)</f>
        <v>-9.5822926379699656</v>
      </c>
      <c r="S431" s="2" t="e">
        <f>INDEX(Table1[Date],MATCH(Table2[[#This Row],[Ticker]],Table1[RIC],0))</f>
        <v>#N/A</v>
      </c>
    </row>
    <row r="432" spans="2:19" hidden="1" x14ac:dyDescent="0.25">
      <c r="B432" s="1" t="s">
        <v>125</v>
      </c>
      <c r="C432" s="17">
        <v>8449992</v>
      </c>
      <c r="D432" s="17">
        <v>-2155311</v>
      </c>
      <c r="E432" s="17">
        <v>-1255484</v>
      </c>
      <c r="F432" s="18">
        <v>7845286</v>
      </c>
      <c r="G432" s="18">
        <v>6294681</v>
      </c>
      <c r="H432" s="2">
        <v>45290</v>
      </c>
      <c r="I432" s="20">
        <f>Table2[[#This Row],[Quarter End Date]]+((Table2[[#This Row],[Q End Cash]]+(2*Table2[[#This Row],[Quarterly Burn]]))/(-Table2[[#This Row],[Quarterly Burn]]/90))</f>
        <v>44997.82978200166</v>
      </c>
      <c r="J432" s="21">
        <f>Table2[[#This Row],[Quarter End Date]]+((Table2[[#This Row],[Q End Cash]]+(1.2*Table2[[#This Row],[Quarterly Burn]]))/(-Table2[[#This Row],[Quarterly Burn]]/90))</f>
        <v>45069.82978200166</v>
      </c>
      <c r="K432" s="9">
        <f>_xll.RDP.Data(Table2[[#This Row],[Ticker]],"TR.CompanyMarketCapitalization(Scale=6)")</f>
        <v>67.211468745000005</v>
      </c>
      <c r="L432" s="11">
        <f>_xll.RDP.Data(Table2[[#This Row],[Ticker]],"TR.AvgDailyValTraded20D(Scale=6)")</f>
        <v>0.111389990192308</v>
      </c>
      <c r="M432" s="44">
        <v>73.7</v>
      </c>
      <c r="N432" s="11">
        <v>0.11</v>
      </c>
      <c r="O432" s="46"/>
      <c r="P432" s="17"/>
      <c r="Q432" s="14">
        <f ca="1">(Table2[[#This Row],[Q End Cash]]+((TODAY()-Table2[[#This Row],[Quarter End Date]])*(Table2[[#This Row],[Quarterly Burn]]/90)))/1000000</f>
        <v>16.0283713</v>
      </c>
      <c r="R432" s="14">
        <f ca="1">Table2[[#This Row],[Current Estimate, Cash]]/(Table2[[#This Row],[Quarterly Burn]]/1000000)</f>
        <v>2.5463357555370956</v>
      </c>
      <c r="S432" s="2" t="e">
        <f>INDEX(Table1[Date],MATCH(Table2[[#This Row],[Ticker]],Table1[RIC],0))</f>
        <v>#N/A</v>
      </c>
    </row>
    <row r="433" spans="2:19" hidden="1" x14ac:dyDescent="0.25">
      <c r="B433" s="1" t="s">
        <v>220</v>
      </c>
      <c r="C433" s="17">
        <v>-2429000</v>
      </c>
      <c r="D433" s="17">
        <v>-316000</v>
      </c>
      <c r="E433" s="17">
        <v>60000</v>
      </c>
      <c r="F433" s="18">
        <v>19625000</v>
      </c>
      <c r="G433" s="18">
        <v>-2745000</v>
      </c>
      <c r="H433" s="2">
        <v>45290</v>
      </c>
      <c r="I433" s="20">
        <f>Table2[[#This Row],[Quarter End Date]]+((Table2[[#This Row],[Q End Cash]]+(2*Table2[[#This Row],[Quarterly Burn]]))/(-Table2[[#This Row],[Quarterly Burn]]/90))</f>
        <v>45753.442622950817</v>
      </c>
      <c r="J433" s="21">
        <f>Table2[[#This Row],[Quarter End Date]]+((Table2[[#This Row],[Q End Cash]]+(1.2*Table2[[#This Row],[Quarterly Burn]]))/(-Table2[[#This Row],[Quarterly Burn]]/90))</f>
        <v>45825.442622950817</v>
      </c>
      <c r="K433" s="9">
        <f>_xll.RDP.Data(Table2[[#This Row],[Ticker]],"TR.CompanyMarketCapitalization(Scale=6)")</f>
        <v>79.544190839999999</v>
      </c>
      <c r="L433" s="12">
        <f>_xll.RDP.Data(Table2[[#This Row],[Ticker]],"TR.AvgDailyValTraded20D(Scale=6)")</f>
        <v>6.1188949999999999E-2</v>
      </c>
      <c r="M433" s="9">
        <v>82.7</v>
      </c>
      <c r="N433" s="12">
        <v>5.8999999999999997E-2</v>
      </c>
      <c r="O433" s="45"/>
      <c r="P433" s="17"/>
      <c r="Q433" s="14">
        <f ca="1">(Table2[[#This Row],[Q End Cash]]+((TODAY()-Table2[[#This Row],[Quarter End Date]])*(Table2[[#This Row],[Quarterly Burn]]/90)))/1000000</f>
        <v>16.0565</v>
      </c>
      <c r="R433" s="14">
        <f ca="1">Table2[[#This Row],[Current Estimate, Cash]]/(Table2[[#This Row],[Quarterly Burn]]/1000000)</f>
        <v>-5.8493624772313293</v>
      </c>
      <c r="S433" s="2" t="e">
        <f>INDEX(Table1[Date],MATCH(Table2[[#This Row],[Ticker]],Table1[RIC],0))</f>
        <v>#N/A</v>
      </c>
    </row>
    <row r="434" spans="2:19" hidden="1" x14ac:dyDescent="0.25">
      <c r="B434" s="1" t="s">
        <v>109</v>
      </c>
      <c r="C434" s="17">
        <v>6524000</v>
      </c>
      <c r="D434" s="17">
        <v>-1026000</v>
      </c>
      <c r="E434" s="17">
        <v>-7083000</v>
      </c>
      <c r="F434" s="18">
        <v>9216000</v>
      </c>
      <c r="G434" s="18">
        <v>5498000</v>
      </c>
      <c r="H434" s="2">
        <v>45290</v>
      </c>
      <c r="I434" s="20">
        <f>Table2[[#This Row],[Quarter End Date]]+((Table2[[#This Row],[Q End Cash]]+(2*Table2[[#This Row],[Quarterly Burn]]))/(-Table2[[#This Row],[Quarterly Burn]]/90))</f>
        <v>44959.137868315753</v>
      </c>
      <c r="J434" s="21">
        <f>Table2[[#This Row],[Quarter End Date]]+((Table2[[#This Row],[Q End Cash]]+(1.2*Table2[[#This Row],[Quarterly Burn]]))/(-Table2[[#This Row],[Quarterly Burn]]/90))</f>
        <v>45031.137868315753</v>
      </c>
      <c r="K434" s="9">
        <f>_xll.RDP.Data(Table2[[#This Row],[Ticker]],"TR.CompanyMarketCapitalization(Scale=6)")</f>
        <v>28.547633520000002</v>
      </c>
      <c r="L434" s="11">
        <f>_xll.RDP.Data(Table2[[#This Row],[Ticker]],"TR.AvgDailyValTraded20D(Scale=6)")</f>
        <v>8.0926722307689998E-3</v>
      </c>
      <c r="M434" s="44">
        <v>28.2</v>
      </c>
      <c r="N434" s="11">
        <v>0.01</v>
      </c>
      <c r="O434" s="46"/>
      <c r="P434" s="17"/>
      <c r="Q434" s="14">
        <f ca="1">(Table2[[#This Row],[Q End Cash]]+((TODAY()-Table2[[#This Row],[Quarter End Date]])*(Table2[[#This Row],[Quarterly Burn]]/90)))/1000000</f>
        <v>16.363399999999999</v>
      </c>
      <c r="R434" s="14">
        <f ca="1">Table2[[#This Row],[Current Estimate, Cash]]/(Table2[[#This Row],[Quarterly Burn]]/1000000)</f>
        <v>2.9762459076027641</v>
      </c>
      <c r="S434" s="2" t="e">
        <f>INDEX(Table1[Date],MATCH(Table2[[#This Row],[Ticker]],Table1[RIC],0))</f>
        <v>#N/A</v>
      </c>
    </row>
    <row r="435" spans="2:19" hidden="1" x14ac:dyDescent="0.25">
      <c r="B435" s="1" t="s">
        <v>479</v>
      </c>
      <c r="C435" s="17">
        <v>-8047000</v>
      </c>
      <c r="D435" s="17">
        <v>-51000</v>
      </c>
      <c r="E435" s="17">
        <v>13881000</v>
      </c>
      <c r="F435" s="18">
        <v>27358000</v>
      </c>
      <c r="G435" s="18">
        <v>-8098000</v>
      </c>
      <c r="H435" s="2">
        <v>45290</v>
      </c>
      <c r="I435" s="20">
        <f>Table2[[#This Row],[Quarter End Date]]+((Table2[[#This Row],[Q End Cash]]+(2*Table2[[#This Row],[Quarterly Burn]]))/(-Table2[[#This Row],[Quarterly Burn]]/90))</f>
        <v>45414.052852556189</v>
      </c>
      <c r="J435" s="21">
        <f>Table2[[#This Row],[Quarter End Date]]+((Table2[[#This Row],[Q End Cash]]+(1.2*Table2[[#This Row],[Quarterly Burn]]))/(-Table2[[#This Row],[Quarterly Burn]]/90))</f>
        <v>45486.052852556189</v>
      </c>
      <c r="K435" s="9">
        <f>_xll.RDP.Data(Table2[[#This Row],[Ticker]],"TR.CompanyMarketCapitalization(Scale=6)")</f>
        <v>129.35885551000001</v>
      </c>
      <c r="L435" s="12">
        <f>_xll.RDP.Data(Table2[[#This Row],[Ticker]],"TR.AvgDailyValTraded20D(Scale=6)")</f>
        <v>0.31709052538461502</v>
      </c>
      <c r="M435" s="9">
        <v>129.4</v>
      </c>
      <c r="N435" s="12">
        <v>0.307</v>
      </c>
      <c r="O435" s="45"/>
      <c r="P435" s="17"/>
      <c r="Q435" s="13">
        <f ca="1">(Table2[[#This Row],[Q End Cash]]+((TODAY()-Table2[[#This Row],[Quarter End Date]])*(Table2[[#This Row],[Quarterly Burn]]/90)))/1000000</f>
        <v>16.8306</v>
      </c>
      <c r="R435" s="14">
        <f ca="1">Table2[[#This Row],[Current Estimate, Cash]]/(Table2[[#This Row],[Quarterly Burn]]/1000000)</f>
        <v>-2.0783650284020743</v>
      </c>
      <c r="S435" s="2" t="e">
        <f>INDEX(Table1[Date],MATCH(Table2[[#This Row],[Ticker]],Table1[RIC],0))</f>
        <v>#N/A</v>
      </c>
    </row>
    <row r="436" spans="2:19" hidden="1" x14ac:dyDescent="0.25">
      <c r="B436" s="1" t="s">
        <v>116</v>
      </c>
      <c r="C436" s="17">
        <v>7704326</v>
      </c>
      <c r="D436" s="17">
        <v>-1327427</v>
      </c>
      <c r="E436" s="17">
        <v>-3131496</v>
      </c>
      <c r="F436" s="18">
        <v>8929215</v>
      </c>
      <c r="G436" s="18">
        <v>6376899</v>
      </c>
      <c r="H436" s="2">
        <v>45290</v>
      </c>
      <c r="I436" s="20">
        <f>Table2[[#This Row],[Quarter End Date]]+((Table2[[#This Row],[Q End Cash]]+(2*Table2[[#This Row],[Quarterly Burn]]))/(-Table2[[#This Row],[Quarterly Burn]]/90))</f>
        <v>44983.978033837448</v>
      </c>
      <c r="J436" s="21">
        <f>Table2[[#This Row],[Quarter End Date]]+((Table2[[#This Row],[Q End Cash]]+(1.2*Table2[[#This Row],[Quarterly Burn]]))/(-Table2[[#This Row],[Quarterly Burn]]/90))</f>
        <v>45055.978033837448</v>
      </c>
      <c r="K436" s="9">
        <f>_xll.RDP.Data(Table2[[#This Row],[Ticker]],"TR.CompanyMarketCapitalization(Scale=6)")</f>
        <v>88.151031415000006</v>
      </c>
      <c r="L436" s="11">
        <f>_xll.RDP.Data(Table2[[#This Row],[Ticker]],"TR.AvgDailyValTraded20D(Scale=6)")</f>
        <v>8.3807626153846002E-2</v>
      </c>
      <c r="M436" s="44">
        <v>86.4</v>
      </c>
      <c r="N436" s="11">
        <v>0.08</v>
      </c>
      <c r="O436" s="46"/>
      <c r="P436" s="17"/>
      <c r="Q436" s="14">
        <f ca="1">(Table2[[#This Row],[Q End Cash]]+((TODAY()-Table2[[#This Row],[Quarter End Date]])*(Table2[[#This Row],[Quarterly Burn]]/90)))/1000000</f>
        <v>17.219183699999999</v>
      </c>
      <c r="R436" s="14">
        <f ca="1">Table2[[#This Row],[Current Estimate, Cash]]/(Table2[[#This Row],[Quarterly Burn]]/1000000)</f>
        <v>2.7002440684727795</v>
      </c>
      <c r="S436" s="2" t="e">
        <f>INDEX(Table1[Date],MATCH(Table2[[#This Row],[Ticker]],Table1[RIC],0))</f>
        <v>#N/A</v>
      </c>
    </row>
    <row r="437" spans="2:19" hidden="1" x14ac:dyDescent="0.25">
      <c r="B437" s="1" t="s">
        <v>265</v>
      </c>
      <c r="C437" s="17">
        <v>-4989000</v>
      </c>
      <c r="D437" s="17">
        <v>-353000</v>
      </c>
      <c r="E437" s="17">
        <v>-51000</v>
      </c>
      <c r="F437" s="18">
        <v>24318000</v>
      </c>
      <c r="G437" s="18">
        <v>-5342000</v>
      </c>
      <c r="H437" s="2">
        <v>45290</v>
      </c>
      <c r="I437" s="20">
        <f>Table2[[#This Row],[Quarter End Date]]+((Table2[[#This Row],[Q End Cash]]+(2*Table2[[#This Row],[Quarterly Burn]]))/(-Table2[[#This Row],[Quarterly Burn]]/90))</f>
        <v>45519.700486709095</v>
      </c>
      <c r="J437" s="21">
        <f>Table2[[#This Row],[Quarter End Date]]+((Table2[[#This Row],[Q End Cash]]+(1.2*Table2[[#This Row],[Quarterly Burn]]))/(-Table2[[#This Row],[Quarterly Burn]]/90))</f>
        <v>45591.700486709095</v>
      </c>
      <c r="K437" s="9">
        <f>_xll.RDP.Data(Table2[[#This Row],[Ticker]],"TR.CompanyMarketCapitalization(Scale=6)")</f>
        <v>189.15133574399999</v>
      </c>
      <c r="L437" s="12">
        <f>_xll.RDP.Data(Table2[[#This Row],[Ticker]],"TR.AvgDailyValTraded20D(Scale=6)")</f>
        <v>7.3516674923076994E-2</v>
      </c>
      <c r="M437" s="9">
        <v>189.2</v>
      </c>
      <c r="N437" s="12">
        <v>7.0000000000000007E-2</v>
      </c>
      <c r="O437" s="45"/>
      <c r="P437" s="17"/>
      <c r="Q437" s="14">
        <f ca="1">(Table2[[#This Row],[Q End Cash]]+((TODAY()-Table2[[#This Row],[Quarter End Date]])*(Table2[[#This Row],[Quarterly Burn]]/90)))/1000000</f>
        <v>17.3734</v>
      </c>
      <c r="R437" s="14">
        <f ca="1">Table2[[#This Row],[Current Estimate, Cash]]/(Table2[[#This Row],[Quarterly Burn]]/1000000)</f>
        <v>-3.252227630101086</v>
      </c>
      <c r="S437" s="2" t="e">
        <f>INDEX(Table1[Date],MATCH(Table2[[#This Row],[Ticker]],Table1[RIC],0))</f>
        <v>#N/A</v>
      </c>
    </row>
    <row r="438" spans="2:19" hidden="1" x14ac:dyDescent="0.25">
      <c r="B438" s="1" t="s">
        <v>97</v>
      </c>
      <c r="C438" s="17">
        <v>-3757000</v>
      </c>
      <c r="D438" s="17">
        <v>8834000</v>
      </c>
      <c r="E438" s="17">
        <v>-9111000</v>
      </c>
      <c r="F438" s="18">
        <v>10808000</v>
      </c>
      <c r="G438" s="18">
        <v>5077000</v>
      </c>
      <c r="H438" s="2">
        <v>45290</v>
      </c>
      <c r="I438" s="20">
        <f>Table2[[#This Row],[Quarter End Date]]+((Table2[[#This Row],[Q End Cash]]+(2*Table2[[#This Row],[Quarterly Burn]]))/(-Table2[[#This Row],[Quarterly Burn]]/90))</f>
        <v>44918.406539294861</v>
      </c>
      <c r="J438" s="21">
        <f>Table2[[#This Row],[Quarter End Date]]+((Table2[[#This Row],[Q End Cash]]+(1.2*Table2[[#This Row],[Quarterly Burn]]))/(-Table2[[#This Row],[Quarterly Burn]]/90))</f>
        <v>44990.406539294861</v>
      </c>
      <c r="K438" s="9">
        <f>_xll.RDP.Data(Table2[[#This Row],[Ticker]],"TR.CompanyMarketCapitalization(Scale=6)")</f>
        <v>20.178025307999999</v>
      </c>
      <c r="L438" s="11">
        <f>_xll.RDP.Data(Table2[[#This Row],[Ticker]],"TR.AvgDailyValTraded20D(Scale=6)")</f>
        <v>2.1890784615385E-2</v>
      </c>
      <c r="M438" s="44">
        <v>19.899999999999999</v>
      </c>
      <c r="N438" s="11">
        <v>0.02</v>
      </c>
      <c r="O438" s="46"/>
      <c r="P438" s="17"/>
      <c r="Q438" s="14">
        <f ca="1">(Table2[[#This Row],[Q End Cash]]+((TODAY()-Table2[[#This Row],[Quarter End Date]])*(Table2[[#This Row],[Quarterly Burn]]/90)))/1000000</f>
        <v>17.408100000000001</v>
      </c>
      <c r="R438" s="14">
        <f ca="1">Table2[[#This Row],[Current Estimate, Cash]]/(Table2[[#This Row],[Quarterly Burn]]/1000000)</f>
        <v>3.4288162300571208</v>
      </c>
      <c r="S438" s="2" t="e">
        <f>INDEX(Table1[Date],MATCH(Table2[[#This Row],[Ticker]],Table1[RIC],0))</f>
        <v>#N/A</v>
      </c>
    </row>
    <row r="439" spans="2:19" hidden="1" x14ac:dyDescent="0.25">
      <c r="B439" s="1" t="s">
        <v>62</v>
      </c>
      <c r="C439" s="17">
        <v>6756521</v>
      </c>
      <c r="D439" s="17">
        <v>-3862157</v>
      </c>
      <c r="E439" s="17">
        <v>7559109</v>
      </c>
      <c r="F439" s="18">
        <v>13931145</v>
      </c>
      <c r="G439" s="18">
        <v>2894364</v>
      </c>
      <c r="H439" s="2">
        <v>45290</v>
      </c>
      <c r="I439" s="20">
        <f>Table2[[#This Row],[Quarter End Date]]+((Table2[[#This Row],[Q End Cash]]+(2*Table2[[#This Row],[Quarterly Burn]]))/(-Table2[[#This Row],[Quarterly Burn]]/90))</f>
        <v>44676.812242689586</v>
      </c>
      <c r="J439" s="21">
        <f>Table2[[#This Row],[Quarter End Date]]+((Table2[[#This Row],[Q End Cash]]+(1.2*Table2[[#This Row],[Quarterly Burn]]))/(-Table2[[#This Row],[Quarterly Burn]]/90))</f>
        <v>44748.812242689586</v>
      </c>
      <c r="K439" s="9">
        <f>_xll.RDP.Data(Table2[[#This Row],[Ticker]],"TR.CompanyMarketCapitalization(Scale=6)")</f>
        <v>79.661610839999994</v>
      </c>
      <c r="L439" s="11">
        <f>_xll.RDP.Data(Table2[[#This Row],[Ticker]],"TR.AvgDailyValTraded20D(Scale=6)")</f>
        <v>3.4690634615384998E-2</v>
      </c>
      <c r="M439" s="44">
        <v>82.1</v>
      </c>
      <c r="N439" s="11">
        <v>0.03</v>
      </c>
      <c r="O439" s="46"/>
      <c r="P439" s="17"/>
      <c r="Q439" s="14">
        <f ca="1">(Table2[[#This Row],[Q End Cash]]+((TODAY()-Table2[[#This Row],[Quarter End Date]])*(Table2[[#This Row],[Quarterly Burn]]/90)))/1000000</f>
        <v>17.693818199999999</v>
      </c>
      <c r="R439" s="14">
        <f ca="1">Table2[[#This Row],[Current Estimate, Cash]]/(Table2[[#This Row],[Quarterly Burn]]/1000000)</f>
        <v>6.1131973034490477</v>
      </c>
      <c r="S439" s="2" t="e">
        <f>INDEX(Table1[Date],MATCH(Table2[[#This Row],[Ticker]],Table1[RIC],0))</f>
        <v>#N/A</v>
      </c>
    </row>
    <row r="440" spans="2:19" hidden="1" x14ac:dyDescent="0.25">
      <c r="B440" s="1" t="s">
        <v>230</v>
      </c>
      <c r="C440" s="17">
        <v>-1698000</v>
      </c>
      <c r="D440" s="17">
        <v>-1706000</v>
      </c>
      <c r="E440" s="17">
        <v>-3611000</v>
      </c>
      <c r="F440" s="18">
        <v>22263000</v>
      </c>
      <c r="G440" s="18">
        <v>-3404000</v>
      </c>
      <c r="H440" s="2">
        <v>45290</v>
      </c>
      <c r="I440" s="20">
        <f>Table2[[#This Row],[Quarter End Date]]+((Table2[[#This Row],[Q End Cash]]+(2*Table2[[#This Row],[Quarterly Burn]]))/(-Table2[[#This Row],[Quarterly Burn]]/90))</f>
        <v>45698.622209165689</v>
      </c>
      <c r="J440" s="21">
        <f>Table2[[#This Row],[Quarter End Date]]+((Table2[[#This Row],[Q End Cash]]+(1.2*Table2[[#This Row],[Quarterly Burn]]))/(-Table2[[#This Row],[Quarterly Burn]]/90))</f>
        <v>45770.622209165689</v>
      </c>
      <c r="K440" s="9">
        <f>_xll.RDP.Data(Table2[[#This Row],[Ticker]],"TR.CompanyMarketCapitalization(Scale=6)")</f>
        <v>169.43708240999999</v>
      </c>
      <c r="L440" s="12">
        <f>_xll.RDP.Data(Table2[[#This Row],[Ticker]],"TR.AvgDailyValTraded20D(Scale=6)")</f>
        <v>0.19486428815384599</v>
      </c>
      <c r="M440" s="9">
        <v>167</v>
      </c>
      <c r="N440" s="12">
        <v>0.191</v>
      </c>
      <c r="O440" s="45"/>
      <c r="P440" s="17"/>
      <c r="Q440" s="14">
        <f ca="1">(Table2[[#This Row],[Q End Cash]]+((TODAY()-Table2[[#This Row],[Quarter End Date]])*(Table2[[#This Row],[Quarterly Burn]]/90)))/1000000</f>
        <v>17.837800000000001</v>
      </c>
      <c r="R440" s="14">
        <f ca="1">Table2[[#This Row],[Current Estimate, Cash]]/(Table2[[#This Row],[Quarterly Burn]]/1000000)</f>
        <v>-5.2402467685076388</v>
      </c>
      <c r="S440" s="2" t="e">
        <f>INDEX(Table1[Date],MATCH(Table2[[#This Row],[Ticker]],Table1[RIC],0))</f>
        <v>#N/A</v>
      </c>
    </row>
    <row r="441" spans="2:19" hidden="1" x14ac:dyDescent="0.25">
      <c r="B441" s="1" t="s">
        <v>211</v>
      </c>
      <c r="C441" s="17">
        <v>-1537000</v>
      </c>
      <c r="D441" s="17">
        <v>-1012000</v>
      </c>
      <c r="E441" s="17">
        <v>0</v>
      </c>
      <c r="F441" s="18">
        <v>21165000</v>
      </c>
      <c r="G441" s="18">
        <v>-2549000</v>
      </c>
      <c r="H441" s="2">
        <v>45290</v>
      </c>
      <c r="I441" s="20">
        <f>Table2[[#This Row],[Quarter End Date]]+((Table2[[#This Row],[Q End Cash]]+(2*Table2[[#This Row],[Quarterly Burn]]))/(-Table2[[#This Row],[Quarterly Burn]]/90))</f>
        <v>45857.293056100432</v>
      </c>
      <c r="J441" s="21">
        <f>Table2[[#This Row],[Quarter End Date]]+((Table2[[#This Row],[Q End Cash]]+(1.2*Table2[[#This Row],[Quarterly Burn]]))/(-Table2[[#This Row],[Quarterly Burn]]/90))</f>
        <v>45929.293056100432</v>
      </c>
      <c r="K441" s="9">
        <f>_xll.RDP.Data(Table2[[#This Row],[Ticker]],"TR.CompanyMarketCapitalization(Scale=6)")</f>
        <v>67.18313449</v>
      </c>
      <c r="L441" s="12">
        <f>_xll.RDP.Data(Table2[[#This Row],[Ticker]],"TR.AvgDailyValTraded20D(Scale=6)")</f>
        <v>0.25136114399999998</v>
      </c>
      <c r="M441" s="9">
        <v>62.5</v>
      </c>
      <c r="N441" s="12">
        <v>0.23499999999999999</v>
      </c>
      <c r="O441" s="45"/>
      <c r="P441" s="17"/>
      <c r="Q441" s="14">
        <f ca="1">(Table2[[#This Row],[Q End Cash]]+((TODAY()-Table2[[#This Row],[Quarter End Date]])*(Table2[[#This Row],[Quarterly Burn]]/90)))/1000000</f>
        <v>17.851299999999998</v>
      </c>
      <c r="R441" s="14">
        <f ca="1">Table2[[#This Row],[Current Estimate, Cash]]/(Table2[[#This Row],[Quarterly Burn]]/1000000)</f>
        <v>-7.0032561788936833</v>
      </c>
      <c r="S441" s="2" t="e">
        <f>INDEX(Table1[Date],MATCH(Table2[[#This Row],[Ticker]],Table1[RIC],0))</f>
        <v>#N/A</v>
      </c>
    </row>
    <row r="442" spans="2:19" hidden="1" x14ac:dyDescent="0.25">
      <c r="B442" s="1" t="s">
        <v>199</v>
      </c>
      <c r="C442" s="17">
        <v>80072000</v>
      </c>
      <c r="D442" s="17">
        <v>-82323000</v>
      </c>
      <c r="E442" s="17">
        <v>-73524000</v>
      </c>
      <c r="F442" s="18">
        <v>20867000</v>
      </c>
      <c r="G442" s="18">
        <v>-2251000</v>
      </c>
      <c r="H442" s="2">
        <v>45290</v>
      </c>
      <c r="I442" s="20">
        <f>Table2[[#This Row],[Quarter End Date]]+((Table2[[#This Row],[Q End Cash]]+(2*Table2[[#This Row],[Quarterly Burn]]))/(-Table2[[#This Row],[Quarterly Burn]]/90))</f>
        <v>45944.309195912931</v>
      </c>
      <c r="J442" s="21">
        <f>Table2[[#This Row],[Quarter End Date]]+((Table2[[#This Row],[Q End Cash]]+(1.2*Table2[[#This Row],[Quarterly Burn]]))/(-Table2[[#This Row],[Quarterly Burn]]/90))</f>
        <v>46016.309195912931</v>
      </c>
      <c r="K442" s="9">
        <f>_xll.RDP.Data(Table2[[#This Row],[Ticker]],"TR.CompanyMarketCapitalization(Scale=6)")</f>
        <v>259.62117502500001</v>
      </c>
      <c r="L442" s="12">
        <f>_xll.RDP.Data(Table2[[#This Row],[Ticker]],"TR.AvgDailyValTraded20D(Scale=6)")</f>
        <v>3.7511603846153999E-2</v>
      </c>
      <c r="M442" s="9">
        <v>236.5</v>
      </c>
      <c r="N442" s="12">
        <v>4.3999999999999997E-2</v>
      </c>
      <c r="O442" s="45"/>
      <c r="P442" s="17"/>
      <c r="Q442" s="14">
        <f ca="1">(Table2[[#This Row],[Q End Cash]]+((TODAY()-Table2[[#This Row],[Quarter End Date]])*(Table2[[#This Row],[Quarterly Burn]]/90)))/1000000</f>
        <v>17.9407</v>
      </c>
      <c r="R442" s="14">
        <f ca="1">Table2[[#This Row],[Current Estimate, Cash]]/(Table2[[#This Row],[Quarterly Burn]]/1000000)</f>
        <v>-7.9701021768103066</v>
      </c>
      <c r="S442" s="2" t="e">
        <f>INDEX(Table1[Date],MATCH(Table2[[#This Row],[Ticker]],Table1[RIC],0))</f>
        <v>#N/A</v>
      </c>
    </row>
    <row r="443" spans="2:19" x14ac:dyDescent="0.25">
      <c r="B443" s="1" t="s">
        <v>249</v>
      </c>
      <c r="C443" s="17">
        <v>-687000</v>
      </c>
      <c r="D443" s="17">
        <v>-1297000</v>
      </c>
      <c r="E443" s="17">
        <v>9512000</v>
      </c>
      <c r="F443" s="18">
        <v>10763000</v>
      </c>
      <c r="G443" s="18">
        <v>-1984000</v>
      </c>
      <c r="H443" s="2">
        <v>45290</v>
      </c>
      <c r="I443" s="20">
        <f>Table2[[#This Row],[Quarter End Date]]+((Table2[[#This Row],[Q End Cash]]+(2*Table2[[#This Row],[Quarterly Burn]]))/(-Table2[[#This Row],[Quarterly Burn]]/90))</f>
        <v>45598.240927419356</v>
      </c>
      <c r="J443" s="21">
        <f>Table2[[#This Row],[Quarter End Date]]+((Table2[[#This Row],[Q End Cash]]+(1.2*Table2[[#This Row],[Quarterly Burn]]))/(-Table2[[#This Row],[Quarterly Burn]]/90))</f>
        <v>45670.240927419356</v>
      </c>
      <c r="K443" s="9">
        <f>_xll.RDP.Data(Table2[[#This Row],[Ticker]],"TR.CompanyMarketCapitalization(Scale=6)")</f>
        <v>11.358095069999999</v>
      </c>
      <c r="L443" s="12">
        <f>_xll.RDP.Data(Table2[[#This Row],[Ticker]],"TR.AvgDailyValTraded20D(Scale=6)")</f>
        <v>1.8857434615384999E-2</v>
      </c>
      <c r="M443" s="9">
        <v>10.5</v>
      </c>
      <c r="N443" s="12">
        <v>1.9E-2</v>
      </c>
      <c r="O443" s="45"/>
      <c r="P443" s="17"/>
      <c r="Q443" s="14">
        <f ca="1">(Table2[[#This Row],[Q End Cash]]+((TODAY()-Table2[[#This Row],[Quarter End Date]])*(Table2[[#This Row],[Quarterly Burn]]/90)))/1000000</f>
        <v>8.1837999999999997</v>
      </c>
      <c r="R443" s="14">
        <f ca="1">Table2[[#This Row],[Current Estimate, Cash]]/(Table2[[#This Row],[Quarterly Burn]]/1000000)</f>
        <v>-4.1248991935483872</v>
      </c>
      <c r="S443" s="2">
        <v>45406</v>
      </c>
    </row>
    <row r="444" spans="2:19" hidden="1" x14ac:dyDescent="0.25">
      <c r="B444" s="1" t="s">
        <v>621</v>
      </c>
      <c r="C444" s="17">
        <v>2562000</v>
      </c>
      <c r="D444" s="17">
        <v>-2373000</v>
      </c>
      <c r="E444" s="17">
        <v>7479000</v>
      </c>
      <c r="F444" s="18">
        <v>18124000</v>
      </c>
      <c r="G444" s="18">
        <v>189000</v>
      </c>
      <c r="H444" s="2">
        <v>45290</v>
      </c>
      <c r="I444" s="20">
        <f>Table2[[#This Row],[Quarter End Date]]+((Table2[[#This Row],[Q End Cash]]+(2*Table2[[#This Row],[Quarterly Burn]]))/(-Table2[[#This Row],[Quarterly Burn]]/90))</f>
        <v>36479.523809523809</v>
      </c>
      <c r="J444" s="21">
        <f>Table2[[#This Row],[Quarter End Date]]+((Table2[[#This Row],[Q End Cash]]+(1.2*Table2[[#This Row],[Quarterly Burn]]))/(-Table2[[#This Row],[Quarterly Burn]]/90))</f>
        <v>36551.523809523809</v>
      </c>
      <c r="K444" s="9">
        <f>_xll.RDP.Data(Table2[[#This Row],[Ticker]],"TR.CompanyMarketCapitalization(Scale=6)")</f>
        <v>130.5378494</v>
      </c>
      <c r="L444" s="12">
        <f>_xll.RDP.Data(Table2[[#This Row],[Ticker]],"TR.AvgDailyValTraded20D(Scale=6)")</f>
        <v>1.8707738461538E-2</v>
      </c>
      <c r="M444" s="9">
        <v>128.69999999999999</v>
      </c>
      <c r="N444" s="12">
        <v>1.9E-2</v>
      </c>
      <c r="O444" s="45"/>
      <c r="P444" s="17"/>
      <c r="Q444" s="14">
        <f ca="1">(Table2[[#This Row],[Q End Cash]]+((TODAY()-Table2[[#This Row],[Quarter End Date]])*(Table2[[#This Row],[Quarterly Burn]]/90)))/1000000</f>
        <v>18.369700000000002</v>
      </c>
      <c r="R444" s="14">
        <f ca="1">Table2[[#This Row],[Current Estimate, Cash]]/(Table2[[#This Row],[Quarterly Burn]]/1000000)</f>
        <v>97.194179894179896</v>
      </c>
      <c r="S444" s="2" t="e">
        <f>INDEX(Table1[Date],MATCH(Table2[[#This Row],[Ticker]],Table1[RIC],0))</f>
        <v>#N/A</v>
      </c>
    </row>
    <row r="445" spans="2:19" hidden="1" x14ac:dyDescent="0.25">
      <c r="B445" s="1" t="s">
        <v>555</v>
      </c>
      <c r="C445" s="17">
        <v>3360000</v>
      </c>
      <c r="D445" s="17">
        <v>-6727000</v>
      </c>
      <c r="E445" s="17">
        <v>-5601000</v>
      </c>
      <c r="F445" s="18">
        <v>22823000</v>
      </c>
      <c r="G445" s="18">
        <v>-3367000</v>
      </c>
      <c r="H445" s="2">
        <v>45290</v>
      </c>
      <c r="I445" s="20">
        <f>Table2[[#This Row],[Quarter End Date]]+((Table2[[#This Row],[Q End Cash]]+(2*Table2[[#This Row],[Quarterly Burn]]))/(-Table2[[#This Row],[Quarterly Burn]]/90))</f>
        <v>45720.059400059399</v>
      </c>
      <c r="J445" s="21">
        <f>Table2[[#This Row],[Quarter End Date]]+((Table2[[#This Row],[Q End Cash]]+(1.2*Table2[[#This Row],[Quarterly Burn]]))/(-Table2[[#This Row],[Quarterly Burn]]/90))</f>
        <v>45792.059400059399</v>
      </c>
      <c r="K445" s="9">
        <f>_xll.RDP.Data(Table2[[#This Row],[Ticker]],"TR.CompanyMarketCapitalization(Scale=6)")</f>
        <v>176.13824747999999</v>
      </c>
      <c r="L445" s="12">
        <f>_xll.RDP.Data(Table2[[#This Row],[Ticker]],"TR.AvgDailyValTraded20D(Scale=6)")</f>
        <v>0.97201525307692305</v>
      </c>
      <c r="M445" s="9">
        <v>190.5</v>
      </c>
      <c r="N445" s="12">
        <v>0.94799999999999995</v>
      </c>
      <c r="O445" s="45"/>
      <c r="P445" s="17"/>
      <c r="Q445" s="13">
        <f ca="1">(Table2[[#This Row],[Q End Cash]]+((TODAY()-Table2[[#This Row],[Quarter End Date]])*(Table2[[#This Row],[Quarterly Burn]]/90)))/1000000</f>
        <v>18.445900000000002</v>
      </c>
      <c r="R445" s="14">
        <f ca="1">Table2[[#This Row],[Current Estimate, Cash]]/(Table2[[#This Row],[Quarterly Burn]]/1000000)</f>
        <v>-5.4784377784377787</v>
      </c>
      <c r="S445" s="2" t="e">
        <f>INDEX(Table1[Date],MATCH(Table2[[#This Row],[Ticker]],Table1[RIC],0))</f>
        <v>#N/A</v>
      </c>
    </row>
    <row r="446" spans="2:19" hidden="1" x14ac:dyDescent="0.25">
      <c r="B446" s="1" t="s">
        <v>69</v>
      </c>
      <c r="C446" s="17">
        <v>17167559</v>
      </c>
      <c r="D446" s="17">
        <v>-13737254</v>
      </c>
      <c r="E446" s="17">
        <v>-11583459</v>
      </c>
      <c r="F446" s="18">
        <v>14050414</v>
      </c>
      <c r="G446" s="18">
        <v>3430305</v>
      </c>
      <c r="H446" s="2">
        <v>45290</v>
      </c>
      <c r="I446" s="20">
        <f>Table2[[#This Row],[Quarter End Date]]+((Table2[[#This Row],[Q End Cash]]+(2*Table2[[#This Row],[Quarterly Burn]]))/(-Table2[[#This Row],[Quarterly Burn]]/90))</f>
        <v>44741.363024570703</v>
      </c>
      <c r="J446" s="21">
        <f>Table2[[#This Row],[Quarter End Date]]+((Table2[[#This Row],[Q End Cash]]+(1.2*Table2[[#This Row],[Quarterly Burn]]))/(-Table2[[#This Row],[Quarterly Burn]]/90))</f>
        <v>44813.363024570703</v>
      </c>
      <c r="K446" s="9">
        <f>_xll.RDP.Data(Table2[[#This Row],[Ticker]],"TR.CompanyMarketCapitalization(Scale=6)")</f>
        <v>231.77170709999999</v>
      </c>
      <c r="L446" s="11">
        <f>_xll.RDP.Data(Table2[[#This Row],[Ticker]],"TR.AvgDailyValTraded20D(Scale=6)")</f>
        <v>0.30814979192307701</v>
      </c>
      <c r="M446" s="44">
        <v>231</v>
      </c>
      <c r="N446" s="11">
        <v>0.3</v>
      </c>
      <c r="O446" s="46"/>
      <c r="P446" s="17"/>
      <c r="Q446" s="14">
        <f ca="1">(Table2[[#This Row],[Q End Cash]]+((TODAY()-Table2[[#This Row],[Quarter End Date]])*(Table2[[#This Row],[Quarterly Burn]]/90)))/1000000</f>
        <v>18.5098105</v>
      </c>
      <c r="R446" s="14">
        <f ca="1">Table2[[#This Row],[Current Estimate, Cash]]/(Table2[[#This Row],[Quarterly Burn]]/1000000)</f>
        <v>5.3959663936588731</v>
      </c>
      <c r="S446" s="2" t="e">
        <f>INDEX(Table1[Date],MATCH(Table2[[#This Row],[Ticker]],Table1[RIC],0))</f>
        <v>#N/A</v>
      </c>
    </row>
    <row r="447" spans="2:19" hidden="1" x14ac:dyDescent="0.25">
      <c r="B447" s="1" t="s">
        <v>106</v>
      </c>
      <c r="C447" s="17">
        <v>6192130</v>
      </c>
      <c r="D447" s="17">
        <v>-76451</v>
      </c>
      <c r="E447" s="17">
        <v>-5544964</v>
      </c>
      <c r="F447" s="18">
        <v>10583253</v>
      </c>
      <c r="G447" s="18">
        <v>6115679</v>
      </c>
      <c r="H447" s="2">
        <v>45290</v>
      </c>
      <c r="I447" s="20">
        <f>Table2[[#This Row],[Quarter End Date]]+((Table2[[#This Row],[Q End Cash]]+(2*Table2[[#This Row],[Quarterly Burn]]))/(-Table2[[#This Row],[Quarterly Burn]]/90))</f>
        <v>44954.253962642579</v>
      </c>
      <c r="J447" s="21">
        <f>Table2[[#This Row],[Quarter End Date]]+((Table2[[#This Row],[Q End Cash]]+(1.2*Table2[[#This Row],[Quarterly Burn]]))/(-Table2[[#This Row],[Quarterly Burn]]/90))</f>
        <v>45026.253962642579</v>
      </c>
      <c r="K447" s="9">
        <f>_xll.RDP.Data(Table2[[#This Row],[Ticker]],"TR.CompanyMarketCapitalization(Scale=6)")</f>
        <v>83.542500000000004</v>
      </c>
      <c r="L447" s="11">
        <f>_xll.RDP.Data(Table2[[#This Row],[Ticker]],"TR.AvgDailyValTraded20D(Scale=6)")</f>
        <v>8.8429311538460002E-3</v>
      </c>
      <c r="M447" s="44">
        <v>83.5</v>
      </c>
      <c r="N447" s="11">
        <v>0.01</v>
      </c>
      <c r="O447" s="46"/>
      <c r="P447" s="17"/>
      <c r="Q447" s="14">
        <f ca="1">(Table2[[#This Row],[Q End Cash]]+((TODAY()-Table2[[#This Row],[Quarter End Date]])*(Table2[[#This Row],[Quarterly Burn]]/90)))/1000000</f>
        <v>18.533635699999998</v>
      </c>
      <c r="R447" s="14">
        <f ca="1">Table2[[#This Row],[Current Estimate, Cash]]/(Table2[[#This Row],[Quarterly Burn]]/1000000)</f>
        <v>3.0305115261935751</v>
      </c>
      <c r="S447" s="2" t="e">
        <f>INDEX(Table1[Date],MATCH(Table2[[#This Row],[Ticker]],Table1[RIC],0))</f>
        <v>#N/A</v>
      </c>
    </row>
    <row r="448" spans="2:19" x14ac:dyDescent="0.25">
      <c r="B448" s="1" t="s">
        <v>631</v>
      </c>
      <c r="C448" s="17">
        <v>-300000</v>
      </c>
      <c r="D448" s="17">
        <v>-365000</v>
      </c>
      <c r="E448" s="17">
        <v>0</v>
      </c>
      <c r="F448" s="18">
        <v>5475000</v>
      </c>
      <c r="G448" s="18">
        <f>Table2[[#This Row],[CFI]]+Table2[[#This Row],[CFO]]</f>
        <v>-665000</v>
      </c>
      <c r="H448" s="2">
        <v>45381</v>
      </c>
      <c r="I448" s="20">
        <f>Table2[[#This Row],[Quarter End Date]]+((Table2[[#This Row],[Q End Cash]]+(2*Table2[[#This Row],[Quarterly Burn]]))/(-Table2[[#This Row],[Quarterly Burn]]/90))</f>
        <v>45941.977443609023</v>
      </c>
      <c r="J448" s="21">
        <f>Table2[[#This Row],[Quarter End Date]]+((Table2[[#This Row],[Q End Cash]]+(1.2*Table2[[#This Row],[Quarterly Burn]]))/(-Table2[[#This Row],[Quarterly Burn]]/90))</f>
        <v>46013.977443609023</v>
      </c>
      <c r="K448" s="9">
        <f>_xll.RDP.Data(Table2[[#This Row],[Ticker]],"TR.CompanyMarketCapitalization(Scale=6)")</f>
        <v>21.565860204</v>
      </c>
      <c r="L448" s="11">
        <f>_xll.RDP.Data(Table2[[#This Row],[Ticker]],"TR.AvgDailyValTraded20D(Scale=6)")</f>
        <v>2.0122875200000001E-2</v>
      </c>
      <c r="M448" s="9">
        <v>22</v>
      </c>
      <c r="N448" s="12">
        <v>1.4E-2</v>
      </c>
      <c r="O448" s="46"/>
      <c r="P448" s="17"/>
      <c r="Q448" s="14">
        <f ca="1">(Table2[[#This Row],[Q End Cash]]+((TODAY()-Table2[[#This Row],[Quarter End Date]])*(Table2[[#This Row],[Quarterly Burn]]/90)))/1000000</f>
        <v>5.2828888888888894</v>
      </c>
      <c r="R448" s="14">
        <f ca="1">Table2[[#This Row],[Current Estimate, Cash]]/(Table2[[#This Row],[Quarterly Burn]]/1000000)</f>
        <v>-7.9441938178780287</v>
      </c>
      <c r="S448" s="2">
        <v>45406</v>
      </c>
    </row>
    <row r="449" spans="2:19" hidden="1" x14ac:dyDescent="0.25">
      <c r="B449" s="1" t="s">
        <v>613</v>
      </c>
      <c r="C449" s="17">
        <v>1111000</v>
      </c>
      <c r="D449" s="17">
        <v>-617000</v>
      </c>
      <c r="E449" s="17">
        <v>8487000</v>
      </c>
      <c r="F449" s="18">
        <v>18395000</v>
      </c>
      <c r="G449" s="18">
        <v>494000</v>
      </c>
      <c r="H449" s="2">
        <v>45290</v>
      </c>
      <c r="I449" s="20">
        <f>Table2[[#This Row],[Quarter End Date]]+((Table2[[#This Row],[Q End Cash]]+(2*Table2[[#This Row],[Quarterly Burn]]))/(-Table2[[#This Row],[Quarterly Burn]]/90))</f>
        <v>41758.684210526313</v>
      </c>
      <c r="J449" s="21">
        <f>Table2[[#This Row],[Quarter End Date]]+((Table2[[#This Row],[Q End Cash]]+(1.2*Table2[[#This Row],[Quarterly Burn]]))/(-Table2[[#This Row],[Quarterly Burn]]/90))</f>
        <v>41830.684210526313</v>
      </c>
      <c r="K449" s="9">
        <f>_xll.RDP.Data(Table2[[#This Row],[Ticker]],"TR.CompanyMarketCapitalization(Scale=6)")</f>
        <v>83.918135250000006</v>
      </c>
      <c r="L449" s="12">
        <f>_xll.RDP.Data(Table2[[#This Row],[Ticker]],"TR.AvgDailyValTraded20D(Scale=6)")</f>
        <v>3.3830018076922999E-2</v>
      </c>
      <c r="M449" s="9">
        <v>80.599999999999994</v>
      </c>
      <c r="N449" s="12">
        <v>3.4000000000000002E-2</v>
      </c>
      <c r="O449" s="45"/>
      <c r="P449" s="17"/>
      <c r="Q449" s="14">
        <f ca="1">(Table2[[#This Row],[Q End Cash]]+((TODAY()-Table2[[#This Row],[Quarter End Date]])*(Table2[[#This Row],[Quarterly Burn]]/90)))/1000000</f>
        <v>19.037199999999999</v>
      </c>
      <c r="R449" s="14">
        <f ca="1">Table2[[#This Row],[Current Estimate, Cash]]/(Table2[[#This Row],[Quarterly Burn]]/1000000)</f>
        <v>38.536842105263155</v>
      </c>
      <c r="S449" s="2" t="e">
        <f>INDEX(Table1[Date],MATCH(Table2[[#This Row],[Ticker]],Table1[RIC],0))</f>
        <v>#N/A</v>
      </c>
    </row>
    <row r="450" spans="2:19" hidden="1" x14ac:dyDescent="0.25">
      <c r="B450" s="1" t="s">
        <v>46</v>
      </c>
      <c r="C450" s="17">
        <v>3477003</v>
      </c>
      <c r="D450" s="17">
        <v>-1648578</v>
      </c>
      <c r="E450" s="17">
        <v>-280990</v>
      </c>
      <c r="F450" s="18">
        <v>16982857</v>
      </c>
      <c r="G450" s="18">
        <v>1828425</v>
      </c>
      <c r="H450" s="2">
        <v>45290</v>
      </c>
      <c r="I450" s="20">
        <f>Table2[[#This Row],[Quarter End Date]]+((Table2[[#This Row],[Q End Cash]]+(2*Table2[[#This Row],[Quarterly Burn]]))/(-Table2[[#This Row],[Quarterly Burn]]/90))</f>
        <v>44274.058066368598</v>
      </c>
      <c r="J450" s="21">
        <f>Table2[[#This Row],[Quarter End Date]]+((Table2[[#This Row],[Q End Cash]]+(1.2*Table2[[#This Row],[Quarterly Burn]]))/(-Table2[[#This Row],[Quarterly Burn]]/90))</f>
        <v>44346.058066368598</v>
      </c>
      <c r="K450" s="9">
        <f>_xll.RDP.Data(Table2[[#This Row],[Ticker]],"TR.CompanyMarketCapitalization(Scale=6)")</f>
        <v>73.084916449999994</v>
      </c>
      <c r="L450" s="11">
        <f>_xll.RDP.Data(Table2[[#This Row],[Ticker]],"TR.AvgDailyValTraded20D(Scale=6)")</f>
        <v>7.7289206538461996E-2</v>
      </c>
      <c r="M450" s="44">
        <v>73.099999999999994</v>
      </c>
      <c r="N450" s="11">
        <v>7.0000000000000007E-2</v>
      </c>
      <c r="O450" s="46"/>
      <c r="P450" s="17"/>
      <c r="Q450" s="14">
        <f ca="1">(Table2[[#This Row],[Q End Cash]]+((TODAY()-Table2[[#This Row],[Quarter End Date]])*(Table2[[#This Row],[Quarterly Burn]]/90)))/1000000</f>
        <v>19.359809500000001</v>
      </c>
      <c r="R450" s="14">
        <f ca="1">Table2[[#This Row],[Current Estimate, Cash]]/(Table2[[#This Row],[Quarterly Burn]]/1000000)</f>
        <v>10.588243707015602</v>
      </c>
      <c r="S450" s="2" t="e">
        <f>INDEX(Table1[Date],MATCH(Table2[[#This Row],[Ticker]],Table1[RIC],0))</f>
        <v>#N/A</v>
      </c>
    </row>
    <row r="451" spans="2:19" hidden="1" x14ac:dyDescent="0.25">
      <c r="B451" s="1" t="s">
        <v>55</v>
      </c>
      <c r="C451" s="17">
        <v>8327000</v>
      </c>
      <c r="D451" s="17">
        <v>-9496000</v>
      </c>
      <c r="E451" s="17">
        <v>-29616000</v>
      </c>
      <c r="F451" s="18">
        <v>21088000</v>
      </c>
      <c r="G451" s="18">
        <v>-1169000</v>
      </c>
      <c r="H451" s="2">
        <v>45290</v>
      </c>
      <c r="I451" s="20">
        <f>Table2[[#This Row],[Quarter End Date]]+((Table2[[#This Row],[Q End Cash]]+(2*Table2[[#This Row],[Quarterly Burn]]))/(-Table2[[#This Row],[Quarterly Burn]]/90))</f>
        <v>46733.541488451665</v>
      </c>
      <c r="J451" s="21">
        <f>Table2[[#This Row],[Quarter End Date]]+((Table2[[#This Row],[Q End Cash]]+(1.2*Table2[[#This Row],[Quarterly Burn]]))/(-Table2[[#This Row],[Quarterly Burn]]/90))</f>
        <v>46805.541488451665</v>
      </c>
      <c r="K451" s="9">
        <f>_xll.RDP.Data(Table2[[#This Row],[Ticker]],"TR.CompanyMarketCapitalization(Scale=6)")</f>
        <v>121.2832684</v>
      </c>
      <c r="L451" s="12">
        <f>_xll.RDP.Data(Table2[[#This Row],[Ticker]],"TR.AvgDailyValTraded20D(Scale=6)")</f>
        <v>2.3784119999999999E-2</v>
      </c>
      <c r="M451" s="9">
        <v>119.6</v>
      </c>
      <c r="N451" s="12">
        <v>2.1999999999999999E-2</v>
      </c>
      <c r="O451" s="45"/>
      <c r="P451" s="17"/>
      <c r="Q451" s="14">
        <f ca="1">(Table2[[#This Row],[Q End Cash]]+((TODAY()-Table2[[#This Row],[Quarter End Date]])*(Table2[[#This Row],[Quarterly Burn]]/90)))/1000000</f>
        <v>19.568300000000001</v>
      </c>
      <c r="R451" s="14">
        <f ca="1">Table2[[#This Row],[Current Estimate, Cash]]/(Table2[[#This Row],[Quarterly Burn]]/1000000)</f>
        <v>-16.739349871685199</v>
      </c>
      <c r="S451" s="2" t="e">
        <f>INDEX(Table1[Date],MATCH(Table2[[#This Row],[Ticker]],Table1[RIC],0))</f>
        <v>#N/A</v>
      </c>
    </row>
    <row r="452" spans="2:19" hidden="1" x14ac:dyDescent="0.25">
      <c r="B452" s="1" t="s">
        <v>80</v>
      </c>
      <c r="C452" s="17">
        <v>15074000</v>
      </c>
      <c r="D452" s="17">
        <v>-10552000</v>
      </c>
      <c r="E452" s="17">
        <v>-2422000</v>
      </c>
      <c r="F452" s="18">
        <v>13952000</v>
      </c>
      <c r="G452" s="18">
        <v>4522000</v>
      </c>
      <c r="H452" s="2">
        <v>45290</v>
      </c>
      <c r="I452" s="20">
        <f>Table2[[#This Row],[Quarter End Date]]+((Table2[[#This Row],[Q End Cash]]+(2*Table2[[#This Row],[Quarterly Burn]]))/(-Table2[[#This Row],[Quarterly Burn]]/90))</f>
        <v>44832.317558602386</v>
      </c>
      <c r="J452" s="21">
        <f>Table2[[#This Row],[Quarter End Date]]+((Table2[[#This Row],[Q End Cash]]+(1.2*Table2[[#This Row],[Quarterly Burn]]))/(-Table2[[#This Row],[Quarterly Burn]]/90))</f>
        <v>44904.317558602386</v>
      </c>
      <c r="K452" s="9">
        <f>_xll.RDP.Data(Table2[[#This Row],[Ticker]],"TR.CompanyMarketCapitalization(Scale=6)")</f>
        <v>135.13670554999999</v>
      </c>
      <c r="L452" s="11">
        <f>_xll.RDP.Data(Table2[[#This Row],[Ticker]],"TR.AvgDailyValTraded20D(Scale=6)")</f>
        <v>9.1807086923077E-2</v>
      </c>
      <c r="M452" s="44">
        <v>128</v>
      </c>
      <c r="N452" s="11">
        <v>0.09</v>
      </c>
      <c r="O452" s="46"/>
      <c r="P452" s="17"/>
      <c r="Q452" s="14">
        <f ca="1">(Table2[[#This Row],[Q End Cash]]+((TODAY()-Table2[[#This Row],[Quarter End Date]])*(Table2[[#This Row],[Quarterly Burn]]/90)))/1000000</f>
        <v>19.8306</v>
      </c>
      <c r="R452" s="14">
        <f ca="1">Table2[[#This Row],[Current Estimate, Cash]]/(Table2[[#This Row],[Quarterly Burn]]/1000000)</f>
        <v>4.3853604599734632</v>
      </c>
      <c r="S452" s="2" t="e">
        <f>INDEX(Table1[Date],MATCH(Table2[[#This Row],[Ticker]],Table1[RIC],0))</f>
        <v>#N/A</v>
      </c>
    </row>
    <row r="453" spans="2:19" x14ac:dyDescent="0.25">
      <c r="B453" s="1" t="s">
        <v>208</v>
      </c>
      <c r="C453" s="17">
        <v>-747000</v>
      </c>
      <c r="D453" s="17">
        <v>-123000</v>
      </c>
      <c r="E453" s="17">
        <v>-20000</v>
      </c>
      <c r="F453" s="18">
        <v>7426000</v>
      </c>
      <c r="G453" s="18">
        <v>-870000</v>
      </c>
      <c r="H453" s="2">
        <v>45290</v>
      </c>
      <c r="I453" s="20">
        <f>Table2[[#This Row],[Quarter End Date]]+((Table2[[#This Row],[Q End Cash]]+(2*Table2[[#This Row],[Quarterly Burn]]))/(-Table2[[#This Row],[Quarterly Burn]]/90))</f>
        <v>45878.206896551725</v>
      </c>
      <c r="J453" s="21">
        <f>Table2[[#This Row],[Quarter End Date]]+((Table2[[#This Row],[Q End Cash]]+(1.2*Table2[[#This Row],[Quarterly Burn]]))/(-Table2[[#This Row],[Quarterly Burn]]/90))</f>
        <v>45950.206896551725</v>
      </c>
      <c r="K453" s="9">
        <f>_xll.RDP.Data(Table2[[#This Row],[Ticker]],"TR.CompanyMarketCapitalization(Scale=6)")</f>
        <v>43.313680269999999</v>
      </c>
      <c r="L453" s="12">
        <f>_xll.RDP.Data(Table2[[#This Row],[Ticker]],"TR.AvgDailyValTraded20D(Scale=6)")</f>
        <v>0.118540911153846</v>
      </c>
      <c r="M453" s="9">
        <v>43.3</v>
      </c>
      <c r="N453" s="12">
        <v>0.11600000000000001</v>
      </c>
      <c r="O453" s="45" t="s">
        <v>1010</v>
      </c>
      <c r="P453" s="17"/>
      <c r="Q453" s="14">
        <f ca="1">(Table2[[#This Row],[Q End Cash]]+((TODAY()-Table2[[#This Row],[Quarter End Date]])*(Table2[[#This Row],[Quarterly Burn]]/90)))/1000000</f>
        <v>6.2949999999999999</v>
      </c>
      <c r="R453" s="14">
        <f ca="1">Table2[[#This Row],[Current Estimate, Cash]]/(Table2[[#This Row],[Quarterly Burn]]/1000000)</f>
        <v>-7.235632183908046</v>
      </c>
      <c r="S453" s="2">
        <v>45394</v>
      </c>
    </row>
    <row r="454" spans="2:19" hidden="1" x14ac:dyDescent="0.25">
      <c r="B454" s="1" t="s">
        <v>119</v>
      </c>
      <c r="C454" s="17">
        <v>8416518</v>
      </c>
      <c r="D454" s="17">
        <v>-782432</v>
      </c>
      <c r="E454" s="17">
        <v>-3882218</v>
      </c>
      <c r="F454" s="18">
        <v>10401407</v>
      </c>
      <c r="G454" s="18">
        <v>7634086</v>
      </c>
      <c r="H454" s="2">
        <v>45290</v>
      </c>
      <c r="I454" s="20">
        <f>Table2[[#This Row],[Quarter End Date]]+((Table2[[#This Row],[Q End Cash]]+(2*Table2[[#This Row],[Quarterly Burn]]))/(-Table2[[#This Row],[Quarterly Burn]]/90))</f>
        <v>44987.375414686183</v>
      </c>
      <c r="J454" s="21">
        <f>Table2[[#This Row],[Quarter End Date]]+((Table2[[#This Row],[Q End Cash]]+(1.2*Table2[[#This Row],[Quarterly Burn]]))/(-Table2[[#This Row],[Quarterly Burn]]/90))</f>
        <v>45059.375414686183</v>
      </c>
      <c r="K454" s="9">
        <f>_xll.RDP.Data(Table2[[#This Row],[Ticker]],"TR.CompanyMarketCapitalization(Scale=6)")</f>
        <v>174.70835937499999</v>
      </c>
      <c r="L454" s="11">
        <f>_xll.RDP.Data(Table2[[#This Row],[Ticker]],"TR.AvgDailyValTraded20D(Scale=6)")</f>
        <v>0.115434543076923</v>
      </c>
      <c r="M454" s="44">
        <v>175.4</v>
      </c>
      <c r="N454" s="11">
        <v>0.14000000000000001</v>
      </c>
      <c r="O454" s="46"/>
      <c r="P454" s="17"/>
      <c r="Q454" s="14">
        <f ca="1">(Table2[[#This Row],[Q End Cash]]+((TODAY()-Table2[[#This Row],[Quarter End Date]])*(Table2[[#This Row],[Quarterly Burn]]/90)))/1000000</f>
        <v>20.325718799999997</v>
      </c>
      <c r="R454" s="14">
        <f ca="1">Table2[[#This Row],[Current Estimate, Cash]]/(Table2[[#This Row],[Quarterly Burn]]/1000000)</f>
        <v>2.6624953923757206</v>
      </c>
      <c r="S454" s="2" t="e">
        <f>INDEX(Table1[Date],MATCH(Table2[[#This Row],[Ticker]],Table1[RIC],0))</f>
        <v>#N/A</v>
      </c>
    </row>
    <row r="455" spans="2:19" hidden="1" x14ac:dyDescent="0.25">
      <c r="B455" s="1" t="s">
        <v>627</v>
      </c>
      <c r="C455" s="17">
        <v>27806000</v>
      </c>
      <c r="D455" s="17">
        <v>-27778000</v>
      </c>
      <c r="E455" s="17">
        <v>11387000</v>
      </c>
      <c r="F455" s="18">
        <v>20616000</v>
      </c>
      <c r="G455" s="18">
        <v>28000</v>
      </c>
      <c r="H455" s="2">
        <v>45290</v>
      </c>
      <c r="I455" s="20">
        <f>Table2[[#This Row],[Quarter End Date]]+((Table2[[#This Row],[Q End Cash]]+(2*Table2[[#This Row],[Quarterly Burn]]))/(-Table2[[#This Row],[Quarterly Burn]]/90))</f>
        <v>-21155.71428571429</v>
      </c>
      <c r="J455" s="21">
        <f>Table2[[#This Row],[Quarter End Date]]+((Table2[[#This Row],[Q End Cash]]+(1.2*Table2[[#This Row],[Quarterly Burn]]))/(-Table2[[#This Row],[Quarterly Burn]]/90))</f>
        <v>-21083.71428571429</v>
      </c>
      <c r="K455" s="9">
        <f>_xll.RDP.Data(Table2[[#This Row],[Ticker]],"TR.CompanyMarketCapitalization(Scale=6)")</f>
        <v>400.81592074999998</v>
      </c>
      <c r="L455" s="12">
        <f>_xll.RDP.Data(Table2[[#This Row],[Ticker]],"TR.AvgDailyValTraded20D(Scale=6)")</f>
        <v>0.18294268923076901</v>
      </c>
      <c r="M455" s="9">
        <v>399.6</v>
      </c>
      <c r="N455" s="12">
        <v>0.17399999999999999</v>
      </c>
      <c r="O455" s="45"/>
      <c r="P455" s="17"/>
      <c r="Q455" s="14">
        <f ca="1">(Table2[[#This Row],[Q End Cash]]+((TODAY()-Table2[[#This Row],[Quarter End Date]])*(Table2[[#This Row],[Quarterly Burn]]/90)))/1000000</f>
        <v>20.6524</v>
      </c>
      <c r="R455" s="14">
        <f ca="1">Table2[[#This Row],[Current Estimate, Cash]]/(Table2[[#This Row],[Quarterly Burn]]/1000000)</f>
        <v>737.58571428571429</v>
      </c>
      <c r="S455" s="2" t="e">
        <f>INDEX(Table1[Date],MATCH(Table2[[#This Row],[Ticker]],Table1[RIC],0))</f>
        <v>#N/A</v>
      </c>
    </row>
    <row r="456" spans="2:19" hidden="1" x14ac:dyDescent="0.25">
      <c r="B456" s="1" t="s">
        <v>430</v>
      </c>
      <c r="C456" s="17">
        <f>12316000/2</f>
        <v>6158000</v>
      </c>
      <c r="D456" s="17">
        <f>-36307000/2</f>
        <v>-18153500</v>
      </c>
      <c r="E456" s="17"/>
      <c r="F456" s="18">
        <v>12070000</v>
      </c>
      <c r="G456" s="18">
        <v>-4887000</v>
      </c>
      <c r="H456" s="2">
        <v>45290</v>
      </c>
      <c r="I456" s="20">
        <f>Table2[[#This Row],[Quarter End Date]]+((Table2[[#This Row],[Q End Cash]]+(2*Table2[[#This Row],[Quarterly Burn]]))/(-Table2[[#This Row],[Quarterly Burn]]/90))</f>
        <v>45332.283609576429</v>
      </c>
      <c r="J456" s="21">
        <f>Table2[[#This Row],[Quarter End Date]]+((Table2[[#This Row],[Q End Cash]]+(1.2*Table2[[#This Row],[Quarterly Burn]]))/(-Table2[[#This Row],[Quarterly Burn]]/90))</f>
        <v>45404.283609576429</v>
      </c>
      <c r="K456" s="9">
        <f>_xll.RDP.Data(Table2[[#This Row],[Ticker]],"TR.CompanyMarketCapitalization(Scale=6)")</f>
        <v>203.37024099000001</v>
      </c>
      <c r="L456" s="12">
        <f>_xll.RDP.Data(Table2[[#This Row],[Ticker]],"TR.AvgDailyValTraded20D(Scale=6)")</f>
        <v>0.39016806961538503</v>
      </c>
      <c r="M456" s="9">
        <v>208.2</v>
      </c>
      <c r="N456" s="12">
        <v>0.39</v>
      </c>
      <c r="O456" s="45">
        <v>3</v>
      </c>
      <c r="P456" s="17">
        <v>15000000</v>
      </c>
      <c r="Q456" s="13">
        <f ca="1">(Table2[[#This Row],[Q End Cash]]+(Table2[[#This Row],[RR $]])+((TODAY()-Table2[[#This Row],[Quarter End Date]])*(Table2[[#This Row],[Quarterly Burn]]/90)))/1000000</f>
        <v>20.716899999999999</v>
      </c>
      <c r="R456" s="14">
        <f ca="1">Table2[[#This Row],[Current Estimate, Cash]]/(Table2[[#This Row],[Quarterly Burn]]/1000000)</f>
        <v>-4.2391855944342129</v>
      </c>
      <c r="S456" s="2" t="e">
        <f>INDEX(Table1[Date],MATCH(Table2[[#This Row],[Ticker]],Table1[RIC],0))</f>
        <v>#N/A</v>
      </c>
    </row>
    <row r="457" spans="2:19" hidden="1" x14ac:dyDescent="0.25">
      <c r="B457" s="1" t="s">
        <v>189</v>
      </c>
      <c r="C457" s="17">
        <v>19088000</v>
      </c>
      <c r="D457" s="17">
        <v>-3003000</v>
      </c>
      <c r="E457" s="17">
        <v>-27097000</v>
      </c>
      <c r="F457" s="18">
        <v>0</v>
      </c>
      <c r="G457" s="18">
        <v>16085000</v>
      </c>
      <c r="H457" s="2">
        <v>45290</v>
      </c>
      <c r="I457" s="20">
        <f>Table2[[#This Row],[Quarter End Date]]+((Table2[[#This Row],[Q End Cash]]+(2*Table2[[#This Row],[Quarterly Burn]]))/(-Table2[[#This Row],[Quarterly Burn]]/90))</f>
        <v>45110</v>
      </c>
      <c r="J457" s="21">
        <f>Table2[[#This Row],[Quarter End Date]]+((Table2[[#This Row],[Q End Cash]]+(1.2*Table2[[#This Row],[Quarterly Burn]]))/(-Table2[[#This Row],[Quarterly Burn]]/90))</f>
        <v>45182</v>
      </c>
      <c r="K457" s="9">
        <f>_xll.RDP.Data(Table2[[#This Row],[Ticker]],"TR.CompanyMarketCapitalization(Scale=6)")</f>
        <v>153.50145076000001</v>
      </c>
      <c r="L457" s="11">
        <f>_xll.RDP.Data(Table2[[#This Row],[Ticker]],"TR.AvgDailyValTraded20D(Scale=6)")</f>
        <v>2.1752844615385E-2</v>
      </c>
      <c r="M457" s="44">
        <v>155.4</v>
      </c>
      <c r="N457" s="11">
        <v>0.03</v>
      </c>
      <c r="O457" s="46"/>
      <c r="P457" s="17"/>
      <c r="Q457" s="14">
        <f ca="1">(Table2[[#This Row],[Q End Cash]]+((TODAY()-Table2[[#This Row],[Quarter End Date]])*(Table2[[#This Row],[Quarterly Burn]]/90)))/1000000</f>
        <v>20.910499999999999</v>
      </c>
      <c r="R457" s="14">
        <f ca="1">Table2[[#This Row],[Current Estimate, Cash]]/(Table2[[#This Row],[Quarterly Burn]]/1000000)</f>
        <v>1.2999999999999998</v>
      </c>
      <c r="S457" s="2" t="e">
        <f>INDEX(Table1[Date],MATCH(Table2[[#This Row],[Ticker]],Table1[RIC],0))</f>
        <v>#N/A</v>
      </c>
    </row>
    <row r="458" spans="2:19" hidden="1" x14ac:dyDescent="0.25">
      <c r="B458" s="1" t="s">
        <v>135</v>
      </c>
      <c r="C458" s="17">
        <v>5244122</v>
      </c>
      <c r="D458" s="17">
        <v>4081187</v>
      </c>
      <c r="E458" s="17">
        <v>6466439</v>
      </c>
      <c r="F458" s="18">
        <v>9367213</v>
      </c>
      <c r="G458" s="18">
        <v>9325309</v>
      </c>
      <c r="H458" s="2">
        <v>45290</v>
      </c>
      <c r="I458" s="20">
        <f>Table2[[#This Row],[Quarter End Date]]+((Table2[[#This Row],[Q End Cash]]+(2*Table2[[#This Row],[Quarterly Burn]]))/(-Table2[[#This Row],[Quarterly Burn]]/90))</f>
        <v>45019.595578012479</v>
      </c>
      <c r="J458" s="21">
        <f>Table2[[#This Row],[Quarter End Date]]+((Table2[[#This Row],[Q End Cash]]+(1.2*Table2[[#This Row],[Quarterly Burn]]))/(-Table2[[#This Row],[Quarterly Burn]]/90))</f>
        <v>45091.595578012479</v>
      </c>
      <c r="K458" s="9">
        <f>_xll.RDP.Data(Table2[[#This Row],[Ticker]],"TR.CompanyMarketCapitalization(Scale=6)")</f>
        <v>97.093587240000005</v>
      </c>
      <c r="L458" s="11">
        <f>_xll.RDP.Data(Table2[[#This Row],[Ticker]],"TR.AvgDailyValTraded20D(Scale=6)")</f>
        <v>9.8691000384614994E-2</v>
      </c>
      <c r="M458" s="44">
        <v>99</v>
      </c>
      <c r="N458" s="11">
        <v>0.19</v>
      </c>
      <c r="O458" s="46"/>
      <c r="P458" s="17"/>
      <c r="Q458" s="14">
        <f ca="1">(Table2[[#This Row],[Q End Cash]]+((TODAY()-Table2[[#This Row],[Quarter End Date]])*(Table2[[#This Row],[Quarterly Burn]]/90)))/1000000</f>
        <v>21.490114699999999</v>
      </c>
      <c r="R458" s="14">
        <f ca="1">Table2[[#This Row],[Current Estimate, Cash]]/(Table2[[#This Row],[Quarterly Burn]]/1000000)</f>
        <v>2.3044935776390894</v>
      </c>
      <c r="S458" s="2" t="e">
        <f>INDEX(Table1[Date],MATCH(Table2[[#This Row],[Ticker]],Table1[RIC],0))</f>
        <v>#N/A</v>
      </c>
    </row>
    <row r="459" spans="2:19" hidden="1" x14ac:dyDescent="0.25">
      <c r="B459" s="1" t="s">
        <v>622</v>
      </c>
      <c r="C459" s="17">
        <v>266000</v>
      </c>
      <c r="D459" s="17">
        <v>-49000</v>
      </c>
      <c r="E459" s="17" t="s">
        <v>21</v>
      </c>
      <c r="F459" s="18">
        <v>21562000</v>
      </c>
      <c r="G459" s="18">
        <v>217000</v>
      </c>
      <c r="H459" s="2">
        <v>45290</v>
      </c>
      <c r="I459" s="20">
        <f>Table2[[#This Row],[Quarter End Date]]+((Table2[[#This Row],[Q End Cash]]+(2*Table2[[#This Row],[Quarterly Burn]]))/(-Table2[[#This Row],[Quarterly Burn]]/90))</f>
        <v>36167.235023041474</v>
      </c>
      <c r="J459" s="21">
        <f>Table2[[#This Row],[Quarter End Date]]+((Table2[[#This Row],[Q End Cash]]+(1.2*Table2[[#This Row],[Quarterly Burn]]))/(-Table2[[#This Row],[Quarterly Burn]]/90))</f>
        <v>36239.235023041474</v>
      </c>
      <c r="K459" s="9">
        <f>_xll.RDP.Data(Table2[[#This Row],[Ticker]],"TR.CompanyMarketCapitalization(Scale=6)")</f>
        <v>121.05233117500001</v>
      </c>
      <c r="L459" s="12">
        <f>_xll.RDP.Data(Table2[[#This Row],[Ticker]],"TR.AvgDailyValTraded20D(Scale=6)")</f>
        <v>0.12569123500000001</v>
      </c>
      <c r="M459" s="9">
        <v>116</v>
      </c>
      <c r="N459" s="12">
        <v>0.13200000000000001</v>
      </c>
      <c r="O459" s="45"/>
      <c r="P459" s="17"/>
      <c r="Q459" s="14">
        <f ca="1">(Table2[[#This Row],[Q End Cash]]+((TODAY()-Table2[[#This Row],[Quarter End Date]])*(Table2[[#This Row],[Quarterly Burn]]/90)))/1000000</f>
        <v>21.844100000000001</v>
      </c>
      <c r="R459" s="14">
        <f ca="1">Table2[[#This Row],[Current Estimate, Cash]]/(Table2[[#This Row],[Quarterly Burn]]/1000000)</f>
        <v>100.66405529953917</v>
      </c>
      <c r="S459" s="2" t="e">
        <f>INDEX(Table1[Date],MATCH(Table2[[#This Row],[Ticker]],Table1[RIC],0))</f>
        <v>#N/A</v>
      </c>
    </row>
    <row r="460" spans="2:19" hidden="1" x14ac:dyDescent="0.25">
      <c r="B460" s="1" t="s">
        <v>347</v>
      </c>
      <c r="C460" s="17">
        <v>-1748000</v>
      </c>
      <c r="D460" s="17">
        <v>-3904000</v>
      </c>
      <c r="E460" s="17" t="s">
        <v>21</v>
      </c>
      <c r="F460" s="18">
        <v>29343000</v>
      </c>
      <c r="G460" s="18">
        <v>-5652000</v>
      </c>
      <c r="H460" s="2">
        <v>45290</v>
      </c>
      <c r="I460" s="20">
        <f>Table2[[#This Row],[Quarter End Date]]+((Table2[[#This Row],[Q End Cash]]+(2*Table2[[#This Row],[Quarterly Burn]]))/(-Table2[[#This Row],[Quarterly Burn]]/90))</f>
        <v>45577.245222929938</v>
      </c>
      <c r="J460" s="21">
        <f>Table2[[#This Row],[Quarter End Date]]+((Table2[[#This Row],[Q End Cash]]+(1.2*Table2[[#This Row],[Quarterly Burn]]))/(-Table2[[#This Row],[Quarterly Burn]]/90))</f>
        <v>45649.245222929938</v>
      </c>
      <c r="K460" s="9">
        <f>_xll.RDP.Data(Table2[[#This Row],[Ticker]],"TR.CompanyMarketCapitalization(Scale=6)")</f>
        <v>22.469457016</v>
      </c>
      <c r="L460" s="12">
        <f>_xll.RDP.Data(Table2[[#This Row],[Ticker]],"TR.AvgDailyValTraded20D(Scale=6)")</f>
        <v>5.1314815153845998E-2</v>
      </c>
      <c r="M460" s="9">
        <v>19.7</v>
      </c>
      <c r="N460" s="12">
        <v>5.0999999999999997E-2</v>
      </c>
      <c r="O460" s="45"/>
      <c r="P460" s="17"/>
      <c r="Q460" s="14">
        <f ca="1">(Table2[[#This Row],[Q End Cash]]+((TODAY()-Table2[[#This Row],[Quarter End Date]])*(Table2[[#This Row],[Quarterly Burn]]/90)))/1000000</f>
        <v>21.9954</v>
      </c>
      <c r="R460" s="14">
        <f ca="1">Table2[[#This Row],[Current Estimate, Cash]]/(Table2[[#This Row],[Quarterly Burn]]/1000000)</f>
        <v>-3.8916135881104035</v>
      </c>
      <c r="S460" s="2" t="e">
        <f>INDEX(Table1[Date],MATCH(Table2[[#This Row],[Ticker]],Table1[RIC],0))</f>
        <v>#N/A</v>
      </c>
    </row>
    <row r="461" spans="2:19" hidden="1" x14ac:dyDescent="0.25">
      <c r="B461" s="1" t="s">
        <v>566</v>
      </c>
      <c r="C461" s="17">
        <v>345000</v>
      </c>
      <c r="D461" s="17">
        <v>-3972000</v>
      </c>
      <c r="E461" s="17">
        <v>18000</v>
      </c>
      <c r="F461" s="18">
        <v>26898000</v>
      </c>
      <c r="G461" s="18">
        <v>-3627000</v>
      </c>
      <c r="H461" s="2">
        <v>45290</v>
      </c>
      <c r="I461" s="20">
        <f>Table2[[#This Row],[Quarter End Date]]+((Table2[[#This Row],[Q End Cash]]+(2*Table2[[#This Row],[Quarterly Burn]]))/(-Table2[[#This Row],[Quarterly Burn]]/90))</f>
        <v>45777.444168734488</v>
      </c>
      <c r="J461" s="21">
        <f>Table2[[#This Row],[Quarter End Date]]+((Table2[[#This Row],[Q End Cash]]+(1.2*Table2[[#This Row],[Quarterly Burn]]))/(-Table2[[#This Row],[Quarterly Burn]]/90))</f>
        <v>45849.444168734488</v>
      </c>
      <c r="K461" s="9">
        <f>_xll.RDP.Data(Table2[[#This Row],[Ticker]],"TR.CompanyMarketCapitalization(Scale=6)")</f>
        <v>293.96982450000002</v>
      </c>
      <c r="L461" s="12">
        <f>_xll.RDP.Data(Table2[[#This Row],[Ticker]],"TR.AvgDailyValTraded20D(Scale=6)")</f>
        <v>0.58170535000000001</v>
      </c>
      <c r="M461" s="9">
        <v>294</v>
      </c>
      <c r="N461" s="12">
        <v>0.57999999999999996</v>
      </c>
      <c r="O461" s="45"/>
      <c r="P461" s="17"/>
      <c r="Q461" s="13">
        <f ca="1">(Table2[[#This Row],[Q End Cash]]+((TODAY()-Table2[[#This Row],[Quarter End Date]])*(Table2[[#This Row],[Quarterly Burn]]/90)))/1000000</f>
        <v>22.1829</v>
      </c>
      <c r="R461" s="14">
        <f ca="1">Table2[[#This Row],[Current Estimate, Cash]]/(Table2[[#This Row],[Quarterly Burn]]/1000000)</f>
        <v>-6.1160463192721259</v>
      </c>
      <c r="S461" s="2" t="e">
        <f>INDEX(Table1[Date],MATCH(Table2[[#This Row],[Ticker]],Table1[RIC],0))</f>
        <v>#N/A</v>
      </c>
    </row>
    <row r="462" spans="2:19" hidden="1" x14ac:dyDescent="0.25">
      <c r="B462" s="1" t="s">
        <v>22</v>
      </c>
      <c r="C462" s="17">
        <v>-223000</v>
      </c>
      <c r="D462" s="17">
        <v>-14000</v>
      </c>
      <c r="E462" s="17">
        <v>56000</v>
      </c>
      <c r="F462" s="18">
        <v>22729000</v>
      </c>
      <c r="G462" s="18">
        <v>-237000</v>
      </c>
      <c r="H462" s="2">
        <v>45290</v>
      </c>
      <c r="I462" s="20">
        <f>Table2[[#This Row],[Quarter End Date]]+((Table2[[#This Row],[Q End Cash]]+(2*Table2[[#This Row],[Quarterly Burn]]))/(-Table2[[#This Row],[Quarterly Burn]]/90))</f>
        <v>53741.265822784808</v>
      </c>
      <c r="J462" s="21">
        <f>Table2[[#This Row],[Quarter End Date]]+((Table2[[#This Row],[Q End Cash]]+(1.2*Table2[[#This Row],[Quarterly Burn]]))/(-Table2[[#This Row],[Quarterly Burn]]/90))</f>
        <v>53813.265822784808</v>
      </c>
      <c r="K462" s="9">
        <f>_xll.RDP.Data(Table2[[#This Row],[Ticker]],"TR.CompanyMarketCapitalization(Scale=6)")</f>
        <v>159.21909102000001</v>
      </c>
      <c r="L462" s="12">
        <f>_xll.RDP.Data(Table2[[#This Row],[Ticker]],"TR.AvgDailyValTraded20D(Scale=6)")</f>
        <v>9.5391400384614994E-2</v>
      </c>
      <c r="M462" s="9">
        <v>159.19999999999999</v>
      </c>
      <c r="N462" s="12">
        <v>9.8000000000000004E-2</v>
      </c>
      <c r="O462" s="45"/>
      <c r="P462" s="17"/>
      <c r="Q462" s="14">
        <f ca="1">(Table2[[#This Row],[Q End Cash]]+((TODAY()-Table2[[#This Row],[Quarter End Date]])*(Table2[[#This Row],[Quarterly Burn]]/90)))/1000000</f>
        <v>22.4209</v>
      </c>
      <c r="R462" s="14">
        <f ca="1">Table2[[#This Row],[Current Estimate, Cash]]/(Table2[[#This Row],[Quarterly Burn]]/1000000)</f>
        <v>-94.60295358649789</v>
      </c>
      <c r="S462" s="2" t="e">
        <f>INDEX(Table1[Date],MATCH(Table2[[#This Row],[Ticker]],Table1[RIC],0))</f>
        <v>#N/A</v>
      </c>
    </row>
    <row r="463" spans="2:19" hidden="1" x14ac:dyDescent="0.25">
      <c r="B463" s="1" t="s">
        <v>26</v>
      </c>
      <c r="C463" s="17">
        <v>-440000</v>
      </c>
      <c r="D463" s="17"/>
      <c r="E463" s="17" t="s">
        <v>21</v>
      </c>
      <c r="F463" s="18">
        <v>23154000</v>
      </c>
      <c r="G463" s="18">
        <v>-440000</v>
      </c>
      <c r="H463" s="2">
        <v>45290</v>
      </c>
      <c r="I463" s="20">
        <f>Table2[[#This Row],[Quarter End Date]]+((Table2[[#This Row],[Q End Cash]]+(2*Table2[[#This Row],[Quarterly Burn]]))/(-Table2[[#This Row],[Quarterly Burn]]/90))</f>
        <v>49846.045454545456</v>
      </c>
      <c r="J463" s="21">
        <f>Table2[[#This Row],[Quarter End Date]]+((Table2[[#This Row],[Q End Cash]]+(1.2*Table2[[#This Row],[Quarterly Burn]]))/(-Table2[[#This Row],[Quarterly Burn]]/90))</f>
        <v>49918.045454545456</v>
      </c>
      <c r="K463" s="9">
        <f>_xll.RDP.Data(Table2[[#This Row],[Ticker]],"TR.CompanyMarketCapitalization(Scale=6)")</f>
        <v>208.3629545</v>
      </c>
      <c r="L463" s="12">
        <f>_xll.RDP.Data(Table2[[#This Row],[Ticker]],"TR.AvgDailyValTraded20D(Scale=6)")</f>
        <v>6.6599948076923002E-2</v>
      </c>
      <c r="M463" s="9">
        <v>210.3</v>
      </c>
      <c r="N463" s="12">
        <v>6.2E-2</v>
      </c>
      <c r="O463" s="45"/>
      <c r="P463" s="17"/>
      <c r="Q463" s="14">
        <f ca="1">(Table2[[#This Row],[Q End Cash]]+((TODAY()-Table2[[#This Row],[Quarter End Date]])*(Table2[[#This Row],[Quarterly Burn]]/90)))/1000000</f>
        <v>22.582000000000001</v>
      </c>
      <c r="R463" s="14">
        <f ca="1">Table2[[#This Row],[Current Estimate, Cash]]/(Table2[[#This Row],[Quarterly Burn]]/1000000)</f>
        <v>-51.322727272727278</v>
      </c>
      <c r="S463" s="2" t="e">
        <f>INDEX(Table1[Date],MATCH(Table2[[#This Row],[Ticker]],Table1[RIC],0))</f>
        <v>#N/A</v>
      </c>
    </row>
    <row r="464" spans="2:19" hidden="1" x14ac:dyDescent="0.25">
      <c r="B464" s="1" t="s">
        <v>415</v>
      </c>
      <c r="C464" s="17">
        <v>-9549000</v>
      </c>
      <c r="D464" s="17">
        <v>-3732000</v>
      </c>
      <c r="E464" s="17">
        <v>272000</v>
      </c>
      <c r="F464" s="18">
        <v>39999000</v>
      </c>
      <c r="G464" s="18">
        <v>-13281000</v>
      </c>
      <c r="H464" s="2">
        <v>45290</v>
      </c>
      <c r="I464" s="20">
        <f>Table2[[#This Row],[Quarter End Date]]+((Table2[[#This Row],[Q End Cash]]+(2*Table2[[#This Row],[Quarterly Burn]]))/(-Table2[[#This Row],[Quarterly Burn]]/90))</f>
        <v>45381.057149311047</v>
      </c>
      <c r="J464" s="21">
        <f>Table2[[#This Row],[Quarter End Date]]+((Table2[[#This Row],[Q End Cash]]+(1.2*Table2[[#This Row],[Quarterly Burn]]))/(-Table2[[#This Row],[Quarterly Burn]]/90))</f>
        <v>45453.057149311047</v>
      </c>
      <c r="K464" s="9">
        <f>_xll.RDP.Data(Table2[[#This Row],[Ticker]],"TR.CompanyMarketCapitalization(Scale=6)")</f>
        <v>40.626628314999998</v>
      </c>
      <c r="L464" s="12">
        <f>_xll.RDP.Data(Table2[[#This Row],[Ticker]],"TR.AvgDailyValTraded20D(Scale=6)")</f>
        <v>2.5239408076923001E-2</v>
      </c>
      <c r="M464" s="9">
        <v>42</v>
      </c>
      <c r="N464" s="12">
        <v>2.4E-2</v>
      </c>
      <c r="O464" s="45"/>
      <c r="P464" s="17"/>
      <c r="Q464" s="14">
        <f ca="1">(Table2[[#This Row],[Q End Cash]]+((TODAY()-Table2[[#This Row],[Quarter End Date]])*(Table2[[#This Row],[Quarterly Burn]]/90)))/1000000</f>
        <v>22.733699999999999</v>
      </c>
      <c r="R464" s="14">
        <f ca="1">Table2[[#This Row],[Current Estimate, Cash]]/(Table2[[#This Row],[Quarterly Burn]]/1000000)</f>
        <v>-1.7117461034560648</v>
      </c>
      <c r="S464" s="2" t="e">
        <f>INDEX(Table1[Date],MATCH(Table2[[#This Row],[Ticker]],Table1[RIC],0))</f>
        <v>#N/A</v>
      </c>
    </row>
    <row r="465" spans="2:19" hidden="1" x14ac:dyDescent="0.25">
      <c r="B465" s="1" t="s">
        <v>299</v>
      </c>
      <c r="C465" s="17">
        <v>59260000</v>
      </c>
      <c r="D465" s="17">
        <v>-70031000</v>
      </c>
      <c r="E465" s="17">
        <v>22157000</v>
      </c>
      <c r="F465" s="18">
        <v>36919000</v>
      </c>
      <c r="G465" s="18">
        <v>-10771000</v>
      </c>
      <c r="H465" s="2">
        <v>45290</v>
      </c>
      <c r="I465" s="20">
        <f>Table2[[#This Row],[Quarter End Date]]+((Table2[[#This Row],[Q End Cash]]+(2*Table2[[#This Row],[Quarterly Burn]]))/(-Table2[[#This Row],[Quarterly Burn]]/90))</f>
        <v>45418.486677188746</v>
      </c>
      <c r="J465" s="21">
        <f>Table2[[#This Row],[Quarter End Date]]+((Table2[[#This Row],[Q End Cash]]+(1.2*Table2[[#This Row],[Quarterly Burn]]))/(-Table2[[#This Row],[Quarterly Burn]]/90))</f>
        <v>45490.486677188746</v>
      </c>
      <c r="K465" s="9">
        <f>_xll.RDP.Data(Table2[[#This Row],[Ticker]],"TR.CompanyMarketCapitalization(Scale=6)")</f>
        <v>182.50013504</v>
      </c>
      <c r="L465" s="12">
        <f>_xll.RDP.Data(Table2[[#This Row],[Ticker]],"TR.AvgDailyValTraded20D(Scale=6)")</f>
        <v>0.13693369653846199</v>
      </c>
      <c r="M465" s="9">
        <v>176.8</v>
      </c>
      <c r="N465" s="12">
        <v>0.153</v>
      </c>
      <c r="O465" s="45"/>
      <c r="P465" s="17"/>
      <c r="Q465" s="14">
        <f ca="1">(Table2[[#This Row],[Q End Cash]]+((TODAY()-Table2[[#This Row],[Quarter End Date]])*(Table2[[#This Row],[Quarterly Burn]]/90)))/1000000</f>
        <v>22.916699999999999</v>
      </c>
      <c r="R465" s="14">
        <f ca="1">Table2[[#This Row],[Current Estimate, Cash]]/(Table2[[#This Row],[Quarterly Burn]]/1000000)</f>
        <v>-2.1276297465416394</v>
      </c>
      <c r="S465" s="2" t="e">
        <f>INDEX(Table1[Date],MATCH(Table2[[#This Row],[Ticker]],Table1[RIC],0))</f>
        <v>#N/A</v>
      </c>
    </row>
    <row r="466" spans="2:19" hidden="1" x14ac:dyDescent="0.25">
      <c r="B466" s="1" t="s">
        <v>200</v>
      </c>
      <c r="C466" s="17">
        <v>-1292000</v>
      </c>
      <c r="D466" s="17">
        <v>-1681000</v>
      </c>
      <c r="E466" s="17">
        <v>-251000</v>
      </c>
      <c r="F466" s="18">
        <v>26877000</v>
      </c>
      <c r="G466" s="18">
        <v>-2973000</v>
      </c>
      <c r="H466" s="2">
        <v>45290</v>
      </c>
      <c r="I466" s="20">
        <f>Table2[[#This Row],[Quarter End Date]]+((Table2[[#This Row],[Q End Cash]]+(2*Table2[[#This Row],[Quarterly Burn]]))/(-Table2[[#This Row],[Quarterly Burn]]/90))</f>
        <v>45923.632694248234</v>
      </c>
      <c r="J466" s="21">
        <f>Table2[[#This Row],[Quarter End Date]]+((Table2[[#This Row],[Q End Cash]]+(1.2*Table2[[#This Row],[Quarterly Burn]]))/(-Table2[[#This Row],[Quarterly Burn]]/90))</f>
        <v>45995.632694248234</v>
      </c>
      <c r="K466" s="9">
        <f>_xll.RDP.Data(Table2[[#This Row],[Ticker]],"TR.CompanyMarketCapitalization(Scale=6)")</f>
        <v>89.628032200000007</v>
      </c>
      <c r="L466" s="12">
        <f>_xll.RDP.Data(Table2[[#This Row],[Ticker]],"TR.AvgDailyValTraded20D(Scale=6)")</f>
        <v>4.0238817307692E-2</v>
      </c>
      <c r="M466" s="9">
        <v>92.8</v>
      </c>
      <c r="N466" s="12">
        <v>3.9E-2</v>
      </c>
      <c r="O466" s="45"/>
      <c r="P466" s="17"/>
      <c r="Q466" s="14">
        <f ca="1">(Table2[[#This Row],[Q End Cash]]+((TODAY()-Table2[[#This Row],[Quarter End Date]])*(Table2[[#This Row],[Quarterly Burn]]/90)))/1000000</f>
        <v>23.0121</v>
      </c>
      <c r="R466" s="14">
        <f ca="1">Table2[[#This Row],[Current Estimate, Cash]]/(Table2[[#This Row],[Quarterly Burn]]/1000000)</f>
        <v>-7.7403632694248241</v>
      </c>
      <c r="S466" s="2" t="e">
        <f>INDEX(Table1[Date],MATCH(Table2[[#This Row],[Ticker]],Table1[RIC],0))</f>
        <v>#N/A</v>
      </c>
    </row>
    <row r="467" spans="2:19" hidden="1" x14ac:dyDescent="0.25">
      <c r="B467" s="1" t="s">
        <v>56</v>
      </c>
      <c r="C467" s="17">
        <v>3268000</v>
      </c>
      <c r="D467" s="17">
        <v>-6000</v>
      </c>
      <c r="E467" s="17">
        <v>-1585000</v>
      </c>
      <c r="F467" s="18">
        <v>18870000</v>
      </c>
      <c r="G467" s="18">
        <v>3262000</v>
      </c>
      <c r="H467" s="2">
        <v>45290</v>
      </c>
      <c r="I467" s="20">
        <f>Table2[[#This Row],[Quarter End Date]]+((Table2[[#This Row],[Q End Cash]]+(2*Table2[[#This Row],[Quarterly Burn]]))/(-Table2[[#This Row],[Quarterly Burn]]/90))</f>
        <v>44589.368485591658</v>
      </c>
      <c r="J467" s="21">
        <f>Table2[[#This Row],[Quarter End Date]]+((Table2[[#This Row],[Q End Cash]]+(1.2*Table2[[#This Row],[Quarterly Burn]]))/(-Table2[[#This Row],[Quarterly Burn]]/90))</f>
        <v>44661.368485591658</v>
      </c>
      <c r="K467" s="9">
        <f>_xll.RDP.Data(Table2[[#This Row],[Ticker]],"TR.CompanyMarketCapitalization(Scale=6)")</f>
        <v>32.202612405000004</v>
      </c>
      <c r="L467" s="11">
        <f>_xll.RDP.Data(Table2[[#This Row],[Ticker]],"TR.AvgDailyValTraded20D(Scale=6)")</f>
        <v>1.386943E-2</v>
      </c>
      <c r="M467" s="44">
        <v>32.4</v>
      </c>
      <c r="N467" s="11">
        <v>0.01</v>
      </c>
      <c r="O467" s="46"/>
      <c r="P467" s="17"/>
      <c r="Q467" s="14">
        <f ca="1">(Table2[[#This Row],[Q End Cash]]+((TODAY()-Table2[[#This Row],[Quarter End Date]])*(Table2[[#This Row],[Quarterly Burn]]/90)))/1000000</f>
        <v>23.110600000000002</v>
      </c>
      <c r="R467" s="14">
        <f ca="1">Table2[[#This Row],[Current Estimate, Cash]]/(Table2[[#This Row],[Quarterly Burn]]/1000000)</f>
        <v>7.0847946045370946</v>
      </c>
      <c r="S467" s="2" t="e">
        <f>INDEX(Table1[Date],MATCH(Table2[[#This Row],[Ticker]],Table1[RIC],0))</f>
        <v>#N/A</v>
      </c>
    </row>
    <row r="468" spans="2:19" hidden="1" x14ac:dyDescent="0.25">
      <c r="B468" s="1" t="s">
        <v>204</v>
      </c>
      <c r="C468" s="17">
        <v>-1682000</v>
      </c>
      <c r="D468" s="17">
        <v>-1434000</v>
      </c>
      <c r="E468" s="17">
        <v>-17000</v>
      </c>
      <c r="F468" s="18">
        <v>27250000</v>
      </c>
      <c r="G468" s="18">
        <v>-3116000</v>
      </c>
      <c r="H468" s="2">
        <v>45290</v>
      </c>
      <c r="I468" s="20">
        <f>Table2[[#This Row],[Quarter End Date]]+((Table2[[#This Row],[Q End Cash]]+(2*Table2[[#This Row],[Quarterly Burn]]))/(-Table2[[#This Row],[Quarterly Burn]]/90))</f>
        <v>45897.066752246472</v>
      </c>
      <c r="J468" s="21">
        <f>Table2[[#This Row],[Quarter End Date]]+((Table2[[#This Row],[Q End Cash]]+(1.2*Table2[[#This Row],[Quarterly Burn]]))/(-Table2[[#This Row],[Quarterly Burn]]/90))</f>
        <v>45969.066752246472</v>
      </c>
      <c r="K468" s="9">
        <f>_xll.RDP.Data(Table2[[#This Row],[Ticker]],"TR.CompanyMarketCapitalization(Scale=6)")</f>
        <v>28.596007722</v>
      </c>
      <c r="L468" s="12">
        <f>_xll.RDP.Data(Table2[[#This Row],[Ticker]],"TR.AvgDailyValTraded20D(Scale=6)")</f>
        <v>3.3644084461538E-2</v>
      </c>
      <c r="M468" s="9">
        <v>27.8</v>
      </c>
      <c r="N468" s="12">
        <v>3.2000000000000001E-2</v>
      </c>
      <c r="O468" s="45"/>
      <c r="P468" s="17"/>
      <c r="Q468" s="14">
        <f ca="1">(Table2[[#This Row],[Q End Cash]]+((TODAY()-Table2[[#This Row],[Quarter End Date]])*(Table2[[#This Row],[Quarterly Burn]]/90)))/1000000</f>
        <v>23.199200000000001</v>
      </c>
      <c r="R468" s="14">
        <f ca="1">Table2[[#This Row],[Current Estimate, Cash]]/(Table2[[#This Row],[Quarterly Burn]]/1000000)</f>
        <v>-7.4451861360718867</v>
      </c>
      <c r="S468" s="2" t="e">
        <f>INDEX(Table1[Date],MATCH(Table2[[#This Row],[Ticker]],Table1[RIC],0))</f>
        <v>#N/A</v>
      </c>
    </row>
    <row r="469" spans="2:19" hidden="1" x14ac:dyDescent="0.25">
      <c r="B469" s="1" t="s">
        <v>475</v>
      </c>
      <c r="C469" s="17">
        <v>-2326000</v>
      </c>
      <c r="D469" s="17">
        <v>-9850000</v>
      </c>
      <c r="E469" s="17">
        <v>23237000</v>
      </c>
      <c r="F469" s="18">
        <v>39217000</v>
      </c>
      <c r="G469" s="18">
        <v>-12176000</v>
      </c>
      <c r="H469" s="2">
        <v>45290</v>
      </c>
      <c r="I469" s="20">
        <f>Table2[[#This Row],[Quarter End Date]]+((Table2[[#This Row],[Q End Cash]]+(2*Table2[[#This Row],[Quarterly Burn]]))/(-Table2[[#This Row],[Quarterly Burn]]/90))</f>
        <v>45399.875985545332</v>
      </c>
      <c r="J469" s="21">
        <f>Table2[[#This Row],[Quarter End Date]]+((Table2[[#This Row],[Q End Cash]]+(1.2*Table2[[#This Row],[Quarterly Burn]]))/(-Table2[[#This Row],[Quarterly Burn]]/90))</f>
        <v>45471.875985545332</v>
      </c>
      <c r="K469" s="9">
        <f>_xll.RDP.Data(Table2[[#This Row],[Ticker]],"TR.CompanyMarketCapitalization(Scale=6)")</f>
        <v>632.84204167999997</v>
      </c>
      <c r="L469" s="12">
        <f>_xll.RDP.Data(Table2[[#This Row],[Ticker]],"TR.AvgDailyValTraded20D(Scale=6)")</f>
        <v>2.45246364076923</v>
      </c>
      <c r="M469" s="9">
        <v>632.79999999999995</v>
      </c>
      <c r="N469" s="12">
        <v>2.2770000000000001</v>
      </c>
      <c r="O469" s="45" t="s">
        <v>35</v>
      </c>
      <c r="P469" s="17"/>
      <c r="Q469" s="13">
        <f ca="1">(Table2[[#This Row],[Q End Cash]]+((TODAY()-Table2[[#This Row],[Quarter End Date]])*(Table2[[#This Row],[Quarterly Burn]]/90)))/1000000</f>
        <v>23.388200000000001</v>
      </c>
      <c r="R469" s="14">
        <f ca="1">Table2[[#This Row],[Current Estimate, Cash]]/(Table2[[#This Row],[Quarterly Burn]]/1000000)</f>
        <v>-1.9208442838370565</v>
      </c>
      <c r="S469" s="2" t="e">
        <f>INDEX(Table1[Date],MATCH(Table2[[#This Row],[Ticker]],Table1[RIC],0))</f>
        <v>#N/A</v>
      </c>
    </row>
    <row r="470" spans="2:19" hidden="1" x14ac:dyDescent="0.25">
      <c r="B470" s="1" t="s">
        <v>43</v>
      </c>
      <c r="C470" s="17">
        <v>3057000</v>
      </c>
      <c r="D470" s="17">
        <v>-4358000</v>
      </c>
      <c r="E470" s="17">
        <v>-750000</v>
      </c>
      <c r="F470" s="18">
        <v>26202000</v>
      </c>
      <c r="G470" s="18">
        <v>-1301000</v>
      </c>
      <c r="H470" s="2">
        <v>45290</v>
      </c>
      <c r="I470" s="20">
        <f>Table2[[#This Row],[Quarter End Date]]+((Table2[[#This Row],[Q End Cash]]+(2*Table2[[#This Row],[Quarterly Burn]]))/(-Table2[[#This Row],[Quarterly Burn]]/90))</f>
        <v>46922.590315142195</v>
      </c>
      <c r="J470" s="21">
        <f>Table2[[#This Row],[Quarter End Date]]+((Table2[[#This Row],[Q End Cash]]+(1.2*Table2[[#This Row],[Quarterly Burn]]))/(-Table2[[#This Row],[Quarterly Burn]]/90))</f>
        <v>46994.590315142195</v>
      </c>
      <c r="K470" s="9">
        <f>_xll.RDP.Data(Table2[[#This Row],[Ticker]],"TR.CompanyMarketCapitalization(Scale=6)")</f>
        <v>66.703638792000007</v>
      </c>
      <c r="L470" s="12">
        <f>_xll.RDP.Data(Table2[[#This Row],[Ticker]],"TR.AvgDailyValTraded20D(Scale=6)")</f>
        <v>0.13917571749999999</v>
      </c>
      <c r="M470" s="9">
        <v>66.7</v>
      </c>
      <c r="N470" s="12">
        <v>0.13</v>
      </c>
      <c r="O470" s="45"/>
      <c r="P470" s="17"/>
      <c r="Q470" s="14">
        <f ca="1">(Table2[[#This Row],[Q End Cash]]+((TODAY()-Table2[[#This Row],[Quarter End Date]])*(Table2[[#This Row],[Quarterly Burn]]/90)))/1000000</f>
        <v>24.5107</v>
      </c>
      <c r="R470" s="14">
        <f ca="1">Table2[[#This Row],[Current Estimate, Cash]]/(Table2[[#This Row],[Quarterly Burn]]/1000000)</f>
        <v>-18.839892390468872</v>
      </c>
      <c r="S470" s="2" t="e">
        <f>INDEX(Table1[Date],MATCH(Table2[[#This Row],[Ticker]],Table1[RIC],0))</f>
        <v>#N/A</v>
      </c>
    </row>
    <row r="471" spans="2:19" hidden="1" x14ac:dyDescent="0.25">
      <c r="B471" s="1" t="s">
        <v>67</v>
      </c>
      <c r="C471" s="17">
        <v>4564000</v>
      </c>
      <c r="D471" s="17">
        <v>-85000</v>
      </c>
      <c r="E471" s="17">
        <v>-1046000</v>
      </c>
      <c r="F471" s="18">
        <v>18750000</v>
      </c>
      <c r="G471" s="18">
        <v>4479000</v>
      </c>
      <c r="H471" s="2">
        <v>45290</v>
      </c>
      <c r="I471" s="20">
        <f>Table2[[#This Row],[Quarter End Date]]+((Table2[[#This Row],[Q End Cash]]+(2*Table2[[#This Row],[Quarterly Burn]]))/(-Table2[[#This Row],[Quarterly Burn]]/90))</f>
        <v>44733.241795043534</v>
      </c>
      <c r="J471" s="21">
        <f>Table2[[#This Row],[Quarter End Date]]+((Table2[[#This Row],[Q End Cash]]+(1.2*Table2[[#This Row],[Quarterly Burn]]))/(-Table2[[#This Row],[Quarterly Burn]]/90))</f>
        <v>44805.241795043534</v>
      </c>
      <c r="K471" s="9">
        <f>_xll.RDP.Data(Table2[[#This Row],[Ticker]],"TR.CompanyMarketCapitalization(Scale=6)")</f>
        <v>134.34257728</v>
      </c>
      <c r="L471" s="11">
        <f>_xll.RDP.Data(Table2[[#This Row],[Ticker]],"TR.AvgDailyValTraded20D(Scale=6)")</f>
        <v>0.384956824615385</v>
      </c>
      <c r="M471" s="44">
        <v>131</v>
      </c>
      <c r="N471" s="11">
        <v>0.36</v>
      </c>
      <c r="O471" s="46"/>
      <c r="P471" s="17"/>
      <c r="Q471" s="14">
        <f ca="1">(Table2[[#This Row],[Q End Cash]]+((TODAY()-Table2[[#This Row],[Quarter End Date]])*(Table2[[#This Row],[Quarterly Burn]]/90)))/1000000</f>
        <v>24.572700000000001</v>
      </c>
      <c r="R471" s="14">
        <f ca="1">Table2[[#This Row],[Current Estimate, Cash]]/(Table2[[#This Row],[Quarterly Burn]]/1000000)</f>
        <v>5.4862022772940389</v>
      </c>
      <c r="S471" s="2" t="e">
        <f>INDEX(Table1[Date],MATCH(Table2[[#This Row],[Ticker]],Table1[RIC],0))</f>
        <v>#N/A</v>
      </c>
    </row>
    <row r="472" spans="2:19" hidden="1" x14ac:dyDescent="0.25">
      <c r="B472" s="1" t="s">
        <v>151</v>
      </c>
      <c r="C472" s="17">
        <v>16317000</v>
      </c>
      <c r="D472" s="17">
        <v>-3345000</v>
      </c>
      <c r="E472" s="17">
        <v>12371000</v>
      </c>
      <c r="F472" s="18">
        <v>8021000</v>
      </c>
      <c r="G472" s="18">
        <v>12972000</v>
      </c>
      <c r="H472" s="2">
        <v>45290</v>
      </c>
      <c r="I472" s="20">
        <f>Table2[[#This Row],[Quarter End Date]]+((Table2[[#This Row],[Q End Cash]]+(2*Table2[[#This Row],[Quarterly Burn]]))/(-Table2[[#This Row],[Quarterly Burn]]/90))</f>
        <v>45054.350138760405</v>
      </c>
      <c r="J472" s="21">
        <f>Table2[[#This Row],[Quarter End Date]]+((Table2[[#This Row],[Q End Cash]]+(1.2*Table2[[#This Row],[Quarterly Burn]]))/(-Table2[[#This Row],[Quarterly Burn]]/90))</f>
        <v>45126.350138760405</v>
      </c>
      <c r="K472" s="9">
        <f>_xll.RDP.Data(Table2[[#This Row],[Ticker]],"TR.CompanyMarketCapitalization(Scale=6)")</f>
        <v>223.38111372500001</v>
      </c>
      <c r="L472" s="11">
        <f>_xll.RDP.Data(Table2[[#This Row],[Ticker]],"TR.AvgDailyValTraded20D(Scale=6)")</f>
        <v>0.14739851730769199</v>
      </c>
      <c r="M472" s="44">
        <v>216.4</v>
      </c>
      <c r="N472" s="11">
        <v>0.15</v>
      </c>
      <c r="O472" s="46"/>
      <c r="P472" s="17"/>
      <c r="Q472" s="14">
        <f ca="1">(Table2[[#This Row],[Q End Cash]]+((TODAY()-Table2[[#This Row],[Quarter End Date]])*(Table2[[#This Row],[Quarterly Burn]]/90)))/1000000</f>
        <v>24.884599999999999</v>
      </c>
      <c r="R472" s="14">
        <f ca="1">Table2[[#This Row],[Current Estimate, Cash]]/(Table2[[#This Row],[Quarterly Burn]]/1000000)</f>
        <v>1.9183317915510329</v>
      </c>
      <c r="S472" s="2" t="e">
        <f>INDEX(Table1[Date],MATCH(Table2[[#This Row],[Ticker]],Table1[RIC],0))</f>
        <v>#N/A</v>
      </c>
    </row>
    <row r="473" spans="2:19" hidden="1" x14ac:dyDescent="0.25">
      <c r="B473" s="1" t="s">
        <v>101</v>
      </c>
      <c r="C473" s="17">
        <v>7766000</v>
      </c>
      <c r="D473" s="17">
        <v>-6000</v>
      </c>
      <c r="E473" s="17">
        <v>245000</v>
      </c>
      <c r="F473" s="18">
        <v>14810000</v>
      </c>
      <c r="G473" s="18">
        <v>7760000</v>
      </c>
      <c r="H473" s="2">
        <v>45290</v>
      </c>
      <c r="I473" s="20">
        <f>Table2[[#This Row],[Quarter End Date]]+((Table2[[#This Row],[Q End Cash]]+(2*Table2[[#This Row],[Quarterly Burn]]))/(-Table2[[#This Row],[Quarterly Burn]]/90))</f>
        <v>44938.234536082477</v>
      </c>
      <c r="J473" s="21">
        <f>Table2[[#This Row],[Quarter End Date]]+((Table2[[#This Row],[Q End Cash]]+(1.2*Table2[[#This Row],[Quarterly Burn]]))/(-Table2[[#This Row],[Quarterly Burn]]/90))</f>
        <v>45010.234536082477</v>
      </c>
      <c r="K473" s="9">
        <f>_xll.RDP.Data(Table2[[#This Row],[Ticker]],"TR.CompanyMarketCapitalization(Scale=6)")</f>
        <v>159.38106868</v>
      </c>
      <c r="L473" s="11">
        <f>_xll.RDP.Data(Table2[[#This Row],[Ticker]],"TR.AvgDailyValTraded20D(Scale=6)")</f>
        <v>0.63355409692307696</v>
      </c>
      <c r="M473" s="44">
        <v>159.4</v>
      </c>
      <c r="N473" s="11">
        <v>0.63</v>
      </c>
      <c r="O473" s="46"/>
      <c r="P473" s="17"/>
      <c r="Q473" s="14">
        <f ca="1">(Table2[[#This Row],[Q End Cash]]+((TODAY()-Table2[[#This Row],[Quarter End Date]])*(Table2[[#This Row],[Quarterly Burn]]/90)))/1000000</f>
        <v>24.898</v>
      </c>
      <c r="R473" s="14">
        <f ca="1">Table2[[#This Row],[Current Estimate, Cash]]/(Table2[[#This Row],[Quarterly Burn]]/1000000)</f>
        <v>3.2085051546391754</v>
      </c>
      <c r="S473" s="2" t="e">
        <f>INDEX(Table1[Date],MATCH(Table2[[#This Row],[Ticker]],Table1[RIC],0))</f>
        <v>#N/A</v>
      </c>
    </row>
    <row r="474" spans="2:19" hidden="1" x14ac:dyDescent="0.25">
      <c r="B474" s="1" t="s">
        <v>218</v>
      </c>
      <c r="C474" s="17">
        <v>-1321000</v>
      </c>
      <c r="D474" s="17">
        <v>-2907000</v>
      </c>
      <c r="E474" s="17">
        <v>0</v>
      </c>
      <c r="F474" s="18">
        <v>30467000</v>
      </c>
      <c r="G474" s="18">
        <v>-4228000</v>
      </c>
      <c r="H474" s="2">
        <v>45290</v>
      </c>
      <c r="I474" s="20">
        <f>Table2[[#This Row],[Quarter End Date]]+((Table2[[#This Row],[Q End Cash]]+(2*Table2[[#This Row],[Quarterly Burn]]))/(-Table2[[#This Row],[Quarterly Burn]]/90))</f>
        <v>45758.54068117313</v>
      </c>
      <c r="J474" s="21">
        <f>Table2[[#This Row],[Quarter End Date]]+((Table2[[#This Row],[Q End Cash]]+(1.2*Table2[[#This Row],[Quarterly Burn]]))/(-Table2[[#This Row],[Quarterly Burn]]/90))</f>
        <v>45830.54068117313</v>
      </c>
      <c r="K474" s="9">
        <f>_xll.RDP.Data(Table2[[#This Row],[Ticker]],"TR.CompanyMarketCapitalization(Scale=6)")</f>
        <v>79.455568325000002</v>
      </c>
      <c r="L474" s="12">
        <f>_xll.RDP.Data(Table2[[#This Row],[Ticker]],"TR.AvgDailyValTraded20D(Scale=6)")</f>
        <v>1.4899779615385E-2</v>
      </c>
      <c r="M474" s="9">
        <v>79.5</v>
      </c>
      <c r="N474" s="12">
        <v>1.4999999999999999E-2</v>
      </c>
      <c r="O474" s="45"/>
      <c r="P474" s="17"/>
      <c r="Q474" s="14">
        <f ca="1">(Table2[[#This Row],[Q End Cash]]+((TODAY()-Table2[[#This Row],[Quarter End Date]])*(Table2[[#This Row],[Quarterly Burn]]/90)))/1000000</f>
        <v>24.970600000000001</v>
      </c>
      <c r="R474" s="14">
        <f ca="1">Table2[[#This Row],[Current Estimate, Cash]]/(Table2[[#This Row],[Quarterly Burn]]/1000000)</f>
        <v>-5.9060075685903506</v>
      </c>
      <c r="S474" s="2" t="e">
        <f>INDEX(Table1[Date],MATCH(Table2[[#This Row],[Ticker]],Table1[RIC],0))</f>
        <v>#N/A</v>
      </c>
    </row>
    <row r="475" spans="2:19" hidden="1" x14ac:dyDescent="0.25">
      <c r="B475" s="1" t="s">
        <v>77</v>
      </c>
      <c r="C475" s="17">
        <v>10391000</v>
      </c>
      <c r="D475" s="17">
        <v>-4951000</v>
      </c>
      <c r="E475" s="17">
        <v>-139000</v>
      </c>
      <c r="F475" s="18">
        <v>17935000</v>
      </c>
      <c r="G475" s="18">
        <v>5440000</v>
      </c>
      <c r="H475" s="2">
        <v>45290</v>
      </c>
      <c r="I475" s="20">
        <f>Table2[[#This Row],[Quarter End Date]]+((Table2[[#This Row],[Q End Cash]]+(2*Table2[[#This Row],[Quarterly Burn]]))/(-Table2[[#This Row],[Quarterly Burn]]/90))</f>
        <v>44813.28125</v>
      </c>
      <c r="J475" s="21">
        <f>Table2[[#This Row],[Quarter End Date]]+((Table2[[#This Row],[Q End Cash]]+(1.2*Table2[[#This Row],[Quarterly Burn]]))/(-Table2[[#This Row],[Quarterly Burn]]/90))</f>
        <v>44885.28125</v>
      </c>
      <c r="K475" s="9">
        <f>_xll.RDP.Data(Table2[[#This Row],[Ticker]],"TR.CompanyMarketCapitalization(Scale=6)")</f>
        <v>232.96852469000001</v>
      </c>
      <c r="L475" s="11">
        <f>_xll.RDP.Data(Table2[[#This Row],[Ticker]],"TR.AvgDailyValTraded20D(Scale=6)")</f>
        <v>1.5774021490769199</v>
      </c>
      <c r="M475" s="44">
        <v>211.8</v>
      </c>
      <c r="N475" s="11">
        <v>1.53</v>
      </c>
      <c r="O475" s="46"/>
      <c r="P475" s="17"/>
      <c r="Q475" s="14">
        <f ca="1">(Table2[[#This Row],[Q End Cash]]+((TODAY()-Table2[[#This Row],[Quarter End Date]])*(Table2[[#This Row],[Quarterly Burn]]/90)))/1000000</f>
        <v>25.007000000000001</v>
      </c>
      <c r="R475" s="14">
        <f ca="1">Table2[[#This Row],[Current Estimate, Cash]]/(Table2[[#This Row],[Quarterly Burn]]/1000000)</f>
        <v>4.5968749999999998</v>
      </c>
      <c r="S475" s="2" t="e">
        <f>INDEX(Table1[Date],MATCH(Table2[[#This Row],[Ticker]],Table1[RIC],0))</f>
        <v>#N/A</v>
      </c>
    </row>
    <row r="476" spans="2:19" hidden="1" x14ac:dyDescent="0.25">
      <c r="B476" s="1" t="s">
        <v>505</v>
      </c>
      <c r="C476" s="17">
        <v>-7961000</v>
      </c>
      <c r="D476" s="17">
        <v>-1216000</v>
      </c>
      <c r="E476" s="17">
        <v>-1000000</v>
      </c>
      <c r="F476" s="18">
        <v>37094000</v>
      </c>
      <c r="G476" s="18">
        <v>-9177000</v>
      </c>
      <c r="H476" s="2">
        <v>45290</v>
      </c>
      <c r="I476" s="20">
        <f>Table2[[#This Row],[Quarter End Date]]+((Table2[[#This Row],[Q End Cash]]+(2*Table2[[#This Row],[Quarterly Burn]]))/(-Table2[[#This Row],[Quarterly Burn]]/90))</f>
        <v>45473.785550833607</v>
      </c>
      <c r="J476" s="21">
        <f>Table2[[#This Row],[Quarter End Date]]+((Table2[[#This Row],[Q End Cash]]+(1.2*Table2[[#This Row],[Quarterly Burn]]))/(-Table2[[#This Row],[Quarterly Burn]]/90))</f>
        <v>45545.785550833607</v>
      </c>
      <c r="K476" s="9">
        <f>_xll.RDP.Data(Table2[[#This Row],[Ticker]],"TR.CompanyMarketCapitalization(Scale=6)")</f>
        <v>400.78477550999997</v>
      </c>
      <c r="L476" s="12">
        <f>_xll.RDP.Data(Table2[[#This Row],[Ticker]],"TR.AvgDailyValTraded20D(Scale=6)")</f>
        <v>0.39687243500000002</v>
      </c>
      <c r="M476" s="9">
        <v>407.5</v>
      </c>
      <c r="N476" s="12">
        <v>0.36899999999999999</v>
      </c>
      <c r="O476" s="45">
        <v>3</v>
      </c>
      <c r="P476" s="17"/>
      <c r="Q476" s="13">
        <f ca="1">(Table2[[#This Row],[Q End Cash]]+((TODAY()-Table2[[#This Row],[Quarter End Date]])*(Table2[[#This Row],[Quarterly Burn]]/90)))/1000000</f>
        <v>25.163900000000002</v>
      </c>
      <c r="R476" s="14">
        <f ca="1">Table2[[#This Row],[Current Estimate, Cash]]/(Table2[[#This Row],[Quarterly Burn]]/1000000)</f>
        <v>-2.7420616759289533</v>
      </c>
      <c r="S476" s="2" t="e">
        <f>INDEX(Table1[Date],MATCH(Table2[[#This Row],[Ticker]],Table1[RIC],0))</f>
        <v>#N/A</v>
      </c>
    </row>
    <row r="477" spans="2:19" hidden="1" x14ac:dyDescent="0.25">
      <c r="B477" s="1" t="s">
        <v>215</v>
      </c>
      <c r="C477" s="17">
        <v>-3774000</v>
      </c>
      <c r="D477" s="17"/>
      <c r="E477" s="17">
        <v>160000</v>
      </c>
      <c r="F477" s="18">
        <v>30210000</v>
      </c>
      <c r="G477" s="18">
        <v>-3774000</v>
      </c>
      <c r="H477" s="2">
        <v>45290</v>
      </c>
      <c r="I477" s="20">
        <f>Table2[[#This Row],[Quarter End Date]]+((Table2[[#This Row],[Q End Cash]]+(2*Table2[[#This Row],[Quarterly Burn]]))/(-Table2[[#This Row],[Quarterly Burn]]/90))</f>
        <v>45830.429252782196</v>
      </c>
      <c r="J477" s="21">
        <f>Table2[[#This Row],[Quarter End Date]]+((Table2[[#This Row],[Q End Cash]]+(1.2*Table2[[#This Row],[Quarterly Burn]]))/(-Table2[[#This Row],[Quarterly Burn]]/90))</f>
        <v>45902.429252782196</v>
      </c>
      <c r="K477" s="9">
        <f>_xll.RDP.Data(Table2[[#This Row],[Ticker]],"TR.CompanyMarketCapitalization(Scale=6)")</f>
        <v>60.380935948999998</v>
      </c>
      <c r="L477" s="12">
        <f>_xll.RDP.Data(Table2[[#This Row],[Ticker]],"TR.AvgDailyValTraded20D(Scale=6)")</f>
        <v>0.23857083107692301</v>
      </c>
      <c r="M477" s="9">
        <v>62.4</v>
      </c>
      <c r="N477" s="12">
        <v>0.26</v>
      </c>
      <c r="O477" s="45" t="s">
        <v>35</v>
      </c>
      <c r="P477" s="17"/>
      <c r="Q477" s="14">
        <f ca="1">(Table2[[#This Row],[Q End Cash]]+((TODAY()-Table2[[#This Row],[Quarter End Date]])*(Table2[[#This Row],[Quarterly Burn]]/90)))/1000000</f>
        <v>25.303799999999999</v>
      </c>
      <c r="R477" s="14">
        <f ca="1">Table2[[#This Row],[Current Estimate, Cash]]/(Table2[[#This Row],[Quarterly Burn]]/1000000)</f>
        <v>-6.7047694753577103</v>
      </c>
      <c r="S477" s="2" t="e">
        <f>INDEX(Table1[Date],MATCH(Table2[[#This Row],[Ticker]],Table1[RIC],0))</f>
        <v>#N/A</v>
      </c>
    </row>
    <row r="478" spans="2:19" hidden="1" x14ac:dyDescent="0.25">
      <c r="B478" s="1" t="s">
        <v>44</v>
      </c>
      <c r="C478" s="17">
        <v>820000</v>
      </c>
      <c r="D478" s="17">
        <v>-2238000</v>
      </c>
      <c r="E478" s="17">
        <v>-587000</v>
      </c>
      <c r="F478" s="18">
        <v>27761000</v>
      </c>
      <c r="G478" s="18">
        <v>-1418000</v>
      </c>
      <c r="H478" s="2">
        <v>45290</v>
      </c>
      <c r="I478" s="20">
        <f>Table2[[#This Row],[Quarter End Date]]+((Table2[[#This Row],[Q End Cash]]+(2*Table2[[#This Row],[Quarterly Burn]]))/(-Table2[[#This Row],[Quarterly Burn]]/90))</f>
        <v>46871.981664315936</v>
      </c>
      <c r="J478" s="21">
        <f>Table2[[#This Row],[Quarter End Date]]+((Table2[[#This Row],[Q End Cash]]+(1.2*Table2[[#This Row],[Quarterly Burn]]))/(-Table2[[#This Row],[Quarterly Burn]]/90))</f>
        <v>46943.981664315936</v>
      </c>
      <c r="K478" s="9">
        <f>_xll.RDP.Data(Table2[[#This Row],[Ticker]],"TR.CompanyMarketCapitalization(Scale=6)")</f>
        <v>111.34014467999999</v>
      </c>
      <c r="L478" s="12">
        <f>_xll.RDP.Data(Table2[[#This Row],[Ticker]],"TR.AvgDailyValTraded20D(Scale=6)")</f>
        <v>4.0086878076923002E-2</v>
      </c>
      <c r="M478" s="9">
        <v>110.9</v>
      </c>
      <c r="N478" s="12">
        <v>3.6999999999999998E-2</v>
      </c>
      <c r="O478" s="45"/>
      <c r="P478" s="17"/>
      <c r="Q478" s="14">
        <f ca="1">(Table2[[#This Row],[Q End Cash]]+((TODAY()-Table2[[#This Row],[Quarter End Date]])*(Table2[[#This Row],[Quarterly Burn]]/90)))/1000000</f>
        <v>25.9176</v>
      </c>
      <c r="R478" s="14">
        <f ca="1">Table2[[#This Row],[Current Estimate, Cash]]/(Table2[[#This Row],[Quarterly Burn]]/1000000)</f>
        <v>-18.277574047954868</v>
      </c>
      <c r="S478" s="2" t="e">
        <f>INDEX(Table1[Date],MATCH(Table2[[#This Row],[Ticker]],Table1[RIC],0))</f>
        <v>#N/A</v>
      </c>
    </row>
    <row r="479" spans="2:19" hidden="1" x14ac:dyDescent="0.25">
      <c r="B479" s="1" t="s">
        <v>88</v>
      </c>
      <c r="C479" s="17">
        <v>4583000</v>
      </c>
      <c r="D479" s="17">
        <v>1759000</v>
      </c>
      <c r="E479" s="17">
        <v>17992000</v>
      </c>
      <c r="F479" s="18">
        <v>17872000</v>
      </c>
      <c r="G479" s="18">
        <v>6342000</v>
      </c>
      <c r="H479" s="2">
        <v>45290</v>
      </c>
      <c r="I479" s="20">
        <f>Table2[[#This Row],[Quarter End Date]]+((Table2[[#This Row],[Q End Cash]]+(2*Table2[[#This Row],[Quarterly Burn]]))/(-Table2[[#This Row],[Quarterly Burn]]/90))</f>
        <v>44856.376537369913</v>
      </c>
      <c r="J479" s="21">
        <f>Table2[[#This Row],[Quarter End Date]]+((Table2[[#This Row],[Q End Cash]]+(1.2*Table2[[#This Row],[Quarterly Burn]]))/(-Table2[[#This Row],[Quarterly Burn]]/90))</f>
        <v>44928.376537369913</v>
      </c>
      <c r="K479" s="9">
        <f>_xll.RDP.Data(Table2[[#This Row],[Ticker]],"TR.CompanyMarketCapitalization(Scale=6)")</f>
        <v>91.890406560000002</v>
      </c>
      <c r="L479" s="11">
        <f>_xll.RDP.Data(Table2[[#This Row],[Ticker]],"TR.AvgDailyValTraded20D(Scale=6)")</f>
        <v>1.6195366153846001E-2</v>
      </c>
      <c r="M479" s="44">
        <v>84.2</v>
      </c>
      <c r="N479" s="11">
        <v>0.02</v>
      </c>
      <c r="O479" s="46"/>
      <c r="P479" s="17"/>
      <c r="Q479" s="14">
        <f ca="1">(Table2[[#This Row],[Q End Cash]]+((TODAY()-Table2[[#This Row],[Quarter End Date]])*(Table2[[#This Row],[Quarterly Burn]]/90)))/1000000</f>
        <v>26.116599999999998</v>
      </c>
      <c r="R479" s="14">
        <f ca="1">Table2[[#This Row],[Current Estimate, Cash]]/(Table2[[#This Row],[Quarterly Burn]]/1000000)</f>
        <v>4.118038473667613</v>
      </c>
      <c r="S479" s="2" t="e">
        <f>INDEX(Table1[Date],MATCH(Table2[[#This Row],[Ticker]],Table1[RIC],0))</f>
        <v>#N/A</v>
      </c>
    </row>
    <row r="480" spans="2:19" hidden="1" x14ac:dyDescent="0.25">
      <c r="B480" s="1" t="s">
        <v>231</v>
      </c>
      <c r="C480" s="17">
        <v>7011000</v>
      </c>
      <c r="D480" s="17">
        <v>-12041000</v>
      </c>
      <c r="E480" s="17">
        <v>0</v>
      </c>
      <c r="F480" s="18">
        <v>32684000</v>
      </c>
      <c r="G480" s="18">
        <v>-5030000</v>
      </c>
      <c r="H480" s="2">
        <v>45290</v>
      </c>
      <c r="I480" s="20">
        <f>Table2[[#This Row],[Quarter End Date]]+((Table2[[#This Row],[Q End Cash]]+(2*Table2[[#This Row],[Quarterly Burn]]))/(-Table2[[#This Row],[Quarterly Burn]]/90))</f>
        <v>45694.80318091451</v>
      </c>
      <c r="J480" s="21">
        <f>Table2[[#This Row],[Quarter End Date]]+((Table2[[#This Row],[Q End Cash]]+(1.2*Table2[[#This Row],[Quarterly Burn]]))/(-Table2[[#This Row],[Quarterly Burn]]/90))</f>
        <v>45766.80318091451</v>
      </c>
      <c r="K480" s="9">
        <f>_xll.RDP.Data(Table2[[#This Row],[Ticker]],"TR.CompanyMarketCapitalization(Scale=6)")</f>
        <v>110.30147622</v>
      </c>
      <c r="L480" s="12">
        <f>_xll.RDP.Data(Table2[[#This Row],[Ticker]],"TR.AvgDailyValTraded20D(Scale=6)")</f>
        <v>0.254271559615385</v>
      </c>
      <c r="M480" s="9">
        <v>110.3</v>
      </c>
      <c r="N480" s="12">
        <v>0.246</v>
      </c>
      <c r="O480" s="45"/>
      <c r="P480" s="17"/>
      <c r="Q480" s="14">
        <f ca="1">(Table2[[#This Row],[Q End Cash]]+((TODAY()-Table2[[#This Row],[Quarter End Date]])*(Table2[[#This Row],[Quarterly Burn]]/90)))/1000000</f>
        <v>26.145</v>
      </c>
      <c r="R480" s="14">
        <f ca="1">Table2[[#This Row],[Current Estimate, Cash]]/(Table2[[#This Row],[Quarterly Burn]]/1000000)</f>
        <v>-5.1978131212723655</v>
      </c>
      <c r="S480" s="2" t="e">
        <f>INDEX(Table1[Date],MATCH(Table2[[#This Row],[Ticker]],Table1[RIC],0))</f>
        <v>#N/A</v>
      </c>
    </row>
    <row r="481" spans="2:19" hidden="1" x14ac:dyDescent="0.25">
      <c r="B481" s="1" t="s">
        <v>543</v>
      </c>
      <c r="C481" s="17">
        <v>-464000</v>
      </c>
      <c r="D481" s="17">
        <v>-4854000</v>
      </c>
      <c r="E481" s="17">
        <v>1381000</v>
      </c>
      <c r="F481" s="18">
        <v>33425000</v>
      </c>
      <c r="G481" s="18">
        <v>-5318000</v>
      </c>
      <c r="H481" s="2">
        <v>45290</v>
      </c>
      <c r="I481" s="20">
        <f>Table2[[#This Row],[Quarter End Date]]+((Table2[[#This Row],[Q End Cash]]+(2*Table2[[#This Row],[Quarterly Burn]]))/(-Table2[[#This Row],[Quarterly Burn]]/90))</f>
        <v>45675.67318540805</v>
      </c>
      <c r="J481" s="21">
        <f>Table2[[#This Row],[Quarter End Date]]+((Table2[[#This Row],[Q End Cash]]+(1.2*Table2[[#This Row],[Quarterly Burn]]))/(-Table2[[#This Row],[Quarterly Burn]]/90))</f>
        <v>45747.67318540805</v>
      </c>
      <c r="K481" s="9">
        <f>_xll.RDP.Data(Table2[[#This Row],[Ticker]],"TR.CompanyMarketCapitalization(Scale=6)")</f>
        <v>200.46954744000001</v>
      </c>
      <c r="L481" s="12">
        <f>_xll.RDP.Data(Table2[[#This Row],[Ticker]],"TR.AvgDailyValTraded20D(Scale=6)")</f>
        <v>0.53896715153846197</v>
      </c>
      <c r="M481" s="9">
        <v>225.5</v>
      </c>
      <c r="N481" s="12">
        <v>0.56299999999999994</v>
      </c>
      <c r="O481" s="45"/>
      <c r="P481" s="17"/>
      <c r="Q481" s="13">
        <f ca="1">(Table2[[#This Row],[Q End Cash]]+((TODAY()-Table2[[#This Row],[Quarter End Date]])*(Table2[[#This Row],[Quarterly Burn]]/90)))/1000000</f>
        <v>26.511600000000001</v>
      </c>
      <c r="R481" s="14">
        <f ca="1">Table2[[#This Row],[Current Estimate, Cash]]/(Table2[[#This Row],[Quarterly Burn]]/1000000)</f>
        <v>-4.9852576156449802</v>
      </c>
      <c r="S481" s="2" t="e">
        <f>INDEX(Table1[Date],MATCH(Table2[[#This Row],[Ticker]],Table1[RIC],0))</f>
        <v>#N/A</v>
      </c>
    </row>
    <row r="482" spans="2:19" hidden="1" x14ac:dyDescent="0.25">
      <c r="B482" s="1" t="s">
        <v>625</v>
      </c>
      <c r="C482" s="17">
        <v>75000</v>
      </c>
      <c r="D482" s="17">
        <v>-11000</v>
      </c>
      <c r="E482" s="17">
        <v>-73000</v>
      </c>
      <c r="F482" s="18">
        <v>26645000</v>
      </c>
      <c r="G482" s="18">
        <v>64000</v>
      </c>
      <c r="H482" s="2">
        <v>45290</v>
      </c>
      <c r="I482" s="20">
        <f>Table2[[#This Row],[Quarter End Date]]+((Table2[[#This Row],[Q End Cash]]+(2*Table2[[#This Row],[Quarterly Burn]]))/(-Table2[[#This Row],[Quarterly Burn]]/90))</f>
        <v>7640.46875</v>
      </c>
      <c r="J482" s="21">
        <f>Table2[[#This Row],[Quarter End Date]]+((Table2[[#This Row],[Q End Cash]]+(1.2*Table2[[#This Row],[Quarterly Burn]]))/(-Table2[[#This Row],[Quarterly Burn]]/90))</f>
        <v>7712.46875</v>
      </c>
      <c r="K482" s="9">
        <f>_xll.RDP.Data(Table2[[#This Row],[Ticker]],"TR.CompanyMarketCapitalization(Scale=6)")</f>
        <v>134.42065611999999</v>
      </c>
      <c r="L482" s="12">
        <f>_xll.RDP.Data(Table2[[#This Row],[Ticker]],"TR.AvgDailyValTraded20D(Scale=6)")</f>
        <v>4.7597916538462001E-2</v>
      </c>
      <c r="M482" s="9">
        <v>135.1</v>
      </c>
      <c r="N482" s="12">
        <v>4.7E-2</v>
      </c>
      <c r="O482" s="45"/>
      <c r="P482" s="17"/>
      <c r="Q482" s="14">
        <f ca="1">(Table2[[#This Row],[Q End Cash]]+((TODAY()-Table2[[#This Row],[Quarter End Date]])*(Table2[[#This Row],[Quarterly Burn]]/90)))/1000000</f>
        <v>26.728200000000001</v>
      </c>
      <c r="R482" s="15">
        <f ca="1">Table2[[#This Row],[Current Estimate, Cash]]/(Table2[[#This Row],[Quarterly Burn]]/1000000)</f>
        <v>417.62812500000001</v>
      </c>
      <c r="S482" s="2" t="e">
        <f>INDEX(Table1[Date],MATCH(Table2[[#This Row],[Ticker]],Table1[RIC],0))</f>
        <v>#N/A</v>
      </c>
    </row>
    <row r="483" spans="2:19" hidden="1" x14ac:dyDescent="0.25">
      <c r="B483" s="1" t="s">
        <v>195</v>
      </c>
      <c r="C483" s="17">
        <v>-1747000</v>
      </c>
      <c r="D483" s="17">
        <v>-1106000</v>
      </c>
      <c r="E483" s="17">
        <v>-299000</v>
      </c>
      <c r="F483" s="18">
        <v>30486000</v>
      </c>
      <c r="G483" s="18">
        <v>-2853000</v>
      </c>
      <c r="H483" s="2">
        <v>45290</v>
      </c>
      <c r="I483" s="20">
        <f>Table2[[#This Row],[Quarter End Date]]+((Table2[[#This Row],[Q End Cash]]+(2*Table2[[#This Row],[Quarterly Burn]]))/(-Table2[[#This Row],[Quarterly Burn]]/90))</f>
        <v>46071.703470031549</v>
      </c>
      <c r="J483" s="21">
        <f>Table2[[#This Row],[Quarter End Date]]+((Table2[[#This Row],[Q End Cash]]+(1.2*Table2[[#This Row],[Quarterly Burn]]))/(-Table2[[#This Row],[Quarterly Burn]]/90))</f>
        <v>46143.703470031549</v>
      </c>
      <c r="K483" s="9">
        <f>_xll.RDP.Data(Table2[[#This Row],[Ticker]],"TR.CompanyMarketCapitalization(Scale=6)")</f>
        <v>175.54599533999999</v>
      </c>
      <c r="L483" s="12">
        <f>_xll.RDP.Data(Table2[[#This Row],[Ticker]],"TR.AvgDailyValTraded20D(Scale=6)")</f>
        <v>8.2178181538462E-2</v>
      </c>
      <c r="M483" s="9">
        <v>172.1</v>
      </c>
      <c r="N483" s="12">
        <v>9.6000000000000002E-2</v>
      </c>
      <c r="O483" s="45"/>
      <c r="P483" s="17"/>
      <c r="Q483" s="14">
        <f ca="1">(Table2[[#This Row],[Q End Cash]]+((TODAY()-Table2[[#This Row],[Quarter End Date]])*(Table2[[#This Row],[Quarterly Burn]]/90)))/1000000</f>
        <v>26.777100000000001</v>
      </c>
      <c r="R483" s="14">
        <f ca="1">Table2[[#This Row],[Current Estimate, Cash]]/(Table2[[#This Row],[Quarterly Burn]]/1000000)</f>
        <v>-9.3855941114616197</v>
      </c>
      <c r="S483" s="2" t="e">
        <f>INDEX(Table1[Date],MATCH(Table2[[#This Row],[Ticker]],Table1[RIC],0))</f>
        <v>#N/A</v>
      </c>
    </row>
    <row r="484" spans="2:19" hidden="1" x14ac:dyDescent="0.25">
      <c r="B484" s="1" t="s">
        <v>93</v>
      </c>
      <c r="C484" s="17">
        <v>423000</v>
      </c>
      <c r="D484" s="17">
        <v>7079000</v>
      </c>
      <c r="E484" s="17">
        <v>421000</v>
      </c>
      <c r="F484" s="18">
        <v>17196000</v>
      </c>
      <c r="G484" s="18">
        <v>7502000</v>
      </c>
      <c r="H484" s="2">
        <v>45290</v>
      </c>
      <c r="I484" s="20">
        <f>Table2[[#This Row],[Quarter End Date]]+((Table2[[#This Row],[Q End Cash]]+(2*Table2[[#This Row],[Quarterly Burn]]))/(-Table2[[#This Row],[Quarterly Burn]]/90))</f>
        <v>44903.703012529993</v>
      </c>
      <c r="J484" s="21">
        <f>Table2[[#This Row],[Quarter End Date]]+((Table2[[#This Row],[Q End Cash]]+(1.2*Table2[[#This Row],[Quarterly Burn]]))/(-Table2[[#This Row],[Quarterly Burn]]/90))</f>
        <v>44975.703012529993</v>
      </c>
      <c r="K484" s="9">
        <f>_xll.RDP.Data(Table2[[#This Row],[Ticker]],"TR.CompanyMarketCapitalization(Scale=6)")</f>
        <v>165.52620970000001</v>
      </c>
      <c r="L484" s="11">
        <f>_xll.RDP.Data(Table2[[#This Row],[Ticker]],"TR.AvgDailyValTraded20D(Scale=6)")</f>
        <v>2.7306522499999999E-2</v>
      </c>
      <c r="M484" s="44">
        <v>160.69999999999999</v>
      </c>
      <c r="N484" s="11">
        <v>0.03</v>
      </c>
      <c r="O484" s="46"/>
      <c r="P484" s="17"/>
      <c r="Q484" s="14">
        <f ca="1">(Table2[[#This Row],[Q End Cash]]+((TODAY()-Table2[[#This Row],[Quarter End Date]])*(Table2[[#This Row],[Quarterly Burn]]/90)))/1000000</f>
        <v>26.948599999999999</v>
      </c>
      <c r="R484" s="14">
        <f ca="1">Table2[[#This Row],[Current Estimate, Cash]]/(Table2[[#This Row],[Quarterly Burn]]/1000000)</f>
        <v>3.5921887496667555</v>
      </c>
      <c r="S484" s="2" t="e">
        <f>INDEX(Table1[Date],MATCH(Table2[[#This Row],[Ticker]],Table1[RIC],0))</f>
        <v>#N/A</v>
      </c>
    </row>
    <row r="485" spans="2:19" x14ac:dyDescent="0.25">
      <c r="B485" s="1" t="s">
        <v>297</v>
      </c>
      <c r="C485" s="17">
        <v>-425000</v>
      </c>
      <c r="D485" s="17">
        <v>-2380000</v>
      </c>
      <c r="E485" s="17">
        <v>3928000</v>
      </c>
      <c r="F485" s="18">
        <v>3948000</v>
      </c>
      <c r="G485" s="18">
        <f>Table2[[#This Row],[CFI]]+Table2[[#This Row],[CFO]]</f>
        <v>-2805000</v>
      </c>
      <c r="H485" s="2">
        <v>45381</v>
      </c>
      <c r="I485" s="20">
        <f>Table2[[#This Row],[Quarter End Date]]+((Table2[[#This Row],[Q End Cash]]+(2*Table2[[#This Row],[Quarterly Burn]]))/(-Table2[[#This Row],[Quarterly Burn]]/90))</f>
        <v>45327.673796791445</v>
      </c>
      <c r="J485" s="21">
        <f>Table2[[#This Row],[Quarter End Date]]+((Table2[[#This Row],[Q End Cash]]+(1.2*Table2[[#This Row],[Quarterly Burn]]))/(-Table2[[#This Row],[Quarterly Burn]]/90))</f>
        <v>45399.673796791445</v>
      </c>
      <c r="K485" s="9">
        <f>_xll.RDP.Data(Table2[[#This Row],[Ticker]],"TR.CompanyMarketCapitalization(Scale=6)")</f>
        <v>26.568175709999998</v>
      </c>
      <c r="L485" s="12">
        <f>_xll.RDP.Data(Table2[[#This Row],[Ticker]],"TR.AvgDailyValTraded20D(Scale=6)")</f>
        <v>0.12171474192307701</v>
      </c>
      <c r="M485" s="9">
        <v>25.7</v>
      </c>
      <c r="N485" s="12">
        <v>0.113</v>
      </c>
      <c r="O485" s="45">
        <v>2</v>
      </c>
      <c r="P485" s="17"/>
      <c r="Q485" s="14">
        <f ca="1">(Table2[[#This Row],[Q End Cash]]+((TODAY()-Table2[[#This Row],[Quarter End Date]])*(Table2[[#This Row],[Quarterly Burn]]/90)))/1000000</f>
        <v>3.1376666666666666</v>
      </c>
      <c r="R485" s="14">
        <f ca="1">Table2[[#This Row],[Current Estimate, Cash]]/(Table2[[#This Row],[Quarterly Burn]]/1000000)</f>
        <v>-1.1185977421271538</v>
      </c>
      <c r="S485" s="2">
        <v>45406</v>
      </c>
    </row>
    <row r="486" spans="2:19" hidden="1" x14ac:dyDescent="0.25">
      <c r="B486" s="1" t="s">
        <v>375</v>
      </c>
      <c r="C486" s="17">
        <v>-11536000</v>
      </c>
      <c r="D486" s="17">
        <v>-22628000</v>
      </c>
      <c r="E486" s="17">
        <v>47012000</v>
      </c>
      <c r="F486" s="18">
        <v>71565000</v>
      </c>
      <c r="G486" s="18">
        <v>-34164000</v>
      </c>
      <c r="H486" s="2">
        <v>45290</v>
      </c>
      <c r="I486" s="20">
        <f>Table2[[#This Row],[Quarter End Date]]+((Table2[[#This Row],[Q End Cash]]+(2*Table2[[#This Row],[Quarterly Burn]]))/(-Table2[[#This Row],[Quarterly Burn]]/90))</f>
        <v>45298.527397260274</v>
      </c>
      <c r="J486" s="21">
        <f>Table2[[#This Row],[Quarter End Date]]+((Table2[[#This Row],[Q End Cash]]+(1.2*Table2[[#This Row],[Quarterly Burn]]))/(-Table2[[#This Row],[Quarterly Burn]]/90))</f>
        <v>45370.527397260274</v>
      </c>
      <c r="K486" s="9">
        <f>_xll.RDP.Data(Table2[[#This Row],[Ticker]],"TR.CompanyMarketCapitalization(Scale=6)")</f>
        <v>131.78445314999999</v>
      </c>
      <c r="L486" s="12">
        <f>_xll.RDP.Data(Table2[[#This Row],[Ticker]],"TR.AvgDailyValTraded20D(Scale=6)")</f>
        <v>8.3568800769230997E-2</v>
      </c>
      <c r="M486" s="9">
        <v>131.80000000000001</v>
      </c>
      <c r="N486" s="12">
        <v>8.1000000000000003E-2</v>
      </c>
      <c r="O486" s="45"/>
      <c r="P486" s="17"/>
      <c r="Q486" s="14">
        <f ca="1">(Table2[[#This Row],[Q End Cash]]+((TODAY()-Table2[[#This Row],[Quarter End Date]])*(Table2[[#This Row],[Quarterly Burn]]/90)))/1000000</f>
        <v>27.151800000000001</v>
      </c>
      <c r="R486" s="14">
        <f ca="1">Table2[[#This Row],[Current Estimate, Cash]]/(Table2[[#This Row],[Quarterly Burn]]/1000000)</f>
        <v>-0.79474885844748855</v>
      </c>
      <c r="S486" s="2" t="e">
        <f>INDEX(Table1[Date],MATCH(Table2[[#This Row],[Ticker]],Table1[RIC],0))</f>
        <v>#N/A</v>
      </c>
    </row>
    <row r="487" spans="2:19" hidden="1" x14ac:dyDescent="0.25">
      <c r="B487" s="1" t="s">
        <v>357</v>
      </c>
      <c r="C487" s="17">
        <v>-28846000</v>
      </c>
      <c r="D487" s="17">
        <v>-46240000</v>
      </c>
      <c r="E487" s="17">
        <v>-1465000</v>
      </c>
      <c r="F487" s="18">
        <v>124826000</v>
      </c>
      <c r="G487" s="18">
        <v>-75086000</v>
      </c>
      <c r="H487" s="2">
        <v>45290</v>
      </c>
      <c r="I487" s="20">
        <f>Table2[[#This Row],[Quarter End Date]]+((Table2[[#This Row],[Q End Cash]]+(2*Table2[[#This Row],[Quarterly Burn]]))/(-Table2[[#This Row],[Quarterly Burn]]/90))</f>
        <v>45259.61963615055</v>
      </c>
      <c r="J487" s="21">
        <f>Table2[[#This Row],[Quarter End Date]]+((Table2[[#This Row],[Q End Cash]]+(1.2*Table2[[#This Row],[Quarterly Burn]]))/(-Table2[[#This Row],[Quarterly Burn]]/90))</f>
        <v>45331.61963615055</v>
      </c>
      <c r="K487" s="9">
        <f>_xll.RDP.Data(Table2[[#This Row],[Ticker]],"TR.CompanyMarketCapitalization(Scale=6)")</f>
        <v>309.85565387999998</v>
      </c>
      <c r="L487" s="12">
        <f>_xll.RDP.Data(Table2[[#This Row],[Ticker]],"TR.AvgDailyValTraded20D(Scale=6)")</f>
        <v>1.5840863284615401</v>
      </c>
      <c r="M487" s="9">
        <v>309.89999999999998</v>
      </c>
      <c r="N487" s="12">
        <v>1.5089999999999999</v>
      </c>
      <c r="O487" s="45">
        <v>2</v>
      </c>
      <c r="P487" s="17"/>
      <c r="Q487" s="13">
        <f ca="1">(Table2[[#This Row],[Q End Cash]]+((TODAY()-Table2[[#This Row],[Quarter End Date]])*(Table2[[#This Row],[Quarterly Burn]]/90)))/1000000</f>
        <v>27.214200000000002</v>
      </c>
      <c r="R487" s="14">
        <f ca="1">Table2[[#This Row],[Current Estimate, Cash]]/(Table2[[#This Row],[Quarterly Burn]]/1000000)</f>
        <v>-0.3624404016727486</v>
      </c>
      <c r="S487" s="2" t="e">
        <f>INDEX(Table1[Date],MATCH(Table2[[#This Row],[Ticker]],Table1[RIC],0))</f>
        <v>#N/A</v>
      </c>
    </row>
    <row r="488" spans="2:19" hidden="1" x14ac:dyDescent="0.25">
      <c r="B488" s="1" t="s">
        <v>31</v>
      </c>
      <c r="C488" s="17">
        <v>654129</v>
      </c>
      <c r="D488" s="17">
        <v>-1680433</v>
      </c>
      <c r="E488" s="17">
        <v>-894878</v>
      </c>
      <c r="F488" s="18">
        <v>28675988</v>
      </c>
      <c r="G488" s="18">
        <v>-1026304</v>
      </c>
      <c r="H488" s="2">
        <v>45290</v>
      </c>
      <c r="I488" s="20">
        <f>Table2[[#This Row],[Quarter End Date]]+((Table2[[#This Row],[Q End Cash]]+(2*Table2[[#This Row],[Quarterly Burn]]))/(-Table2[[#This Row],[Quarterly Burn]]/90))</f>
        <v>47624.692449800452</v>
      </c>
      <c r="J488" s="21">
        <f>Table2[[#This Row],[Quarter End Date]]+((Table2[[#This Row],[Q End Cash]]+(1.2*Table2[[#This Row],[Quarterly Burn]]))/(-Table2[[#This Row],[Quarterly Burn]]/90))</f>
        <v>47696.692449800452</v>
      </c>
      <c r="K488" s="9">
        <f>_xll.RDP.Data(Table2[[#This Row],[Ticker]],"TR.CompanyMarketCapitalization(Scale=6)")</f>
        <v>222.8451264</v>
      </c>
      <c r="L488" s="12">
        <f>_xll.RDP.Data(Table2[[#This Row],[Ticker]],"TR.AvgDailyValTraded20D(Scale=6)")</f>
        <v>0.121486321923077</v>
      </c>
      <c r="M488" s="9">
        <v>222.8</v>
      </c>
      <c r="N488" s="12">
        <v>0.11700000000000001</v>
      </c>
      <c r="O488" s="45"/>
      <c r="P488" s="17"/>
      <c r="Q488" s="14">
        <f ca="1">(Table2[[#This Row],[Q End Cash]]+((TODAY()-Table2[[#This Row],[Quarter End Date]])*(Table2[[#This Row],[Quarterly Burn]]/90)))/1000000</f>
        <v>27.3417928</v>
      </c>
      <c r="R488" s="14">
        <f ca="1">Table2[[#This Row],[Current Estimate, Cash]]/(Table2[[#This Row],[Quarterly Burn]]/1000000)</f>
        <v>-26.641027220004986</v>
      </c>
      <c r="S488" s="2" t="e">
        <f>INDEX(Table1[Date],MATCH(Table2[[#This Row],[Ticker]],Table1[RIC],0))</f>
        <v>#N/A</v>
      </c>
    </row>
    <row r="489" spans="2:19" hidden="1" x14ac:dyDescent="0.25">
      <c r="B489" s="1" t="s">
        <v>102</v>
      </c>
      <c r="C489" s="17">
        <v>-1865000</v>
      </c>
      <c r="D489" s="17">
        <v>-749000</v>
      </c>
      <c r="E489" s="17">
        <v>24392000</v>
      </c>
      <c r="F489" s="18">
        <v>30819000</v>
      </c>
      <c r="G489" s="18">
        <v>-2614000</v>
      </c>
      <c r="H489" s="2">
        <v>45290</v>
      </c>
      <c r="I489" s="20">
        <f>Table2[[#This Row],[Quarter End Date]]+((Table2[[#This Row],[Q End Cash]]+(2*Table2[[#This Row],[Quarterly Burn]]))/(-Table2[[#This Row],[Quarterly Burn]]/90))</f>
        <v>46171.097934200458</v>
      </c>
      <c r="J489" s="21">
        <f>Table2[[#This Row],[Quarter End Date]]+((Table2[[#This Row],[Q End Cash]]+(1.2*Table2[[#This Row],[Quarterly Burn]]))/(-Table2[[#This Row],[Quarterly Burn]]/90))</f>
        <v>46243.097934200458</v>
      </c>
      <c r="K489" s="9">
        <f>_xll.RDP.Data(Table2[[#This Row],[Ticker]],"TR.CompanyMarketCapitalization(Scale=6)")</f>
        <v>100.273543651</v>
      </c>
      <c r="L489" s="12">
        <f>_xll.RDP.Data(Table2[[#This Row],[Ticker]],"TR.AvgDailyValTraded20D(Scale=6)")</f>
        <v>2.4031376769230998E-2</v>
      </c>
      <c r="M489" s="9">
        <v>100.3</v>
      </c>
      <c r="N489" s="12">
        <v>2.5000000000000001E-2</v>
      </c>
      <c r="O489" s="45"/>
      <c r="P489" s="17"/>
      <c r="Q489" s="14">
        <f ca="1">(Table2[[#This Row],[Q End Cash]]+((TODAY()-Table2[[#This Row],[Quarter End Date]])*(Table2[[#This Row],[Quarterly Burn]]/90)))/1000000</f>
        <v>27.4208</v>
      </c>
      <c r="R489" s="14">
        <f ca="1">Table2[[#This Row],[Current Estimate, Cash]]/(Table2[[#This Row],[Quarterly Burn]]/1000000)</f>
        <v>-10.489977046671768</v>
      </c>
      <c r="S489" s="2" t="e">
        <f>INDEX(Table1[Date],MATCH(Table2[[#This Row],[Ticker]],Table1[RIC],0))</f>
        <v>#N/A</v>
      </c>
    </row>
    <row r="490" spans="2:19" hidden="1" x14ac:dyDescent="0.25">
      <c r="B490" s="1" t="s">
        <v>72</v>
      </c>
      <c r="C490" s="17">
        <v>7420000</v>
      </c>
      <c r="D490" s="17">
        <v>-2100000</v>
      </c>
      <c r="E490" s="17">
        <v>-10027000</v>
      </c>
      <c r="F490" s="18">
        <v>20757000</v>
      </c>
      <c r="G490" s="18">
        <v>5320000</v>
      </c>
      <c r="H490" s="2">
        <v>45290</v>
      </c>
      <c r="I490" s="20">
        <f>Table2[[#This Row],[Quarter End Date]]+((Table2[[#This Row],[Q End Cash]]+(2*Table2[[#This Row],[Quarterly Burn]]))/(-Table2[[#This Row],[Quarterly Burn]]/90))</f>
        <v>44758.847744360901</v>
      </c>
      <c r="J490" s="21">
        <f>Table2[[#This Row],[Quarter End Date]]+((Table2[[#This Row],[Q End Cash]]+(1.2*Table2[[#This Row],[Quarterly Burn]]))/(-Table2[[#This Row],[Quarterly Burn]]/90))</f>
        <v>44830.847744360901</v>
      </c>
      <c r="K490" s="9">
        <f>_xll.RDP.Data(Table2[[#This Row],[Ticker]],"TR.CompanyMarketCapitalization(Scale=6)")</f>
        <v>476.58215958</v>
      </c>
      <c r="L490" s="11">
        <f>_xll.RDP.Data(Table2[[#This Row],[Ticker]],"TR.AvgDailyValTraded20D(Scale=6)")</f>
        <v>0.51736410384615406</v>
      </c>
      <c r="M490" s="44">
        <v>480.7</v>
      </c>
      <c r="N490" s="11">
        <v>0.53</v>
      </c>
      <c r="O490" s="46"/>
      <c r="P490" s="17"/>
      <c r="Q490" s="14">
        <f ca="1">(Table2[[#This Row],[Q End Cash]]+((TODAY()-Table2[[#This Row],[Quarter End Date]])*(Table2[[#This Row],[Quarterly Burn]]/90)))/1000000</f>
        <v>27.672999999999998</v>
      </c>
      <c r="R490" s="14">
        <f ca="1">Table2[[#This Row],[Current Estimate, Cash]]/(Table2[[#This Row],[Quarterly Burn]]/1000000)</f>
        <v>5.2016917293233078</v>
      </c>
      <c r="S490" s="2" t="e">
        <f>INDEX(Table1[Date],MATCH(Table2[[#This Row],[Ticker]],Table1[RIC],0))</f>
        <v>#N/A</v>
      </c>
    </row>
    <row r="491" spans="2:19" x14ac:dyDescent="0.25">
      <c r="B491" s="1" t="s">
        <v>626</v>
      </c>
      <c r="C491" s="17">
        <v>2469000</v>
      </c>
      <c r="D491" s="17">
        <v>-2443000</v>
      </c>
      <c r="E491" s="17" t="s">
        <v>21</v>
      </c>
      <c r="F491" s="18">
        <v>13976000</v>
      </c>
      <c r="G491" s="18">
        <v>26000</v>
      </c>
      <c r="H491" s="2">
        <v>45290</v>
      </c>
      <c r="I491" s="20">
        <f>Table2[[#This Row],[Quarter End Date]]+((Table2[[#This Row],[Q End Cash]]+(2*Table2[[#This Row],[Quarterly Burn]]))/(-Table2[[#This Row],[Quarterly Burn]]/90))</f>
        <v>-3268.4615384615317</v>
      </c>
      <c r="J491" s="21">
        <f>Table2[[#This Row],[Quarter End Date]]+((Table2[[#This Row],[Q End Cash]]+(1.2*Table2[[#This Row],[Quarterly Burn]]))/(-Table2[[#This Row],[Quarterly Burn]]/90))</f>
        <v>-3196.4615384615317</v>
      </c>
      <c r="K491" s="9">
        <f>_xll.RDP.Data(Table2[[#This Row],[Ticker]],"TR.CompanyMarketCapitalization(Scale=6)")</f>
        <v>76.329137610000004</v>
      </c>
      <c r="L491" s="12">
        <f>_xll.RDP.Data(Table2[[#This Row],[Ticker]],"TR.AvgDailyValTraded20D(Scale=6)")</f>
        <v>2.8054303846154E-2</v>
      </c>
      <c r="M491" s="9">
        <v>76.3</v>
      </c>
      <c r="N491" s="12">
        <v>2.7E-2</v>
      </c>
      <c r="O491" s="45"/>
      <c r="P491" s="17"/>
      <c r="Q491" s="14">
        <f ca="1">(Table2[[#This Row],[Q End Cash]]+((TODAY()-Table2[[#This Row],[Quarter End Date]])*(Table2[[#This Row],[Quarterly Burn]]/90)))/1000000</f>
        <v>14.0098</v>
      </c>
      <c r="R491" s="14">
        <f ca="1">Table2[[#This Row],[Current Estimate, Cash]]/(Table2[[#This Row],[Quarterly Burn]]/1000000)</f>
        <v>538.83846153846162</v>
      </c>
      <c r="S491" s="2">
        <v>45406</v>
      </c>
    </row>
    <row r="492" spans="2:19" hidden="1" x14ac:dyDescent="0.25">
      <c r="B492" s="1" t="s">
        <v>99</v>
      </c>
      <c r="C492" s="17">
        <v>11685337</v>
      </c>
      <c r="D492" s="17">
        <v>-3493944</v>
      </c>
      <c r="E492" s="17">
        <v>-5911473</v>
      </c>
      <c r="F492" s="18">
        <v>17309597</v>
      </c>
      <c r="G492" s="18">
        <v>8191393</v>
      </c>
      <c r="H492" s="2">
        <v>45290</v>
      </c>
      <c r="I492" s="20">
        <f>Table2[[#This Row],[Quarter End Date]]+((Table2[[#This Row],[Q End Cash]]+(2*Table2[[#This Row],[Quarterly Burn]]))/(-Table2[[#This Row],[Quarterly Burn]]/90))</f>
        <v>44919.81699571733</v>
      </c>
      <c r="J492" s="21">
        <f>Table2[[#This Row],[Quarter End Date]]+((Table2[[#This Row],[Q End Cash]]+(1.2*Table2[[#This Row],[Quarterly Burn]]))/(-Table2[[#This Row],[Quarterly Burn]]/90))</f>
        <v>44991.81699571733</v>
      </c>
      <c r="K492" s="9">
        <f>_xll.RDP.Data(Table2[[#This Row],[Ticker]],"TR.CompanyMarketCapitalization(Scale=6)")</f>
        <v>150.81249748499999</v>
      </c>
      <c r="L492" s="11">
        <f>_xll.RDP.Data(Table2[[#This Row],[Ticker]],"TR.AvgDailyValTraded20D(Scale=6)")</f>
        <v>8.2488561923077006E-2</v>
      </c>
      <c r="M492" s="44">
        <v>146.9</v>
      </c>
      <c r="N492" s="11">
        <v>0.11</v>
      </c>
      <c r="O492" s="46"/>
      <c r="P492" s="17"/>
      <c r="Q492" s="14">
        <f ca="1">(Table2[[#This Row],[Q End Cash]]+((TODAY()-Table2[[#This Row],[Quarter End Date]])*(Table2[[#This Row],[Quarterly Burn]]/90)))/1000000</f>
        <v>27.958407899999997</v>
      </c>
      <c r="R492" s="14">
        <f ca="1">Table2[[#This Row],[Current Estimate, Cash]]/(Table2[[#This Row],[Quarterly Burn]]/1000000)</f>
        <v>3.4131444920296214</v>
      </c>
      <c r="S492" s="2" t="e">
        <f>INDEX(Table1[Date],MATCH(Table2[[#This Row],[Ticker]],Table1[RIC],0))</f>
        <v>#N/A</v>
      </c>
    </row>
    <row r="493" spans="2:19" x14ac:dyDescent="0.25">
      <c r="B493" s="1" t="s">
        <v>628</v>
      </c>
      <c r="C493" s="17">
        <v>-650000</v>
      </c>
      <c r="D493" s="17">
        <v>-275000</v>
      </c>
      <c r="E493" s="17">
        <v>0</v>
      </c>
      <c r="F493" s="18">
        <v>1210000</v>
      </c>
      <c r="G493" s="18">
        <f>Table2[[#This Row],[CFI]]+Table2[[#This Row],[CFO]]</f>
        <v>-925000</v>
      </c>
      <c r="H493" s="2">
        <v>45381</v>
      </c>
      <c r="I493" s="20">
        <f>Table2[[#This Row],[Quarter End Date]]+((Table2[[#This Row],[Q End Cash]]+(2*Table2[[#This Row],[Quarterly Burn]]))/(-Table2[[#This Row],[Quarterly Burn]]/90))</f>
        <v>45318.729729729726</v>
      </c>
      <c r="J493" s="21">
        <f>Table2[[#This Row],[Quarter End Date]]+((Table2[[#This Row],[Q End Cash]]+(1.2*Table2[[#This Row],[Quarterly Burn]]))/(-Table2[[#This Row],[Quarterly Burn]]/90))</f>
        <v>45390.729729729726</v>
      </c>
      <c r="K493" s="9">
        <f>_xll.RDP.Data(Table2[[#This Row],[Ticker]],"TR.CompanyMarketCapitalization(Scale=6)")</f>
        <v>43.973649860000002</v>
      </c>
      <c r="L493" s="11">
        <f>_xll.RDP.Data(Table2[[#This Row],[Ticker]],"TR.AvgDailyValTraded20D(Scale=6)")</f>
        <v>2.2796477236699999E-2</v>
      </c>
      <c r="M493" s="9">
        <v>42</v>
      </c>
      <c r="N493" s="12">
        <v>2.5000000000000001E-2</v>
      </c>
      <c r="O493" s="46" t="s">
        <v>35</v>
      </c>
      <c r="P493" s="17">
        <v>2400000</v>
      </c>
      <c r="Q493" s="14">
        <f ca="1">(Table2[[#This Row],[Q End Cash]]+((TODAY()-Table2[[#This Row],[Quarter End Date]])*(Table2[[#This Row],[Quarterly Burn]]/90)))/1000000</f>
        <v>0.94277777777777771</v>
      </c>
      <c r="R493" s="14">
        <f ca="1">Table2[[#This Row],[Current Estimate, Cash]]/(Table2[[#This Row],[Quarterly Burn]]/1000000)</f>
        <v>-1.0192192192192191</v>
      </c>
      <c r="S493" s="2">
        <v>45406</v>
      </c>
    </row>
    <row r="494" spans="2:19" hidden="1" x14ac:dyDescent="0.25">
      <c r="B494" s="1" t="s">
        <v>187</v>
      </c>
      <c r="C494" s="17">
        <v>10373000</v>
      </c>
      <c r="D494" s="17">
        <v>11806000</v>
      </c>
      <c r="E494" s="17">
        <v>-5001000</v>
      </c>
      <c r="F494" s="18">
        <v>0</v>
      </c>
      <c r="G494" s="18">
        <v>22179000</v>
      </c>
      <c r="H494" s="2">
        <v>45290</v>
      </c>
      <c r="I494" s="20">
        <f>Table2[[#This Row],[Quarter End Date]]+((Table2[[#This Row],[Q End Cash]]+(2*Table2[[#This Row],[Quarterly Burn]]))/(-Table2[[#This Row],[Quarterly Burn]]/90))</f>
        <v>45110</v>
      </c>
      <c r="J494" s="21">
        <f>Table2[[#This Row],[Quarter End Date]]+((Table2[[#This Row],[Q End Cash]]+(1.2*Table2[[#This Row],[Quarterly Burn]]))/(-Table2[[#This Row],[Quarterly Burn]]/90))</f>
        <v>45182</v>
      </c>
      <c r="K494" s="9">
        <f>_xll.RDP.Data(Table2[[#This Row],[Ticker]],"TR.CompanyMarketCapitalization(Scale=6)")</f>
        <v>181.282866595</v>
      </c>
      <c r="L494" s="11">
        <f>_xll.RDP.Data(Table2[[#This Row],[Ticker]],"TR.AvgDailyValTraded20D(Scale=6)")</f>
        <v>2.8397821799999998</v>
      </c>
      <c r="M494" s="44">
        <v>181.3</v>
      </c>
      <c r="N494" s="11">
        <v>2.84</v>
      </c>
      <c r="O494" s="46"/>
      <c r="P494" s="17"/>
      <c r="Q494" s="14">
        <f ca="1">(Table2[[#This Row],[Q End Cash]]+((TODAY()-Table2[[#This Row],[Quarter End Date]])*(Table2[[#This Row],[Quarterly Burn]]/90)))/1000000</f>
        <v>28.832699999999999</v>
      </c>
      <c r="R494" s="14">
        <f ca="1">Table2[[#This Row],[Current Estimate, Cash]]/(Table2[[#This Row],[Quarterly Burn]]/1000000)</f>
        <v>1.3</v>
      </c>
      <c r="S494" s="2" t="e">
        <f>INDEX(Table1[Date],MATCH(Table2[[#This Row],[Ticker]],Table1[RIC],0))</f>
        <v>#N/A</v>
      </c>
    </row>
    <row r="495" spans="2:19" hidden="1" x14ac:dyDescent="0.25">
      <c r="B495" s="1" t="s">
        <v>47</v>
      </c>
      <c r="C495" s="17">
        <v>3038000</v>
      </c>
      <c r="D495" s="17">
        <v>-59000</v>
      </c>
      <c r="E495" s="17" t="s">
        <v>21</v>
      </c>
      <c r="F495" s="18">
        <v>25122000</v>
      </c>
      <c r="G495" s="18">
        <v>2979000</v>
      </c>
      <c r="H495" s="2">
        <v>45290</v>
      </c>
      <c r="I495" s="20">
        <f>Table2[[#This Row],[Quarter End Date]]+((Table2[[#This Row],[Q End Cash]]+(2*Table2[[#This Row],[Quarterly Burn]]))/(-Table2[[#This Row],[Quarterly Burn]]/90))</f>
        <v>44351.027190332323</v>
      </c>
      <c r="J495" s="21">
        <f>Table2[[#This Row],[Quarter End Date]]+((Table2[[#This Row],[Q End Cash]]+(1.2*Table2[[#This Row],[Quarterly Burn]]))/(-Table2[[#This Row],[Quarterly Burn]]/90))</f>
        <v>44423.027190332323</v>
      </c>
      <c r="K495" s="9">
        <f>_xll.RDP.Data(Table2[[#This Row],[Ticker]],"TR.CompanyMarketCapitalization(Scale=6)")</f>
        <v>40.767849605999999</v>
      </c>
      <c r="L495" s="11">
        <f>_xll.RDP.Data(Table2[[#This Row],[Ticker]],"TR.AvgDailyValTraded20D(Scale=6)")</f>
        <v>1.2886212615384999E-2</v>
      </c>
      <c r="M495" s="44">
        <v>42</v>
      </c>
      <c r="N495" s="11">
        <v>0.01</v>
      </c>
      <c r="O495" s="46"/>
      <c r="P495" s="17"/>
      <c r="Q495" s="14">
        <f ca="1">(Table2[[#This Row],[Q End Cash]]+((TODAY()-Table2[[#This Row],[Quarter End Date]])*(Table2[[#This Row],[Quarterly Burn]]/90)))/1000000</f>
        <v>28.994700000000002</v>
      </c>
      <c r="R495" s="14">
        <f ca="1">Table2[[#This Row],[Current Estimate, Cash]]/(Table2[[#This Row],[Quarterly Burn]]/1000000)</f>
        <v>9.7330312185297085</v>
      </c>
      <c r="S495" s="2" t="e">
        <f>INDEX(Table1[Date],MATCH(Table2[[#This Row],[Ticker]],Table1[RIC],0))</f>
        <v>#N/A</v>
      </c>
    </row>
    <row r="496" spans="2:19" hidden="1" x14ac:dyDescent="0.25">
      <c r="B496" s="1" t="s">
        <v>50</v>
      </c>
      <c r="C496" s="17">
        <v>5669000</v>
      </c>
      <c r="D496" s="17">
        <v>-2102000</v>
      </c>
      <c r="E496" s="17">
        <v>-64000</v>
      </c>
      <c r="F496" s="18">
        <v>24559000</v>
      </c>
      <c r="G496" s="18">
        <v>3567000</v>
      </c>
      <c r="H496" s="2">
        <v>45290</v>
      </c>
      <c r="I496" s="20">
        <f>Table2[[#This Row],[Quarter End Date]]+((Table2[[#This Row],[Q End Cash]]+(2*Table2[[#This Row],[Quarterly Burn]]))/(-Table2[[#This Row],[Quarterly Burn]]/90))</f>
        <v>44490.34482758621</v>
      </c>
      <c r="J496" s="21">
        <f>Table2[[#This Row],[Quarter End Date]]+((Table2[[#This Row],[Q End Cash]]+(1.2*Table2[[#This Row],[Quarterly Burn]]))/(-Table2[[#This Row],[Quarterly Burn]]/90))</f>
        <v>44562.34482758621</v>
      </c>
      <c r="K496" s="9">
        <f>_xll.RDP.Data(Table2[[#This Row],[Ticker]],"TR.CompanyMarketCapitalization(Scale=6)")</f>
        <v>217.09270079999999</v>
      </c>
      <c r="L496" s="11">
        <f>_xll.RDP.Data(Table2[[#This Row],[Ticker]],"TR.AvgDailyValTraded20D(Scale=6)")</f>
        <v>0.504557087692308</v>
      </c>
      <c r="M496" s="44">
        <v>214.4</v>
      </c>
      <c r="N496" s="11">
        <v>0.56000000000000005</v>
      </c>
      <c r="O496" s="46"/>
      <c r="P496" s="17"/>
      <c r="Q496" s="14">
        <f ca="1">(Table2[[#This Row],[Q End Cash]]+((TODAY()-Table2[[#This Row],[Quarter End Date]])*(Table2[[#This Row],[Quarterly Burn]]/90)))/1000000</f>
        <v>29.196100000000001</v>
      </c>
      <c r="R496" s="14">
        <f ca="1">Table2[[#This Row],[Current Estimate, Cash]]/(Table2[[#This Row],[Quarterly Burn]]/1000000)</f>
        <v>8.1850574712643684</v>
      </c>
      <c r="S496" s="2" t="e">
        <f>INDEX(Table1[Date],MATCH(Table2[[#This Row],[Ticker]],Table1[RIC],0))</f>
        <v>#N/A</v>
      </c>
    </row>
    <row r="497" spans="2:19" hidden="1" x14ac:dyDescent="0.25">
      <c r="B497" s="1" t="s">
        <v>168</v>
      </c>
      <c r="C497" s="17">
        <v>-621000</v>
      </c>
      <c r="D497" s="17">
        <v>-2314000</v>
      </c>
      <c r="E497" s="17">
        <v>30435000</v>
      </c>
      <c r="F497" s="18">
        <v>33189000</v>
      </c>
      <c r="G497" s="18">
        <v>-2935000</v>
      </c>
      <c r="H497" s="2">
        <v>45290</v>
      </c>
      <c r="I497" s="20">
        <f>Table2[[#This Row],[Quarter End Date]]+((Table2[[#This Row],[Q End Cash]]+(2*Table2[[#This Row],[Quarterly Burn]]))/(-Table2[[#This Row],[Quarterly Burn]]/90))</f>
        <v>46127.720613287907</v>
      </c>
      <c r="J497" s="21">
        <f>Table2[[#This Row],[Quarter End Date]]+((Table2[[#This Row],[Q End Cash]]+(1.2*Table2[[#This Row],[Quarterly Burn]]))/(-Table2[[#This Row],[Quarterly Burn]]/90))</f>
        <v>46199.720613287907</v>
      </c>
      <c r="K497" s="9">
        <f>_xll.RDP.Data(Table2[[#This Row],[Ticker]],"TR.CompanyMarketCapitalization(Scale=6)")</f>
        <v>43.900595129999999</v>
      </c>
      <c r="L497" s="12">
        <f>_xll.RDP.Data(Table2[[#This Row],[Ticker]],"TR.AvgDailyValTraded20D(Scale=6)")</f>
        <v>9.4606040153845994E-2</v>
      </c>
      <c r="M497" s="9">
        <v>40.6</v>
      </c>
      <c r="N497" s="12">
        <v>8.8999999999999996E-2</v>
      </c>
      <c r="O497" s="45"/>
      <c r="P497" s="17"/>
      <c r="Q497" s="14">
        <f ca="1">(Table2[[#This Row],[Q End Cash]]+((TODAY()-Table2[[#This Row],[Quarter End Date]])*(Table2[[#This Row],[Quarterly Burn]]/90)))/1000000</f>
        <v>29.3735</v>
      </c>
      <c r="R497" s="14">
        <f ca="1">Table2[[#This Row],[Current Estimate, Cash]]/(Table2[[#This Row],[Quarterly Burn]]/1000000)</f>
        <v>-10.00800681431005</v>
      </c>
      <c r="S497" s="2" t="e">
        <f>INDEX(Table1[Date],MATCH(Table2[[#This Row],[Ticker]],Table1[RIC],0))</f>
        <v>#N/A</v>
      </c>
    </row>
    <row r="498" spans="2:19" hidden="1" x14ac:dyDescent="0.25">
      <c r="B498" s="1" t="s">
        <v>281</v>
      </c>
      <c r="C498" s="17">
        <v>10469000</v>
      </c>
      <c r="D498" s="17">
        <v>-21685000</v>
      </c>
      <c r="E498" s="17">
        <v>20336000</v>
      </c>
      <c r="F498" s="18">
        <v>44250000</v>
      </c>
      <c r="G498" s="18">
        <v>-11216000</v>
      </c>
      <c r="H498" s="2">
        <v>45290</v>
      </c>
      <c r="I498" s="20">
        <f>Table2[[#This Row],[Quarter End Date]]+((Table2[[#This Row],[Q End Cash]]+(2*Table2[[#This Row],[Quarterly Burn]]))/(-Table2[[#This Row],[Quarterly Burn]]/90))</f>
        <v>45465.073109843084</v>
      </c>
      <c r="J498" s="21">
        <f>Table2[[#This Row],[Quarter End Date]]+((Table2[[#This Row],[Q End Cash]]+(1.2*Table2[[#This Row],[Quarterly Burn]]))/(-Table2[[#This Row],[Quarterly Burn]]/90))</f>
        <v>45537.073109843084</v>
      </c>
      <c r="K498" s="9">
        <f>_xll.RDP.Data(Table2[[#This Row],[Ticker]],"TR.CompanyMarketCapitalization(Scale=6)")</f>
        <v>251.780485145</v>
      </c>
      <c r="L498" s="12">
        <f>_xll.RDP.Data(Table2[[#This Row],[Ticker]],"TR.AvgDailyValTraded20D(Scale=6)")</f>
        <v>2.7144733076923E-2</v>
      </c>
      <c r="M498" s="9">
        <v>250.2</v>
      </c>
      <c r="N498" s="12">
        <v>3.3000000000000002E-2</v>
      </c>
      <c r="O498" s="45"/>
      <c r="P498" s="17"/>
      <c r="Q498" s="14">
        <f ca="1">(Table2[[#This Row],[Q End Cash]]+((TODAY()-Table2[[#This Row],[Quarter End Date]])*(Table2[[#This Row],[Quarterly Burn]]/90)))/1000000</f>
        <v>29.6692</v>
      </c>
      <c r="R498" s="14">
        <f ca="1">Table2[[#This Row],[Current Estimate, Cash]]/(Table2[[#This Row],[Quarterly Burn]]/1000000)</f>
        <v>-2.6452567760342371</v>
      </c>
      <c r="S498" s="2" t="e">
        <f>INDEX(Table1[Date],MATCH(Table2[[#This Row],[Ticker]],Table1[RIC],0))</f>
        <v>#N/A</v>
      </c>
    </row>
    <row r="499" spans="2:19" hidden="1" x14ac:dyDescent="0.25">
      <c r="B499" s="1" t="s">
        <v>98</v>
      </c>
      <c r="C499" s="17">
        <v>9708325</v>
      </c>
      <c r="D499" s="17">
        <v>-837716</v>
      </c>
      <c r="E499" s="17">
        <v>-6098590</v>
      </c>
      <c r="F499" s="18">
        <v>18849050</v>
      </c>
      <c r="G499" s="18">
        <v>8870609</v>
      </c>
      <c r="H499" s="2">
        <v>45290</v>
      </c>
      <c r="I499" s="20">
        <f>Table2[[#This Row],[Quarter End Date]]+((Table2[[#This Row],[Q End Cash]]+(2*Table2[[#This Row],[Quarterly Burn]]))/(-Table2[[#This Row],[Quarterly Burn]]/90))</f>
        <v>44918.760086257891</v>
      </c>
      <c r="J499" s="21">
        <f>Table2[[#This Row],[Quarter End Date]]+((Table2[[#This Row],[Q End Cash]]+(1.2*Table2[[#This Row],[Quarterly Burn]]))/(-Table2[[#This Row],[Quarterly Burn]]/90))</f>
        <v>44990.760086257891</v>
      </c>
      <c r="K499" s="9">
        <f>_xll.RDP.Data(Table2[[#This Row],[Ticker]],"TR.CompanyMarketCapitalization(Scale=6)")</f>
        <v>97.898543959999998</v>
      </c>
      <c r="L499" s="11">
        <f>_xll.RDP.Data(Table2[[#This Row],[Ticker]],"TR.AvgDailyValTraded20D(Scale=6)")</f>
        <v>1.8930035000000001E-2</v>
      </c>
      <c r="M499" s="44">
        <v>92.1</v>
      </c>
      <c r="N499" s="11">
        <v>0.02</v>
      </c>
      <c r="O499" s="46"/>
      <c r="P499" s="17"/>
      <c r="Q499" s="14">
        <f ca="1">(Table2[[#This Row],[Q End Cash]]+((TODAY()-Table2[[#This Row],[Quarter End Date]])*(Table2[[#This Row],[Quarterly Burn]]/90)))/1000000</f>
        <v>30.380841700000001</v>
      </c>
      <c r="R499" s="14">
        <f ca="1">Table2[[#This Row],[Current Estimate, Cash]]/(Table2[[#This Row],[Quarterly Burn]]/1000000)</f>
        <v>3.4248879304679081</v>
      </c>
      <c r="S499" s="2" t="e">
        <f>INDEX(Table1[Date],MATCH(Table2[[#This Row],[Ticker]],Table1[RIC],0))</f>
        <v>#N/A</v>
      </c>
    </row>
    <row r="500" spans="2:19" hidden="1" x14ac:dyDescent="0.25">
      <c r="B500" s="1" t="s">
        <v>428</v>
      </c>
      <c r="C500" s="17">
        <f>-16424000/2</f>
        <v>-8212000</v>
      </c>
      <c r="D500" s="17">
        <f>-10300343/2</f>
        <v>-5150171.5</v>
      </c>
      <c r="E500" s="17">
        <v>0</v>
      </c>
      <c r="F500" s="18">
        <v>47980000</v>
      </c>
      <c r="G500" s="18">
        <f>Table2[[#This Row],[CFO]]+Table2[[#This Row],[CFI]]</f>
        <v>-13362171.5</v>
      </c>
      <c r="H500" s="2">
        <v>45290</v>
      </c>
      <c r="I500" s="20">
        <f>Table2[[#This Row],[Quarter End Date]]+((Table2[[#This Row],[Q End Cash]]+(2*Table2[[#This Row],[Quarterly Burn]]))/(-Table2[[#This Row],[Quarterly Burn]]/90))</f>
        <v>45433.166036298819</v>
      </c>
      <c r="J500" s="21">
        <f>Table2[[#This Row],[Quarter End Date]]+((Table2[[#This Row],[Q End Cash]]+(1.2*Table2[[#This Row],[Quarterly Burn]]))/(-Table2[[#This Row],[Quarterly Burn]]/90))</f>
        <v>45505.166036298819</v>
      </c>
      <c r="K500" s="9">
        <f>_xll.RDP.Data(Table2[[#This Row],[Ticker]],"TR.CompanyMarketCapitalization(Scale=6)")</f>
        <v>272.10931049999999</v>
      </c>
      <c r="L500" s="12">
        <f>_xll.RDP.Data(Table2[[#This Row],[Ticker]],"TR.AvgDailyValTraded20D(Scale=6)")</f>
        <v>0.80734562192307702</v>
      </c>
      <c r="M500" s="9">
        <v>258.5</v>
      </c>
      <c r="N500" s="12">
        <v>0.78700000000000003</v>
      </c>
      <c r="O500" s="45">
        <v>2</v>
      </c>
      <c r="P500" s="17"/>
      <c r="Q500" s="13">
        <f ca="1">(Table2[[#This Row],[Q End Cash]]+((TODAY()-Table2[[#This Row],[Quarter End Date]])*(Table2[[#This Row],[Quarterly Burn]]/90)))/1000000</f>
        <v>30.60917705</v>
      </c>
      <c r="R500" s="14">
        <f ca="1">Table2[[#This Row],[Current Estimate, Cash]]/(Table2[[#This Row],[Quarterly Burn]]/1000000)</f>
        <v>-2.290733736653507</v>
      </c>
      <c r="S500" s="2" t="e">
        <f>INDEX(Table1[Date],MATCH(Table2[[#This Row],[Ticker]],Table1[RIC],0))</f>
        <v>#N/A</v>
      </c>
    </row>
    <row r="501" spans="2:19" hidden="1" x14ac:dyDescent="0.25">
      <c r="B501" s="1" t="s">
        <v>571</v>
      </c>
      <c r="C501" s="17">
        <v>-424000</v>
      </c>
      <c r="D501" s="17">
        <v>-4042000</v>
      </c>
      <c r="E501" s="17">
        <v>3102000</v>
      </c>
      <c r="F501" s="18">
        <v>36514000</v>
      </c>
      <c r="G501" s="18">
        <v>-4466000</v>
      </c>
      <c r="H501" s="2">
        <v>45290</v>
      </c>
      <c r="I501" s="20">
        <f>Table2[[#This Row],[Quarter End Date]]+((Table2[[#This Row],[Q End Cash]]+(2*Table2[[#This Row],[Quarterly Burn]]))/(-Table2[[#This Row],[Quarterly Burn]]/90))</f>
        <v>45845.839677563818</v>
      </c>
      <c r="J501" s="21">
        <f>Table2[[#This Row],[Quarter End Date]]+((Table2[[#This Row],[Q End Cash]]+(1.2*Table2[[#This Row],[Quarterly Burn]]))/(-Table2[[#This Row],[Quarterly Burn]]/90))</f>
        <v>45917.839677563818</v>
      </c>
      <c r="K501" s="9">
        <f>_xll.RDP.Data(Table2[[#This Row],[Ticker]],"TR.CompanyMarketCapitalization(Scale=6)")</f>
        <v>212.42699511000001</v>
      </c>
      <c r="L501" s="12">
        <f>_xll.RDP.Data(Table2[[#This Row],[Ticker]],"TR.AvgDailyValTraded20D(Scale=6)")</f>
        <v>0.67615985700000003</v>
      </c>
      <c r="M501" s="9">
        <v>204.7</v>
      </c>
      <c r="N501" s="12">
        <v>0.7</v>
      </c>
      <c r="O501" s="45"/>
      <c r="P501" s="17"/>
      <c r="Q501" s="13">
        <f ca="1">(Table2[[#This Row],[Q End Cash]]+((TODAY()-Table2[[#This Row],[Quarter End Date]])*(Table2[[#This Row],[Quarterly Burn]]/90)))/1000000</f>
        <v>30.708200000000001</v>
      </c>
      <c r="R501" s="14">
        <f ca="1">Table2[[#This Row],[Current Estimate, Cash]]/(Table2[[#This Row],[Quarterly Burn]]/1000000)</f>
        <v>-6.8759964173757275</v>
      </c>
      <c r="S501" s="2" t="e">
        <f>INDEX(Table1[Date],MATCH(Table2[[#This Row],[Ticker]],Table1[RIC],0))</f>
        <v>#N/A</v>
      </c>
    </row>
    <row r="502" spans="2:19" hidden="1" x14ac:dyDescent="0.25">
      <c r="B502" s="1" t="s">
        <v>212</v>
      </c>
      <c r="C502" s="17">
        <v>-4057000</v>
      </c>
      <c r="D502" s="17">
        <v>-417000</v>
      </c>
      <c r="E502" s="17">
        <v>-65000</v>
      </c>
      <c r="F502" s="18">
        <v>36905000</v>
      </c>
      <c r="G502" s="18">
        <v>-4474000</v>
      </c>
      <c r="H502" s="2">
        <v>45290</v>
      </c>
      <c r="I502" s="20">
        <f>Table2[[#This Row],[Quarter End Date]]+((Table2[[#This Row],[Q End Cash]]+(2*Table2[[#This Row],[Quarterly Burn]]))/(-Table2[[#This Row],[Quarterly Burn]]/90))</f>
        <v>45852.389360751004</v>
      </c>
      <c r="J502" s="21">
        <f>Table2[[#This Row],[Quarter End Date]]+((Table2[[#This Row],[Q End Cash]]+(1.2*Table2[[#This Row],[Quarterly Burn]]))/(-Table2[[#This Row],[Quarterly Burn]]/90))</f>
        <v>45924.389360751004</v>
      </c>
      <c r="K502" s="9">
        <f>_xll.RDP.Data(Table2[[#This Row],[Ticker]],"TR.CompanyMarketCapitalization(Scale=6)")</f>
        <v>192.19392221000001</v>
      </c>
      <c r="L502" s="12">
        <f>_xll.RDP.Data(Table2[[#This Row],[Ticker]],"TR.AvgDailyValTraded20D(Scale=6)")</f>
        <v>0.119171032846154</v>
      </c>
      <c r="M502" s="9">
        <v>188.1</v>
      </c>
      <c r="N502" s="12">
        <v>0.11899999999999999</v>
      </c>
      <c r="O502" s="45"/>
      <c r="P502" s="17"/>
      <c r="Q502" s="14">
        <f ca="1">(Table2[[#This Row],[Q End Cash]]+((TODAY()-Table2[[#This Row],[Quarter End Date]])*(Table2[[#This Row],[Quarterly Burn]]/90)))/1000000</f>
        <v>31.088799999999999</v>
      </c>
      <c r="R502" s="14">
        <f ca="1">Table2[[#This Row],[Current Estimate, Cash]]/(Table2[[#This Row],[Quarterly Burn]]/1000000)</f>
        <v>-6.9487706750111755</v>
      </c>
      <c r="S502" s="2" t="e">
        <f>INDEX(Table1[Date],MATCH(Table2[[#This Row],[Ticker]],Table1[RIC],0))</f>
        <v>#N/A</v>
      </c>
    </row>
    <row r="503" spans="2:19" hidden="1" x14ac:dyDescent="0.25">
      <c r="B503" s="1" t="s">
        <v>309</v>
      </c>
      <c r="C503" s="17">
        <v>13300000</v>
      </c>
      <c r="D503" s="17">
        <v>-15000000</v>
      </c>
      <c r="E503" s="17">
        <v>0</v>
      </c>
      <c r="F503" s="18">
        <v>25700000</v>
      </c>
      <c r="G503" s="18">
        <f>Table2[[#This Row],[CFI]]+Table2[[#This Row],[CFO]]</f>
        <v>-1700000</v>
      </c>
      <c r="H503" s="2">
        <v>45381</v>
      </c>
      <c r="I503" s="20">
        <f>Table2[[#This Row],[Quarter End Date]]+((Table2[[#This Row],[Q End Cash]]+(2*Table2[[#This Row],[Quarterly Burn]]))/(-Table2[[#This Row],[Quarterly Burn]]/90))</f>
        <v>46561.588235294119</v>
      </c>
      <c r="J503" s="21">
        <f>Table2[[#This Row],[Quarter End Date]]+((Table2[[#This Row],[Q End Cash]]+(1.2*Table2[[#This Row],[Quarterly Burn]]))/(-Table2[[#This Row],[Quarterly Burn]]/90))</f>
        <v>46633.588235294119</v>
      </c>
      <c r="K503" s="9">
        <f>_xll.RDP.Data(Table2[[#This Row],[Ticker]],"TR.CompanyMarketCapitalization(Scale=6)")</f>
        <v>189.61295912</v>
      </c>
      <c r="L503" s="12">
        <f>_xll.RDP.Data(Table2[[#This Row],[Ticker]],"TR.AvgDailyValTraded20D(Scale=6)")</f>
        <v>0.76637993538461502</v>
      </c>
      <c r="M503" s="9">
        <v>203.5</v>
      </c>
      <c r="N503" s="12">
        <v>0.76900000000000002</v>
      </c>
      <c r="O503" s="45"/>
      <c r="P503" s="17"/>
      <c r="Q503" s="13">
        <f ca="1">(Table2[[#This Row],[Q End Cash]]+(6000000)+((TODAY()-Table2[[#This Row],[Quarter End Date]])*(Table2[[#This Row],[Quarterly Burn]]/90)))/1000000</f>
        <v>31.20888888888889</v>
      </c>
      <c r="R503" s="14">
        <f ca="1">Table2[[#This Row],[Current Estimate, Cash]]/(Table2[[#This Row],[Quarterly Burn]]/1000000)</f>
        <v>-18.358169934640525</v>
      </c>
      <c r="S503" s="2" t="e">
        <f>INDEX(Table1[Date],MATCH(Table2[[#This Row],[Ticker]],Table1[RIC],0))</f>
        <v>#N/A</v>
      </c>
    </row>
    <row r="504" spans="2:19" hidden="1" x14ac:dyDescent="0.25">
      <c r="B504" s="1" t="s">
        <v>110</v>
      </c>
      <c r="C504" s="17">
        <v>1476000</v>
      </c>
      <c r="D504" s="17">
        <v>9161000</v>
      </c>
      <c r="E504" s="17">
        <v>-6956000</v>
      </c>
      <c r="F504" s="18">
        <v>17394000</v>
      </c>
      <c r="G504" s="18">
        <v>10637000</v>
      </c>
      <c r="H504" s="2">
        <v>45290</v>
      </c>
      <c r="I504" s="20">
        <f>Table2[[#This Row],[Quarter End Date]]+((Table2[[#This Row],[Q End Cash]]+(2*Table2[[#This Row],[Quarterly Burn]]))/(-Table2[[#This Row],[Quarterly Burn]]/90))</f>
        <v>44962.828805114223</v>
      </c>
      <c r="J504" s="21">
        <f>Table2[[#This Row],[Quarter End Date]]+((Table2[[#This Row],[Q End Cash]]+(1.2*Table2[[#This Row],[Quarterly Burn]]))/(-Table2[[#This Row],[Quarterly Burn]]/90))</f>
        <v>45034.828805114223</v>
      </c>
      <c r="K504" s="9">
        <f>_xll.RDP.Data(Table2[[#This Row],[Ticker]],"TR.CompanyMarketCapitalization(Scale=6)")</f>
        <v>117.69705845999999</v>
      </c>
      <c r="L504" s="11">
        <f>_xll.RDP.Data(Table2[[#This Row],[Ticker]],"TR.AvgDailyValTraded20D(Scale=6)")</f>
        <v>1.1906073076923001E-2</v>
      </c>
      <c r="M504" s="44">
        <v>118.8</v>
      </c>
      <c r="N504" s="11">
        <v>0.01</v>
      </c>
      <c r="O504" s="46"/>
      <c r="P504" s="17"/>
      <c r="Q504" s="14">
        <f ca="1">(Table2[[#This Row],[Q End Cash]]+((TODAY()-Table2[[#This Row],[Quarter End Date]])*(Table2[[#This Row],[Quarterly Burn]]/90)))/1000000</f>
        <v>31.222100000000001</v>
      </c>
      <c r="R504" s="14">
        <f ca="1">Table2[[#This Row],[Current Estimate, Cash]]/(Table2[[#This Row],[Quarterly Burn]]/1000000)</f>
        <v>2.9352354987308451</v>
      </c>
      <c r="S504" s="2" t="e">
        <f>INDEX(Table1[Date],MATCH(Table2[[#This Row],[Ticker]],Table1[RIC],0))</f>
        <v>#N/A</v>
      </c>
    </row>
    <row r="505" spans="2:19" hidden="1" x14ac:dyDescent="0.25">
      <c r="B505" s="1" t="s">
        <v>82</v>
      </c>
      <c r="C505" s="17">
        <v>13818000</v>
      </c>
      <c r="D505" s="17">
        <v>-6656000</v>
      </c>
      <c r="E505" s="17">
        <v>-1699000</v>
      </c>
      <c r="F505" s="18">
        <v>22000000</v>
      </c>
      <c r="G505" s="18">
        <v>7162000</v>
      </c>
      <c r="H505" s="2">
        <v>45290</v>
      </c>
      <c r="I505" s="20">
        <f>Table2[[#This Row],[Quarter End Date]]+((Table2[[#This Row],[Q End Cash]]+(2*Table2[[#This Row],[Quarterly Burn]]))/(-Table2[[#This Row],[Quarterly Burn]]/90))</f>
        <v>44833.540910360236</v>
      </c>
      <c r="J505" s="21">
        <f>Table2[[#This Row],[Quarter End Date]]+((Table2[[#This Row],[Q End Cash]]+(1.2*Table2[[#This Row],[Quarterly Burn]]))/(-Table2[[#This Row],[Quarterly Burn]]/90))</f>
        <v>44905.540910360236</v>
      </c>
      <c r="K505" s="9">
        <f>_xll.RDP.Data(Table2[[#This Row],[Ticker]],"TR.CompanyMarketCapitalization(Scale=6)")</f>
        <v>61.986063295000001</v>
      </c>
      <c r="L505" s="11">
        <f>_xll.RDP.Data(Table2[[#This Row],[Ticker]],"TR.AvgDailyValTraded20D(Scale=6)")</f>
        <v>8.8966260000000005E-2</v>
      </c>
      <c r="M505" s="44">
        <v>61.1</v>
      </c>
      <c r="N505" s="11">
        <v>0.09</v>
      </c>
      <c r="O505" s="46"/>
      <c r="P505" s="17"/>
      <c r="Q505" s="14">
        <f ca="1">(Table2[[#This Row],[Q End Cash]]+((TODAY()-Table2[[#This Row],[Quarter End Date]])*(Table2[[#This Row],[Quarterly Burn]]/90)))/1000000</f>
        <v>31.310600000000001</v>
      </c>
      <c r="R505" s="14">
        <f ca="1">Table2[[#This Row],[Current Estimate, Cash]]/(Table2[[#This Row],[Quarterly Burn]]/1000000)</f>
        <v>4.3717676626640607</v>
      </c>
      <c r="S505" s="2" t="e">
        <f>INDEX(Table1[Date],MATCH(Table2[[#This Row],[Ticker]],Table1[RIC],0))</f>
        <v>#N/A</v>
      </c>
    </row>
    <row r="506" spans="2:19" hidden="1" x14ac:dyDescent="0.25">
      <c r="B506" s="1" t="s">
        <v>157</v>
      </c>
      <c r="C506" s="17">
        <v>15336000</v>
      </c>
      <c r="D506" s="17">
        <v>2601000</v>
      </c>
      <c r="E506" s="17">
        <v>16204000</v>
      </c>
      <c r="F506" s="18">
        <v>7993000</v>
      </c>
      <c r="G506" s="18">
        <v>17937000</v>
      </c>
      <c r="H506" s="2">
        <v>45290</v>
      </c>
      <c r="I506" s="20">
        <f>Table2[[#This Row],[Quarter End Date]]+((Table2[[#This Row],[Q End Cash]]+(2*Table2[[#This Row],[Quarterly Burn]]))/(-Table2[[#This Row],[Quarterly Burn]]/90))</f>
        <v>45069.89463120923</v>
      </c>
      <c r="J506" s="21">
        <f>Table2[[#This Row],[Quarter End Date]]+((Table2[[#This Row],[Q End Cash]]+(1.2*Table2[[#This Row],[Quarterly Burn]]))/(-Table2[[#This Row],[Quarterly Burn]]/90))</f>
        <v>45141.89463120923</v>
      </c>
      <c r="K506" s="9">
        <f>_xll.RDP.Data(Table2[[#This Row],[Ticker]],"TR.CompanyMarketCapitalization(Scale=6)")</f>
        <v>238.20506958000001</v>
      </c>
      <c r="L506" s="11">
        <f>_xll.RDP.Data(Table2[[#This Row],[Ticker]],"TR.AvgDailyValTraded20D(Scale=6)")</f>
        <v>0.13842361384615401</v>
      </c>
      <c r="M506" s="44">
        <v>229.8</v>
      </c>
      <c r="N506" s="11">
        <v>0.13</v>
      </c>
      <c r="O506" s="46"/>
      <c r="P506" s="17"/>
      <c r="Q506" s="14">
        <f ca="1">(Table2[[#This Row],[Q End Cash]]+((TODAY()-Table2[[#This Row],[Quarter End Date]])*(Table2[[#This Row],[Quarterly Burn]]/90)))/1000000</f>
        <v>31.3111</v>
      </c>
      <c r="R506" s="14">
        <f ca="1">Table2[[#This Row],[Current Estimate, Cash]]/(Table2[[#This Row],[Quarterly Burn]]/1000000)</f>
        <v>1.7456152087863075</v>
      </c>
      <c r="S506" s="2" t="e">
        <f>INDEX(Table1[Date],MATCH(Table2[[#This Row],[Ticker]],Table1[RIC],0))</f>
        <v>#N/A</v>
      </c>
    </row>
    <row r="507" spans="2:19" hidden="1" x14ac:dyDescent="0.25">
      <c r="B507" s="1" t="s">
        <v>58</v>
      </c>
      <c r="C507" s="17">
        <v>4861000</v>
      </c>
      <c r="D507" s="17">
        <v>-217000</v>
      </c>
      <c r="E507" s="17">
        <v>-78000</v>
      </c>
      <c r="F507" s="18">
        <v>25414000</v>
      </c>
      <c r="G507" s="18">
        <v>4644000</v>
      </c>
      <c r="H507" s="2">
        <v>45290</v>
      </c>
      <c r="I507" s="20">
        <f>Table2[[#This Row],[Quarter End Date]]+((Table2[[#This Row],[Q End Cash]]+(2*Table2[[#This Row],[Quarterly Burn]]))/(-Table2[[#This Row],[Quarterly Burn]]/90))</f>
        <v>44617.480620155038</v>
      </c>
      <c r="J507" s="21">
        <f>Table2[[#This Row],[Quarter End Date]]+((Table2[[#This Row],[Q End Cash]]+(1.2*Table2[[#This Row],[Quarterly Burn]]))/(-Table2[[#This Row],[Quarterly Burn]]/90))</f>
        <v>44689.480620155038</v>
      </c>
      <c r="K507" s="9">
        <f>_xll.RDP.Data(Table2[[#This Row],[Ticker]],"TR.CompanyMarketCapitalization(Scale=6)")</f>
        <v>424.83777851999997</v>
      </c>
      <c r="L507" s="11">
        <f>_xll.RDP.Data(Table2[[#This Row],[Ticker]],"TR.AvgDailyValTraded20D(Scale=6)")</f>
        <v>0.25210783253846197</v>
      </c>
      <c r="M507" s="44">
        <v>406.9</v>
      </c>
      <c r="N507" s="11">
        <v>0.25</v>
      </c>
      <c r="O507" s="46"/>
      <c r="P507" s="17"/>
      <c r="Q507" s="14">
        <f ca="1">(Table2[[#This Row],[Q End Cash]]+((TODAY()-Table2[[#This Row],[Quarter End Date]])*(Table2[[#This Row],[Quarterly Burn]]/90)))/1000000</f>
        <v>31.4512</v>
      </c>
      <c r="R507" s="14">
        <f ca="1">Table2[[#This Row],[Current Estimate, Cash]]/(Table2[[#This Row],[Quarterly Burn]]/1000000)</f>
        <v>6.7724375538329022</v>
      </c>
      <c r="S507" s="2" t="e">
        <f>INDEX(Table1[Date],MATCH(Table2[[#This Row],[Ticker]],Table1[RIC],0))</f>
        <v>#N/A</v>
      </c>
    </row>
    <row r="508" spans="2:19" hidden="1" x14ac:dyDescent="0.25">
      <c r="B508" s="1" t="s">
        <v>429</v>
      </c>
      <c r="C508" s="17">
        <v>-26230000</v>
      </c>
      <c r="D508" s="17">
        <v>-928000</v>
      </c>
      <c r="E508" s="17">
        <v>18477000</v>
      </c>
      <c r="F508" s="18">
        <v>66940000</v>
      </c>
      <c r="G508" s="18">
        <v>-27158000</v>
      </c>
      <c r="H508" s="2">
        <v>45290</v>
      </c>
      <c r="I508" s="20">
        <f>Table2[[#This Row],[Quarter End Date]]+((Table2[[#This Row],[Q End Cash]]+(2*Table2[[#This Row],[Quarterly Burn]]))/(-Table2[[#This Row],[Quarterly Burn]]/90))</f>
        <v>45331.835186685326</v>
      </c>
      <c r="J508" s="21">
        <f>Table2[[#This Row],[Quarter End Date]]+((Table2[[#This Row],[Q End Cash]]+(1.2*Table2[[#This Row],[Quarterly Burn]]))/(-Table2[[#This Row],[Quarterly Burn]]/90))</f>
        <v>45403.835186685326</v>
      </c>
      <c r="K508" s="9">
        <f>_xll.RDP.Data(Table2[[#This Row],[Ticker]],"TR.CompanyMarketCapitalization(Scale=6)")</f>
        <v>438.95741648000001</v>
      </c>
      <c r="L508" s="12">
        <f>_xll.RDP.Data(Table2[[#This Row],[Ticker]],"TR.AvgDailyValTraded20D(Scale=6)")</f>
        <v>0.99952894576923101</v>
      </c>
      <c r="M508" s="9">
        <v>427.4</v>
      </c>
      <c r="N508" s="12">
        <v>0.98899999999999999</v>
      </c>
      <c r="O508" s="45"/>
      <c r="P508" s="17"/>
      <c r="Q508" s="13">
        <f ca="1">(Table2[[#This Row],[Q End Cash]]+((TODAY()-Table2[[#This Row],[Quarter End Date]])*(Table2[[#This Row],[Quarterly Burn]]/90)))/1000000</f>
        <v>31.634599999999999</v>
      </c>
      <c r="R508" s="14">
        <f ca="1">Table2[[#This Row],[Current Estimate, Cash]]/(Table2[[#This Row],[Quarterly Burn]]/1000000)</f>
        <v>-1.1648354076146992</v>
      </c>
      <c r="S508" s="2" t="e">
        <f>INDEX(Table1[Date],MATCH(Table2[[#This Row],[Ticker]],Table1[RIC],0))</f>
        <v>#N/A</v>
      </c>
    </row>
    <row r="509" spans="2:19" hidden="1" x14ac:dyDescent="0.25">
      <c r="B509" s="1" t="s">
        <v>480</v>
      </c>
      <c r="C509" s="17">
        <v>-14786000</v>
      </c>
      <c r="D509" s="17">
        <v>-536000</v>
      </c>
      <c r="E509" s="17">
        <v>32879000</v>
      </c>
      <c r="F509" s="18">
        <v>51788000</v>
      </c>
      <c r="G509" s="18">
        <v>-15322000</v>
      </c>
      <c r="H509" s="2">
        <v>45290</v>
      </c>
      <c r="I509" s="20">
        <f>Table2[[#This Row],[Quarter End Date]]+((Table2[[#This Row],[Q End Cash]]+(2*Table2[[#This Row],[Quarterly Burn]]))/(-Table2[[#This Row],[Quarterly Burn]]/90))</f>
        <v>45414.197885393551</v>
      </c>
      <c r="J509" s="21">
        <f>Table2[[#This Row],[Quarter End Date]]+((Table2[[#This Row],[Q End Cash]]+(1.2*Table2[[#This Row],[Quarterly Burn]]))/(-Table2[[#This Row],[Quarterly Burn]]/90))</f>
        <v>45486.197885393551</v>
      </c>
      <c r="K509" s="9">
        <f>_xll.RDP.Data(Table2[[#This Row],[Ticker]],"TR.CompanyMarketCapitalization(Scale=6)")</f>
        <v>559.88389259999997</v>
      </c>
      <c r="L509" s="12">
        <f>_xll.RDP.Data(Table2[[#This Row],[Ticker]],"TR.AvgDailyValTraded20D(Scale=6)")</f>
        <v>1.0104126376923099</v>
      </c>
      <c r="M509" s="9">
        <v>545.9</v>
      </c>
      <c r="N509" s="12">
        <v>0.998</v>
      </c>
      <c r="O509" s="45">
        <v>1</v>
      </c>
      <c r="P509" s="17"/>
      <c r="Q509" s="13">
        <f ca="1">(Table2[[#This Row],[Q End Cash]]+((TODAY()-Table2[[#This Row],[Quarter End Date]])*(Table2[[#This Row],[Quarterly Burn]]/90)))/1000000</f>
        <v>31.869399999999999</v>
      </c>
      <c r="R509" s="14">
        <f ca="1">Table2[[#This Row],[Current Estimate, Cash]]/(Table2[[#This Row],[Quarterly Burn]]/1000000)</f>
        <v>-2.0799765043727971</v>
      </c>
      <c r="S509" s="2" t="e">
        <f>INDEX(Table1[Date],MATCH(Table2[[#This Row],[Ticker]],Table1[RIC],0))</f>
        <v>#N/A</v>
      </c>
    </row>
    <row r="510" spans="2:19" hidden="1" x14ac:dyDescent="0.25">
      <c r="B510" s="1" t="s">
        <v>615</v>
      </c>
      <c r="C510" s="17">
        <v>730000</v>
      </c>
      <c r="D510" s="17"/>
      <c r="E510" s="17">
        <v>-4184000</v>
      </c>
      <c r="F510" s="18">
        <v>32131000</v>
      </c>
      <c r="G510" s="18">
        <v>730000</v>
      </c>
      <c r="H510" s="2">
        <v>45290</v>
      </c>
      <c r="I510" s="20">
        <f>Table2[[#This Row],[Quarter End Date]]+((Table2[[#This Row],[Q End Cash]]+(2*Table2[[#This Row],[Quarterly Burn]]))/(-Table2[[#This Row],[Quarterly Burn]]/90))</f>
        <v>41148.643835616436</v>
      </c>
      <c r="J510" s="21">
        <f>Table2[[#This Row],[Quarter End Date]]+((Table2[[#This Row],[Q End Cash]]+(1.2*Table2[[#This Row],[Quarterly Burn]]))/(-Table2[[#This Row],[Quarterly Burn]]/90))</f>
        <v>41220.643835616436</v>
      </c>
      <c r="K510" s="9">
        <f>_xll.RDP.Data(Table2[[#This Row],[Ticker]],"TR.CompanyMarketCapitalization(Scale=6)")</f>
        <v>51.505077499999999</v>
      </c>
      <c r="L510" s="12">
        <f>_xll.RDP.Data(Table2[[#This Row],[Ticker]],"TR.AvgDailyValTraded20D(Scale=6)")</f>
        <v>8.3035071923077006E-2</v>
      </c>
      <c r="M510" s="9">
        <v>53.6</v>
      </c>
      <c r="N510" s="12">
        <v>0.08</v>
      </c>
      <c r="O510" s="45"/>
      <c r="P510" s="17"/>
      <c r="Q510" s="14">
        <f ca="1">(Table2[[#This Row],[Q End Cash]]+((TODAY()-Table2[[#This Row],[Quarter End Date]])*(Table2[[#This Row],[Quarterly Burn]]/90)))/1000000</f>
        <v>33.08</v>
      </c>
      <c r="R510" s="14">
        <f ca="1">Table2[[#This Row],[Current Estimate, Cash]]/(Table2[[#This Row],[Quarterly Burn]]/1000000)</f>
        <v>45.315068493150683</v>
      </c>
      <c r="S510" s="2" t="e">
        <f>INDEX(Table1[Date],MATCH(Table2[[#This Row],[Ticker]],Table1[RIC],0))</f>
        <v>#N/A</v>
      </c>
    </row>
    <row r="511" spans="2:19" hidden="1" x14ac:dyDescent="0.25">
      <c r="B511" s="1" t="s">
        <v>153</v>
      </c>
      <c r="C511" s="17">
        <v>46786480</v>
      </c>
      <c r="D511" s="17">
        <v>-29017789</v>
      </c>
      <c r="E511" s="17">
        <v>-16895806</v>
      </c>
      <c r="F511" s="18">
        <v>10282435</v>
      </c>
      <c r="G511" s="18">
        <v>17768691</v>
      </c>
      <c r="H511" s="2">
        <v>45290</v>
      </c>
      <c r="I511" s="20">
        <f>Table2[[#This Row],[Quarter End Date]]+((Table2[[#This Row],[Q End Cash]]+(2*Table2[[#This Row],[Quarterly Burn]]))/(-Table2[[#This Row],[Quarterly Burn]]/90))</f>
        <v>45057.918552357063</v>
      </c>
      <c r="J511" s="21">
        <f>Table2[[#This Row],[Quarter End Date]]+((Table2[[#This Row],[Q End Cash]]+(1.2*Table2[[#This Row],[Quarterly Burn]]))/(-Table2[[#This Row],[Quarterly Burn]]/90))</f>
        <v>45129.918552357063</v>
      </c>
      <c r="K511" s="9">
        <f>_xll.RDP.Data(Table2[[#This Row],[Ticker]],"TR.CompanyMarketCapitalization(Scale=6)")</f>
        <v>125.59476091000001</v>
      </c>
      <c r="L511" s="11">
        <f>_xll.RDP.Data(Table2[[#This Row],[Ticker]],"TR.AvgDailyValTraded20D(Scale=6)")</f>
        <v>3.2364607692307999E-2</v>
      </c>
      <c r="M511" s="44">
        <v>117.6</v>
      </c>
      <c r="N511" s="11">
        <v>0.04</v>
      </c>
      <c r="O511" s="46"/>
      <c r="P511" s="17"/>
      <c r="Q511" s="14">
        <f ca="1">(Table2[[#This Row],[Q End Cash]]+((TODAY()-Table2[[#This Row],[Quarter End Date]])*(Table2[[#This Row],[Quarterly Burn]]/90)))/1000000</f>
        <v>33.3817333</v>
      </c>
      <c r="R511" s="14">
        <f ca="1">Table2[[#This Row],[Current Estimate, Cash]]/(Table2[[#This Row],[Quarterly Burn]]/1000000)</f>
        <v>1.8786827515881728</v>
      </c>
      <c r="S511" s="2" t="e">
        <f>INDEX(Table1[Date],MATCH(Table2[[#This Row],[Ticker]],Table1[RIC],0))</f>
        <v>#N/A</v>
      </c>
    </row>
    <row r="512" spans="2:19" hidden="1" x14ac:dyDescent="0.25">
      <c r="B512" s="1" t="s">
        <v>190</v>
      </c>
      <c r="C512" s="17">
        <v>61480000</v>
      </c>
      <c r="D512" s="17">
        <v>-35747000</v>
      </c>
      <c r="E512" s="17">
        <v>-35747000</v>
      </c>
      <c r="F512" s="18">
        <v>0</v>
      </c>
      <c r="G512" s="18">
        <v>25733000</v>
      </c>
      <c r="H512" s="2">
        <v>45290</v>
      </c>
      <c r="I512" s="20">
        <f>Table2[[#This Row],[Quarter End Date]]+((Table2[[#This Row],[Q End Cash]]+(2*Table2[[#This Row],[Quarterly Burn]]))/(-Table2[[#This Row],[Quarterly Burn]]/90))</f>
        <v>45110</v>
      </c>
      <c r="J512" s="21">
        <f>Table2[[#This Row],[Quarter End Date]]+((Table2[[#This Row],[Q End Cash]]+(1.2*Table2[[#This Row],[Quarterly Burn]]))/(-Table2[[#This Row],[Quarterly Burn]]/90))</f>
        <v>45182</v>
      </c>
      <c r="K512" s="9">
        <f>_xll.RDP.Data(Table2[[#This Row],[Ticker]],"TR.CompanyMarketCapitalization(Scale=6)")</f>
        <v>146.42211975999999</v>
      </c>
      <c r="L512" s="11">
        <f>_xll.RDP.Data(Table2[[#This Row],[Ticker]],"TR.AvgDailyValTraded20D(Scale=6)")</f>
        <v>0.33476350576923097</v>
      </c>
      <c r="M512" s="44">
        <v>146.9</v>
      </c>
      <c r="N512" s="11">
        <v>0.32</v>
      </c>
      <c r="O512" s="46"/>
      <c r="P512" s="17"/>
      <c r="Q512" s="14">
        <f ca="1">(Table2[[#This Row],[Q End Cash]]+((TODAY()-Table2[[#This Row],[Quarter End Date]])*(Table2[[#This Row],[Quarterly Burn]]/90)))/1000000</f>
        <v>33.452900000000007</v>
      </c>
      <c r="R512" s="14">
        <f ca="1">Table2[[#This Row],[Current Estimate, Cash]]/(Table2[[#This Row],[Quarterly Burn]]/1000000)</f>
        <v>1.3000000000000003</v>
      </c>
      <c r="S512" s="2" t="e">
        <f>INDEX(Table1[Date],MATCH(Table2[[#This Row],[Ticker]],Table1[RIC],0))</f>
        <v>#N/A</v>
      </c>
    </row>
    <row r="513" spans="2:19" hidden="1" x14ac:dyDescent="0.25">
      <c r="B513" s="1" t="s">
        <v>416</v>
      </c>
      <c r="C513" s="17">
        <v>-4264000</v>
      </c>
      <c r="D513" s="17">
        <v>-30306000</v>
      </c>
      <c r="E513" s="17">
        <v>-332000</v>
      </c>
      <c r="F513" s="18">
        <v>78624000</v>
      </c>
      <c r="G513" s="18">
        <v>-34570000</v>
      </c>
      <c r="H513" s="2">
        <v>45290</v>
      </c>
      <c r="I513" s="20">
        <f>Table2[[#This Row],[Quarter End Date]]+((Table2[[#This Row],[Q End Cash]]+(2*Table2[[#This Row],[Quarterly Burn]]))/(-Table2[[#This Row],[Quarterly Burn]]/90))</f>
        <v>45314.690772345966</v>
      </c>
      <c r="J513" s="21">
        <f>Table2[[#This Row],[Quarter End Date]]+((Table2[[#This Row],[Q End Cash]]+(1.2*Table2[[#This Row],[Quarterly Burn]]))/(-Table2[[#This Row],[Quarterly Burn]]/90))</f>
        <v>45386.690772345966</v>
      </c>
      <c r="K513" s="9">
        <f>_xll.RDP.Data(Table2[[#This Row],[Ticker]],"TR.CompanyMarketCapitalization(Scale=6)")</f>
        <v>529.98486463999996</v>
      </c>
      <c r="L513" s="12">
        <f>_xll.RDP.Data(Table2[[#This Row],[Ticker]],"TR.AvgDailyValTraded20D(Scale=6)")</f>
        <v>2.5673027753846198</v>
      </c>
      <c r="M513" s="9">
        <v>523.1</v>
      </c>
      <c r="N513" s="12">
        <v>2.4950000000000001</v>
      </c>
      <c r="O513" s="45">
        <v>1</v>
      </c>
      <c r="P513" s="17"/>
      <c r="Q513" s="13">
        <f ca="1">(Table2[[#This Row],[Q End Cash]]+((TODAY()-Table2[[#This Row],[Quarter End Date]])*(Table2[[#This Row],[Quarterly Burn]]/90)))/1000000</f>
        <v>33.683</v>
      </c>
      <c r="R513" s="14">
        <f ca="1">Table2[[#This Row],[Current Estimate, Cash]]/(Table2[[#This Row],[Quarterly Burn]]/1000000)</f>
        <v>-0.97434191495516342</v>
      </c>
      <c r="S513" s="2" t="e">
        <f>INDEX(Table1[Date],MATCH(Table2[[#This Row],[Ticker]],Table1[RIC],0))</f>
        <v>#N/A</v>
      </c>
    </row>
    <row r="514" spans="2:19" x14ac:dyDescent="0.25">
      <c r="B514" s="1" t="s">
        <v>196</v>
      </c>
      <c r="C514" s="17">
        <v>-310000</v>
      </c>
      <c r="D514" s="17">
        <v>-3300000</v>
      </c>
      <c r="E514" s="17">
        <v>37846000</v>
      </c>
      <c r="F514" s="18">
        <v>52983000</v>
      </c>
      <c r="G514" s="18">
        <f>Table2[[#This Row],[CFI]]+Table2[[#This Row],[CFO]]</f>
        <v>-3610000</v>
      </c>
      <c r="H514" s="2">
        <v>45354</v>
      </c>
      <c r="I514" s="20">
        <f>Table2[[#This Row],[Quarter End Date]]+((Table2[[#This Row],[Q End Cash]]+(2*Table2[[#This Row],[Quarterly Burn]]))/(-Table2[[#This Row],[Quarterly Burn]]/90))</f>
        <v>46494.905817174513</v>
      </c>
      <c r="J514" s="21">
        <f>Table2[[#This Row],[Quarter End Date]]+((Table2[[#This Row],[Q End Cash]]+(1.2*Table2[[#This Row],[Quarterly Burn]]))/(-Table2[[#This Row],[Quarterly Burn]]/90))</f>
        <v>46566.905817174513</v>
      </c>
      <c r="K514" s="9">
        <f>_xll.RDP.Data(Table2[[#This Row],[Ticker]],"TR.CompanyMarketCapitalization(Scale=6)")</f>
        <v>1018.79700604</v>
      </c>
      <c r="L514" s="12">
        <f>_xll.RDP.Data(Table2[[#This Row],[Ticker]],"TR.AvgDailyValTraded20D(Scale=6)")</f>
        <v>5.4770128707692303</v>
      </c>
      <c r="M514" s="9">
        <v>1031.0999999999999</v>
      </c>
      <c r="N514" s="12">
        <v>5.4560000000000004</v>
      </c>
      <c r="O514" s="45">
        <v>3</v>
      </c>
      <c r="P514" s="17"/>
      <c r="Q514" s="13">
        <f ca="1">(Table2[[#This Row],[Q End Cash]]+((TODAY()-Table2[[#This Row],[Quarter End Date]])*(Table2[[#This Row],[Quarterly Burn]]/90)))/1000000</f>
        <v>50.857111111111109</v>
      </c>
      <c r="R514" s="14">
        <f ca="1">Table2[[#This Row],[Current Estimate, Cash]]/(Table2[[#This Row],[Quarterly Burn]]/1000000)</f>
        <v>-14.087842413050168</v>
      </c>
      <c r="S514" s="2">
        <v>45390</v>
      </c>
    </row>
    <row r="515" spans="2:19" hidden="1" x14ac:dyDescent="0.25">
      <c r="B515" s="1" t="s">
        <v>184</v>
      </c>
      <c r="C515" s="17">
        <v>-3310000</v>
      </c>
      <c r="D515" s="17">
        <v>-243000</v>
      </c>
      <c r="E515" s="17">
        <v>-13000</v>
      </c>
      <c r="F515" s="18">
        <v>39437000</v>
      </c>
      <c r="G515" s="18">
        <v>-3553000</v>
      </c>
      <c r="H515" s="2">
        <v>45290</v>
      </c>
      <c r="I515" s="20">
        <f>Table2[[#This Row],[Quarter End Date]]+((Table2[[#This Row],[Q End Cash]]+(2*Table2[[#This Row],[Quarterly Burn]]))/(-Table2[[#This Row],[Quarterly Burn]]/90))</f>
        <v>46108.96707008162</v>
      </c>
      <c r="J515" s="21">
        <f>Table2[[#This Row],[Quarter End Date]]+((Table2[[#This Row],[Q End Cash]]+(1.2*Table2[[#This Row],[Quarterly Burn]]))/(-Table2[[#This Row],[Quarterly Burn]]/90))</f>
        <v>46180.96707008162</v>
      </c>
      <c r="K515" s="9">
        <f>_xll.RDP.Data(Table2[[#This Row],[Ticker]],"TR.CompanyMarketCapitalization(Scale=6)")</f>
        <v>258.98156446000002</v>
      </c>
      <c r="L515" s="12">
        <f>_xll.RDP.Data(Table2[[#This Row],[Ticker]],"TR.AvgDailyValTraded20D(Scale=6)")</f>
        <v>8.3578694230768996E-2</v>
      </c>
      <c r="M515" s="9">
        <v>259</v>
      </c>
      <c r="N515" s="12">
        <v>8.3000000000000004E-2</v>
      </c>
      <c r="O515" s="45"/>
      <c r="P515" s="17"/>
      <c r="Q515" s="14">
        <f ca="1">(Table2[[#This Row],[Q End Cash]]+((TODAY()-Table2[[#This Row],[Quarter End Date]])*(Table2[[#This Row],[Quarterly Burn]]/90)))/1000000</f>
        <v>34.818100000000001</v>
      </c>
      <c r="R515" s="14">
        <f ca="1">Table2[[#This Row],[Current Estimate, Cash]]/(Table2[[#This Row],[Quarterly Burn]]/1000000)</f>
        <v>-9.7996341120180137</v>
      </c>
      <c r="S515" s="2" t="e">
        <f>INDEX(Table1[Date],MATCH(Table2[[#This Row],[Ticker]],Table1[RIC],0))</f>
        <v>#N/A</v>
      </c>
    </row>
    <row r="516" spans="2:19" hidden="1" x14ac:dyDescent="0.25">
      <c r="B516" s="1" t="s">
        <v>331</v>
      </c>
      <c r="C516" s="17">
        <v>13898000</v>
      </c>
      <c r="D516" s="17">
        <v>-39997000</v>
      </c>
      <c r="E516" s="17">
        <v>51538000</v>
      </c>
      <c r="F516" s="18">
        <v>69581000</v>
      </c>
      <c r="G516" s="18">
        <v>-26099000</v>
      </c>
      <c r="H516" s="2">
        <v>45290</v>
      </c>
      <c r="I516" s="20">
        <f>Table2[[#This Row],[Quarter End Date]]+((Table2[[#This Row],[Q End Cash]]+(2*Table2[[#This Row],[Quarterly Burn]]))/(-Table2[[#This Row],[Quarterly Burn]]/90))</f>
        <v>45349.943676002913</v>
      </c>
      <c r="J516" s="21">
        <f>Table2[[#This Row],[Quarter End Date]]+((Table2[[#This Row],[Q End Cash]]+(1.2*Table2[[#This Row],[Quarterly Burn]]))/(-Table2[[#This Row],[Quarterly Burn]]/90))</f>
        <v>45421.943676002913</v>
      </c>
      <c r="K516" s="9">
        <f>_xll.RDP.Data(Table2[[#This Row],[Ticker]],"TR.CompanyMarketCapitalization(Scale=6)")</f>
        <v>136.51226390400001</v>
      </c>
      <c r="L516" s="12">
        <f>_xll.RDP.Data(Table2[[#This Row],[Ticker]],"TR.AvgDailyValTraded20D(Scale=6)")</f>
        <v>0.298702303</v>
      </c>
      <c r="M516" s="9">
        <v>133.69999999999999</v>
      </c>
      <c r="N516" s="12">
        <v>0.29199999999999998</v>
      </c>
      <c r="O516" s="45"/>
      <c r="P516" s="17"/>
      <c r="Q516" s="14">
        <f ca="1">(Table2[[#This Row],[Q End Cash]]+((TODAY()-Table2[[#This Row],[Quarter End Date]])*(Table2[[#This Row],[Quarterly Burn]]/90)))/1000000</f>
        <v>35.652299999999997</v>
      </c>
      <c r="R516" s="14">
        <f ca="1">Table2[[#This Row],[Current Estimate, Cash]]/(Table2[[#This Row],[Quarterly Burn]]/1000000)</f>
        <v>-1.3660408444767997</v>
      </c>
      <c r="S516" s="2" t="e">
        <f>INDEX(Table1[Date],MATCH(Table2[[#This Row],[Ticker]],Table1[RIC],0))</f>
        <v>#N/A</v>
      </c>
    </row>
    <row r="517" spans="2:19" x14ac:dyDescent="0.25">
      <c r="B517" s="1" t="s">
        <v>493</v>
      </c>
      <c r="C517" s="17">
        <v>-1166000</v>
      </c>
      <c r="D517" s="17">
        <v>-13509000</v>
      </c>
      <c r="E517" s="17">
        <v>33943000</v>
      </c>
      <c r="F517" s="18">
        <v>53865000</v>
      </c>
      <c r="G517" s="18">
        <v>-14675000</v>
      </c>
      <c r="H517" s="2">
        <v>45290</v>
      </c>
      <c r="I517" s="20">
        <f>Table2[[#This Row],[Quarter End Date]]+((Table2[[#This Row],[Q End Cash]]+(2*Table2[[#This Row],[Quarterly Burn]]))/(-Table2[[#This Row],[Quarterly Burn]]/90))</f>
        <v>45440.347529812607</v>
      </c>
      <c r="J517" s="21">
        <f>Table2[[#This Row],[Quarter End Date]]+((Table2[[#This Row],[Q End Cash]]+(1.2*Table2[[#This Row],[Quarterly Burn]]))/(-Table2[[#This Row],[Quarterly Burn]]/90))</f>
        <v>45512.347529812607</v>
      </c>
      <c r="K517" s="9">
        <f>_xll.RDP.Data(Table2[[#This Row],[Ticker]],"TR.CompanyMarketCapitalization(Scale=6)")</f>
        <v>243.25094002500001</v>
      </c>
      <c r="L517" s="12">
        <f>_xll.RDP.Data(Table2[[#This Row],[Ticker]],"TR.AvgDailyValTraded20D(Scale=6)")</f>
        <v>2.3033836496153901</v>
      </c>
      <c r="M517" s="9">
        <v>237.5</v>
      </c>
      <c r="N517" s="12">
        <v>2.2320000000000002</v>
      </c>
      <c r="O517" s="45">
        <v>2</v>
      </c>
      <c r="P517" s="17"/>
      <c r="Q517" s="13">
        <f ca="1">(Table2[[#This Row],[Q End Cash]]+((TODAY()-Table2[[#This Row],[Quarter End Date]])*(Table2[[#This Row],[Quarterly Burn]]/90)))/1000000</f>
        <v>34.787500000000001</v>
      </c>
      <c r="R517" s="14">
        <f ca="1">Table2[[#This Row],[Current Estimate, Cash]]/(Table2[[#This Row],[Quarterly Burn]]/1000000)</f>
        <v>-2.3705281090289607</v>
      </c>
      <c r="S517" s="2">
        <v>45406</v>
      </c>
    </row>
    <row r="518" spans="2:19" hidden="1" x14ac:dyDescent="0.25">
      <c r="B518" s="1" t="s">
        <v>40</v>
      </c>
      <c r="C518" s="17">
        <v>771000</v>
      </c>
      <c r="D518" s="17">
        <v>1052000</v>
      </c>
      <c r="E518" s="17" t="s">
        <v>21</v>
      </c>
      <c r="F518" s="18">
        <v>34120000</v>
      </c>
      <c r="G518" s="18">
        <v>1823000</v>
      </c>
      <c r="H518" s="2">
        <v>45290</v>
      </c>
      <c r="I518" s="20">
        <f>Table2[[#This Row],[Quarter End Date]]+((Table2[[#This Row],[Q End Cash]]+(2*Table2[[#This Row],[Quarterly Burn]]))/(-Table2[[#This Row],[Quarterly Burn]]/90))</f>
        <v>43425.52386176632</v>
      </c>
      <c r="J518" s="21">
        <f>Table2[[#This Row],[Quarter End Date]]+((Table2[[#This Row],[Q End Cash]]+(1.2*Table2[[#This Row],[Quarterly Burn]]))/(-Table2[[#This Row],[Quarterly Burn]]/90))</f>
        <v>43497.52386176632</v>
      </c>
      <c r="K518" s="9">
        <f>_xll.RDP.Data(Table2[[#This Row],[Ticker]],"TR.CompanyMarketCapitalization(Scale=6)")</f>
        <v>62.335127049</v>
      </c>
      <c r="L518" s="11">
        <f>_xll.RDP.Data(Table2[[#This Row],[Ticker]],"TR.AvgDailyValTraded20D(Scale=6)")</f>
        <v>2.4058598961537999E-2</v>
      </c>
      <c r="M518" s="44">
        <v>67.099999999999994</v>
      </c>
      <c r="N518" s="11">
        <v>0.02</v>
      </c>
      <c r="O518" s="46"/>
      <c r="P518" s="17"/>
      <c r="Q518" s="14">
        <f ca="1">(Table2[[#This Row],[Q End Cash]]+((TODAY()-Table2[[#This Row],[Quarter End Date]])*(Table2[[#This Row],[Quarterly Burn]]/90)))/1000000</f>
        <v>36.489899999999999</v>
      </c>
      <c r="R518" s="14">
        <f ca="1">Table2[[#This Row],[Current Estimate, Cash]]/(Table2[[#This Row],[Quarterly Burn]]/1000000)</f>
        <v>20.016401535929784</v>
      </c>
      <c r="S518" s="2" t="e">
        <f>INDEX(Table1[Date],MATCH(Table2[[#This Row],[Ticker]],Table1[RIC],0))</f>
        <v>#N/A</v>
      </c>
    </row>
    <row r="519" spans="2:19" hidden="1" x14ac:dyDescent="0.25">
      <c r="B519" s="1" t="s">
        <v>556</v>
      </c>
      <c r="C519" s="17">
        <v>-3863000</v>
      </c>
      <c r="D519" s="17">
        <v>-2806000</v>
      </c>
      <c r="E519" s="17">
        <v>-187000</v>
      </c>
      <c r="F519" s="18">
        <v>45467000</v>
      </c>
      <c r="G519" s="18">
        <v>-6669000</v>
      </c>
      <c r="H519" s="2">
        <v>45290</v>
      </c>
      <c r="I519" s="20">
        <f>Table2[[#This Row],[Quarter End Date]]+((Table2[[#This Row],[Q End Cash]]+(2*Table2[[#This Row],[Quarterly Burn]]))/(-Table2[[#This Row],[Quarterly Burn]]/90))</f>
        <v>45723.589743589742</v>
      </c>
      <c r="J519" s="21">
        <f>Table2[[#This Row],[Quarter End Date]]+((Table2[[#This Row],[Q End Cash]]+(1.2*Table2[[#This Row],[Quarterly Burn]]))/(-Table2[[#This Row],[Quarterly Burn]]/90))</f>
        <v>45795.589743589742</v>
      </c>
      <c r="K519" s="9">
        <f>_xll.RDP.Data(Table2[[#This Row],[Ticker]],"TR.CompanyMarketCapitalization(Scale=6)")</f>
        <v>198.48245858000001</v>
      </c>
      <c r="L519" s="12">
        <f>_xll.RDP.Data(Table2[[#This Row],[Ticker]],"TR.AvgDailyValTraded20D(Scale=6)")</f>
        <v>0.35665792192307699</v>
      </c>
      <c r="M519" s="9">
        <v>200.2</v>
      </c>
      <c r="N519" s="12">
        <v>0.35699999999999998</v>
      </c>
      <c r="O519" s="45"/>
      <c r="P519" s="17"/>
      <c r="Q519" s="13">
        <f ca="1">(Table2[[#This Row],[Q End Cash]]+((TODAY()-Table2[[#This Row],[Quarter End Date]])*(Table2[[#This Row],[Quarterly Burn]]/90)))/1000000</f>
        <v>36.7973</v>
      </c>
      <c r="R519" s="14">
        <f ca="1">Table2[[#This Row],[Current Estimate, Cash]]/(Table2[[#This Row],[Quarterly Burn]]/1000000)</f>
        <v>-5.5176638176638182</v>
      </c>
      <c r="S519" s="2" t="e">
        <f>INDEX(Table1[Date],MATCH(Table2[[#This Row],[Ticker]],Table1[RIC],0))</f>
        <v>#N/A</v>
      </c>
    </row>
    <row r="520" spans="2:19" hidden="1" x14ac:dyDescent="0.25">
      <c r="B520" s="1" t="s">
        <v>219</v>
      </c>
      <c r="C520" s="17">
        <v>-1831000</v>
      </c>
      <c r="D520" s="17">
        <v>-4489000</v>
      </c>
      <c r="E520" s="17">
        <v>-3215000</v>
      </c>
      <c r="F520" s="18">
        <v>45368000</v>
      </c>
      <c r="G520" s="18">
        <v>-6320000</v>
      </c>
      <c r="H520" s="2">
        <v>45290</v>
      </c>
      <c r="I520" s="20">
        <f>Table2[[#This Row],[Quarter End Date]]+((Table2[[#This Row],[Q End Cash]]+(2*Table2[[#This Row],[Quarterly Burn]]))/(-Table2[[#This Row],[Quarterly Burn]]/90))</f>
        <v>45756.063291139239</v>
      </c>
      <c r="J520" s="21">
        <f>Table2[[#This Row],[Quarter End Date]]+((Table2[[#This Row],[Q End Cash]]+(1.2*Table2[[#This Row],[Quarterly Burn]]))/(-Table2[[#This Row],[Quarterly Burn]]/90))</f>
        <v>45828.063291139239</v>
      </c>
      <c r="K520" s="9">
        <f>_xll.RDP.Data(Table2[[#This Row],[Ticker]],"TR.CompanyMarketCapitalization(Scale=6)")</f>
        <v>62.157975755000002</v>
      </c>
      <c r="L520" s="12">
        <f>_xll.RDP.Data(Table2[[#This Row],[Ticker]],"TR.AvgDailyValTraded20D(Scale=6)")</f>
        <v>0.100070942461538</v>
      </c>
      <c r="M520" s="9">
        <v>62.2</v>
      </c>
      <c r="N520" s="12">
        <v>9.7000000000000003E-2</v>
      </c>
      <c r="O520" s="45"/>
      <c r="P520" s="17"/>
      <c r="Q520" s="14">
        <f ca="1">(Table2[[#This Row],[Q End Cash]]+((TODAY()-Table2[[#This Row],[Quarter End Date]])*(Table2[[#This Row],[Quarterly Burn]]/90)))/1000000</f>
        <v>37.152000000000001</v>
      </c>
      <c r="R520" s="14">
        <f ca="1">Table2[[#This Row],[Current Estimate, Cash]]/(Table2[[#This Row],[Quarterly Burn]]/1000000)</f>
        <v>-5.8784810126582281</v>
      </c>
      <c r="S520" s="2" t="e">
        <f>INDEX(Table1[Date],MATCH(Table2[[#This Row],[Ticker]],Table1[RIC],0))</f>
        <v>#N/A</v>
      </c>
    </row>
    <row r="521" spans="2:19" hidden="1" x14ac:dyDescent="0.25">
      <c r="B521" s="1" t="s">
        <v>124</v>
      </c>
      <c r="C521" s="17">
        <v>16676000</v>
      </c>
      <c r="D521" s="17">
        <v>-1852000</v>
      </c>
      <c r="E521" s="17">
        <v>10012000</v>
      </c>
      <c r="F521" s="18">
        <v>18572000</v>
      </c>
      <c r="G521" s="18">
        <v>14824000</v>
      </c>
      <c r="H521" s="2">
        <v>45290</v>
      </c>
      <c r="I521" s="20">
        <f>Table2[[#This Row],[Quarter End Date]]+((Table2[[#This Row],[Q End Cash]]+(2*Table2[[#This Row],[Quarterly Burn]]))/(-Table2[[#This Row],[Quarterly Burn]]/90))</f>
        <v>44997.245008094978</v>
      </c>
      <c r="J521" s="21">
        <f>Table2[[#This Row],[Quarter End Date]]+((Table2[[#This Row],[Q End Cash]]+(1.2*Table2[[#This Row],[Quarterly Burn]]))/(-Table2[[#This Row],[Quarterly Burn]]/90))</f>
        <v>45069.245008094978</v>
      </c>
      <c r="K521" s="9">
        <f>_xll.RDP.Data(Table2[[#This Row],[Ticker]],"TR.CompanyMarketCapitalization(Scale=6)")</f>
        <v>121.13338026</v>
      </c>
      <c r="L521" s="11">
        <f>_xll.RDP.Data(Table2[[#This Row],[Ticker]],"TR.AvgDailyValTraded20D(Scale=6)")</f>
        <v>9.1777041538462001E-2</v>
      </c>
      <c r="M521" s="44">
        <v>124.2</v>
      </c>
      <c r="N521" s="11">
        <v>0.12</v>
      </c>
      <c r="O521" s="46"/>
      <c r="P521" s="17"/>
      <c r="Q521" s="14">
        <f ca="1">(Table2[[#This Row],[Q End Cash]]+((TODAY()-Table2[[#This Row],[Quarter End Date]])*(Table2[[#This Row],[Quarterly Burn]]/90)))/1000000</f>
        <v>37.843200000000003</v>
      </c>
      <c r="R521" s="14">
        <f ca="1">Table2[[#This Row],[Current Estimate, Cash]]/(Table2[[#This Row],[Quarterly Burn]]/1000000)</f>
        <v>2.5528332433890988</v>
      </c>
      <c r="S521" s="2" t="e">
        <f>INDEX(Table1[Date],MATCH(Table2[[#This Row],[Ticker]],Table1[RIC],0))</f>
        <v>#N/A</v>
      </c>
    </row>
    <row r="522" spans="2:19" hidden="1" x14ac:dyDescent="0.25">
      <c r="B522" s="1" t="s">
        <v>537</v>
      </c>
      <c r="C522" s="17">
        <v>-5374000</v>
      </c>
      <c r="D522" s="17">
        <v>-3064000</v>
      </c>
      <c r="E522" s="17">
        <v>49735000</v>
      </c>
      <c r="F522" s="18">
        <v>48844000</v>
      </c>
      <c r="G522" s="18">
        <v>-8438000</v>
      </c>
      <c r="H522" s="2">
        <v>45290</v>
      </c>
      <c r="I522" s="20">
        <f>Table2[[#This Row],[Quarter End Date]]+((Table2[[#This Row],[Q End Cash]]+(2*Table2[[#This Row],[Quarterly Burn]]))/(-Table2[[#This Row],[Quarterly Burn]]/90))</f>
        <v>45630.971794264042</v>
      </c>
      <c r="J522" s="21">
        <f>Table2[[#This Row],[Quarter End Date]]+((Table2[[#This Row],[Q End Cash]]+(1.2*Table2[[#This Row],[Quarterly Burn]]))/(-Table2[[#This Row],[Quarterly Burn]]/90))</f>
        <v>45702.971794264042</v>
      </c>
      <c r="K522" s="9">
        <f>_xll.RDP.Data(Table2[[#This Row],[Ticker]],"TR.CompanyMarketCapitalization(Scale=6)")</f>
        <v>206.78677343999999</v>
      </c>
      <c r="L522" s="12">
        <f>_xll.RDP.Data(Table2[[#This Row],[Ticker]],"TR.AvgDailyValTraded20D(Scale=6)")</f>
        <v>0.32164541384615403</v>
      </c>
      <c r="M522" s="9">
        <v>194.3</v>
      </c>
      <c r="N522" s="12">
        <v>0.33500000000000002</v>
      </c>
      <c r="O522" s="45"/>
      <c r="P522" s="17"/>
      <c r="Q522" s="13">
        <f ca="1">(Table2[[#This Row],[Q End Cash]]+((TODAY()-Table2[[#This Row],[Quarter End Date]])*(Table2[[#This Row],[Quarterly Burn]]/90)))/1000000</f>
        <v>37.874600000000001</v>
      </c>
      <c r="R522" s="14">
        <f ca="1">Table2[[#This Row],[Current Estimate, Cash]]/(Table2[[#This Row],[Quarterly Burn]]/1000000)</f>
        <v>-4.488575491822707</v>
      </c>
      <c r="S522" s="2" t="e">
        <f>INDEX(Table1[Date],MATCH(Table2[[#This Row],[Ticker]],Table1[RIC],0))</f>
        <v>#N/A</v>
      </c>
    </row>
    <row r="523" spans="2:19" hidden="1" x14ac:dyDescent="0.25">
      <c r="B523" s="1" t="s">
        <v>39</v>
      </c>
      <c r="C523" s="17">
        <v>-2577000</v>
      </c>
      <c r="D523" s="17">
        <v>4109000</v>
      </c>
      <c r="E523" s="17" t="s">
        <v>21</v>
      </c>
      <c r="F523" s="18">
        <v>36486000</v>
      </c>
      <c r="G523" s="18">
        <v>1532000</v>
      </c>
      <c r="H523" s="2">
        <v>45290</v>
      </c>
      <c r="I523" s="20">
        <f>Table2[[#This Row],[Quarter End Date]]+((Table2[[#This Row],[Q End Cash]]+(2*Table2[[#This Row],[Quarterly Burn]]))/(-Table2[[#This Row],[Quarterly Burn]]/90))</f>
        <v>42966.566579634462</v>
      </c>
      <c r="J523" s="21">
        <f>Table2[[#This Row],[Quarter End Date]]+((Table2[[#This Row],[Q End Cash]]+(1.2*Table2[[#This Row],[Quarterly Burn]]))/(-Table2[[#This Row],[Quarterly Burn]]/90))</f>
        <v>43038.566579634462</v>
      </c>
      <c r="K523" s="9">
        <f>_xll.RDP.Data(Table2[[#This Row],[Ticker]],"TR.CompanyMarketCapitalization(Scale=6)")</f>
        <v>110.95621084</v>
      </c>
      <c r="L523" s="11">
        <f>_xll.RDP.Data(Table2[[#This Row],[Ticker]],"TR.AvgDailyValTraded20D(Scale=6)")</f>
        <v>0.28754441223076899</v>
      </c>
      <c r="M523" s="44">
        <v>125.4</v>
      </c>
      <c r="N523" s="11">
        <v>0.36</v>
      </c>
      <c r="O523" s="46"/>
      <c r="P523" s="17"/>
      <c r="Q523" s="14">
        <f ca="1">(Table2[[#This Row],[Q End Cash]]+((TODAY()-Table2[[#This Row],[Quarter End Date]])*(Table2[[#This Row],[Quarterly Burn]]/90)))/1000000</f>
        <v>38.477600000000002</v>
      </c>
      <c r="R523" s="14">
        <f ca="1">Table2[[#This Row],[Current Estimate, Cash]]/(Table2[[#This Row],[Quarterly Burn]]/1000000)</f>
        <v>25.115926892950394</v>
      </c>
      <c r="S523" s="2" t="e">
        <f>INDEX(Table1[Date],MATCH(Table2[[#This Row],[Ticker]],Table1[RIC],0))</f>
        <v>#N/A</v>
      </c>
    </row>
    <row r="524" spans="2:19" hidden="1" x14ac:dyDescent="0.25">
      <c r="B524" s="1" t="s">
        <v>96</v>
      </c>
      <c r="C524" s="17">
        <v>5559000</v>
      </c>
      <c r="D524" s="17">
        <v>5537000</v>
      </c>
      <c r="E524" s="17">
        <v>-2994000</v>
      </c>
      <c r="F524" s="18">
        <v>24290000</v>
      </c>
      <c r="G524" s="18">
        <v>11096000</v>
      </c>
      <c r="H524" s="2">
        <v>45290</v>
      </c>
      <c r="I524" s="20">
        <f>Table2[[#This Row],[Quarter End Date]]+((Table2[[#This Row],[Q End Cash]]+(2*Table2[[#This Row],[Quarterly Burn]]))/(-Table2[[#This Row],[Quarterly Burn]]/90))</f>
        <v>44912.983056957462</v>
      </c>
      <c r="J524" s="21">
        <f>Table2[[#This Row],[Quarter End Date]]+((Table2[[#This Row],[Q End Cash]]+(1.2*Table2[[#This Row],[Quarterly Burn]]))/(-Table2[[#This Row],[Quarterly Burn]]/90))</f>
        <v>44984.983056957462</v>
      </c>
      <c r="K524" s="9">
        <f>_xll.RDP.Data(Table2[[#This Row],[Ticker]],"TR.CompanyMarketCapitalization(Scale=6)")</f>
        <v>108.49364912</v>
      </c>
      <c r="L524" s="11">
        <f>_xll.RDP.Data(Table2[[#This Row],[Ticker]],"TR.AvgDailyValTraded20D(Scale=6)")</f>
        <v>0.30872699730769199</v>
      </c>
      <c r="M524" s="44">
        <v>109.3</v>
      </c>
      <c r="N524" s="11">
        <v>0.28999999999999998</v>
      </c>
      <c r="O524" s="46"/>
      <c r="P524" s="17"/>
      <c r="Q524" s="14">
        <f ca="1">(Table2[[#This Row],[Q End Cash]]+((TODAY()-Table2[[#This Row],[Quarter End Date]])*(Table2[[#This Row],[Quarterly Burn]]/90)))/1000000</f>
        <v>38.714799999999997</v>
      </c>
      <c r="R524" s="14">
        <f ca="1">Table2[[#This Row],[Current Estimate, Cash]]/(Table2[[#This Row],[Quarterly Burn]]/1000000)</f>
        <v>3.4890771449170868</v>
      </c>
      <c r="S524" s="2" t="e">
        <f>INDEX(Table1[Date],MATCH(Table2[[#This Row],[Ticker]],Table1[RIC],0))</f>
        <v>#N/A</v>
      </c>
    </row>
    <row r="525" spans="2:19" hidden="1" x14ac:dyDescent="0.25">
      <c r="B525" s="1" t="s">
        <v>42</v>
      </c>
      <c r="C525" s="17">
        <v>27999000</v>
      </c>
      <c r="D525" s="17">
        <v>-25380000</v>
      </c>
      <c r="E525" s="17">
        <v>-9821000</v>
      </c>
      <c r="F525" s="18">
        <v>35844000</v>
      </c>
      <c r="G525" s="18">
        <v>2619000</v>
      </c>
      <c r="H525" s="2">
        <v>45290</v>
      </c>
      <c r="I525" s="20">
        <f>Table2[[#This Row],[Quarter End Date]]+((Table2[[#This Row],[Q End Cash]]+(2*Table2[[#This Row],[Quarterly Burn]]))/(-Table2[[#This Row],[Quarterly Burn]]/90))</f>
        <v>43878.247422680412</v>
      </c>
      <c r="J525" s="21">
        <f>Table2[[#This Row],[Quarter End Date]]+((Table2[[#This Row],[Q End Cash]]+(1.2*Table2[[#This Row],[Quarterly Burn]]))/(-Table2[[#This Row],[Quarterly Burn]]/90))</f>
        <v>43950.247422680412</v>
      </c>
      <c r="K525" s="9">
        <f>_xll.RDP.Data(Table2[[#This Row],[Ticker]],"TR.CompanyMarketCapitalization(Scale=6)")</f>
        <v>226.47768970000001</v>
      </c>
      <c r="L525" s="11">
        <f>_xll.RDP.Data(Table2[[#This Row],[Ticker]],"TR.AvgDailyValTraded20D(Scale=6)")</f>
        <v>0.52381330070606702</v>
      </c>
      <c r="M525" s="44">
        <v>226.5</v>
      </c>
      <c r="N525" s="11">
        <v>0.52</v>
      </c>
      <c r="O525" s="46"/>
      <c r="P525" s="17"/>
      <c r="Q525" s="14">
        <f ca="1">(Table2[[#This Row],[Q End Cash]]+((TODAY()-Table2[[#This Row],[Quarter End Date]])*(Table2[[#This Row],[Quarterly Burn]]/90)))/1000000</f>
        <v>39.248699999999999</v>
      </c>
      <c r="R525" s="14">
        <f ca="1">Table2[[#This Row],[Current Estimate, Cash]]/(Table2[[#This Row],[Quarterly Burn]]/1000000)</f>
        <v>14.986139747995416</v>
      </c>
      <c r="S525" s="2" t="e">
        <f>INDEX(Table1[Date],MATCH(Table2[[#This Row],[Ticker]],Table1[RIC],0))</f>
        <v>#N/A</v>
      </c>
    </row>
    <row r="526" spans="2:19" hidden="1" x14ac:dyDescent="0.25">
      <c r="B526" s="1" t="s">
        <v>108</v>
      </c>
      <c r="C526" s="17">
        <v>15200000</v>
      </c>
      <c r="D526" s="17">
        <v>-1760000</v>
      </c>
      <c r="E526" s="17">
        <v>-227000</v>
      </c>
      <c r="F526" s="18">
        <v>22535000</v>
      </c>
      <c r="G526" s="18">
        <v>13440000</v>
      </c>
      <c r="H526" s="2">
        <v>45290</v>
      </c>
      <c r="I526" s="20">
        <f>Table2[[#This Row],[Quarter End Date]]+((Table2[[#This Row],[Q End Cash]]+(2*Table2[[#This Row],[Quarterly Burn]]))/(-Table2[[#This Row],[Quarterly Burn]]/90))</f>
        <v>44959.095982142855</v>
      </c>
      <c r="J526" s="21">
        <f>Table2[[#This Row],[Quarter End Date]]+((Table2[[#This Row],[Q End Cash]]+(1.2*Table2[[#This Row],[Quarterly Burn]]))/(-Table2[[#This Row],[Quarterly Burn]]/90))</f>
        <v>45031.095982142855</v>
      </c>
      <c r="K526" s="9">
        <f>_xll.RDP.Data(Table2[[#This Row],[Ticker]],"TR.CompanyMarketCapitalization(Scale=6)")</f>
        <v>140.28974761500001</v>
      </c>
      <c r="L526" s="11">
        <f>_xll.RDP.Data(Table2[[#This Row],[Ticker]],"TR.AvgDailyValTraded20D(Scale=6)")</f>
        <v>6.6365391730768997E-2</v>
      </c>
      <c r="M526" s="44">
        <v>143</v>
      </c>
      <c r="N526" s="11">
        <v>7.0000000000000007E-2</v>
      </c>
      <c r="O526" s="46"/>
      <c r="P526" s="17"/>
      <c r="Q526" s="14">
        <f ca="1">(Table2[[#This Row],[Q End Cash]]+((TODAY()-Table2[[#This Row],[Quarter End Date]])*(Table2[[#This Row],[Quarterly Burn]]/90)))/1000000</f>
        <v>40.006999999999998</v>
      </c>
      <c r="R526" s="14">
        <f ca="1">Table2[[#This Row],[Current Estimate, Cash]]/(Table2[[#This Row],[Quarterly Burn]]/1000000)</f>
        <v>2.9767113095238096</v>
      </c>
      <c r="S526" s="2" t="e">
        <f>INDEX(Table1[Date],MATCH(Table2[[#This Row],[Ticker]],Table1[RIC],0))</f>
        <v>#N/A</v>
      </c>
    </row>
    <row r="527" spans="2:19" hidden="1" x14ac:dyDescent="0.25">
      <c r="B527" s="1" t="s">
        <v>52</v>
      </c>
      <c r="C527" s="17">
        <v>9558000</v>
      </c>
      <c r="D527" s="17">
        <v>-4066000</v>
      </c>
      <c r="E527" s="17">
        <v>-42577000</v>
      </c>
      <c r="F527" s="18">
        <v>34338000</v>
      </c>
      <c r="G527" s="18">
        <v>5492000</v>
      </c>
      <c r="H527" s="2">
        <v>45290</v>
      </c>
      <c r="I527" s="20">
        <f>Table2[[#This Row],[Quarter End Date]]+((Table2[[#This Row],[Q End Cash]]+(2*Table2[[#This Row],[Quarterly Burn]]))/(-Table2[[#This Row],[Quarterly Burn]]/90))</f>
        <v>44547.286962855062</v>
      </c>
      <c r="J527" s="21">
        <f>Table2[[#This Row],[Quarter End Date]]+((Table2[[#This Row],[Q End Cash]]+(1.2*Table2[[#This Row],[Quarterly Burn]]))/(-Table2[[#This Row],[Quarterly Burn]]/90))</f>
        <v>44619.286962855062</v>
      </c>
      <c r="K527" s="9">
        <f>_xll.RDP.Data(Table2[[#This Row],[Ticker]],"TR.CompanyMarketCapitalization(Scale=6)")</f>
        <v>92.126581100999999</v>
      </c>
      <c r="L527" s="11">
        <f>_xll.RDP.Data(Table2[[#This Row],[Ticker]],"TR.AvgDailyValTraded20D(Scale=6)")</f>
        <v>5.6982611692307998E-2</v>
      </c>
      <c r="M527" s="44">
        <v>92.1</v>
      </c>
      <c r="N527" s="11">
        <v>0.06</v>
      </c>
      <c r="O527" s="46"/>
      <c r="P527" s="17"/>
      <c r="Q527" s="14">
        <f ca="1">(Table2[[#This Row],[Q End Cash]]+((TODAY()-Table2[[#This Row],[Quarter End Date]])*(Table2[[#This Row],[Quarterly Burn]]/90)))/1000000</f>
        <v>41.477600000000002</v>
      </c>
      <c r="R527" s="14">
        <f ca="1">Table2[[#This Row],[Current Estimate, Cash]]/(Table2[[#This Row],[Quarterly Burn]]/1000000)</f>
        <v>7.5523670793882012</v>
      </c>
      <c r="S527" s="2" t="e">
        <f>INDEX(Table1[Date],MATCH(Table2[[#This Row],[Ticker]],Table1[RIC],0))</f>
        <v>#N/A</v>
      </c>
    </row>
    <row r="528" spans="2:19" hidden="1" x14ac:dyDescent="0.25">
      <c r="B528" s="1" t="s">
        <v>100</v>
      </c>
      <c r="C528" s="17">
        <v>39263000</v>
      </c>
      <c r="D528" s="17">
        <v>-26379000</v>
      </c>
      <c r="E528" s="17">
        <v>7940000</v>
      </c>
      <c r="F528" s="18">
        <v>24734000</v>
      </c>
      <c r="G528" s="18">
        <v>12884000</v>
      </c>
      <c r="H528" s="2">
        <v>45290</v>
      </c>
      <c r="I528" s="20">
        <f>Table2[[#This Row],[Quarter End Date]]+((Table2[[#This Row],[Q End Cash]]+(2*Table2[[#This Row],[Quarterly Burn]]))/(-Table2[[#This Row],[Quarterly Burn]]/90))</f>
        <v>44937.222912139085</v>
      </c>
      <c r="J528" s="21">
        <f>Table2[[#This Row],[Quarter End Date]]+((Table2[[#This Row],[Q End Cash]]+(1.2*Table2[[#This Row],[Quarterly Burn]]))/(-Table2[[#This Row],[Quarterly Burn]]/90))</f>
        <v>45009.222912139085</v>
      </c>
      <c r="K528" s="9">
        <f>_xll.RDP.Data(Table2[[#This Row],[Ticker]],"TR.CompanyMarketCapitalization(Scale=6)")</f>
        <v>110.709666</v>
      </c>
      <c r="L528" s="11">
        <f>_xll.RDP.Data(Table2[[#This Row],[Ticker]],"TR.AvgDailyValTraded20D(Scale=6)")</f>
        <v>5.6037389615385E-2</v>
      </c>
      <c r="M528" s="44">
        <v>109.6</v>
      </c>
      <c r="N528" s="11">
        <v>0.05</v>
      </c>
      <c r="O528" s="46"/>
      <c r="P528" s="17"/>
      <c r="Q528" s="14">
        <f ca="1">(Table2[[#This Row],[Q End Cash]]+((TODAY()-Table2[[#This Row],[Quarter End Date]])*(Table2[[#This Row],[Quarterly Burn]]/90)))/1000000</f>
        <v>41.483199999999997</v>
      </c>
      <c r="R528" s="14">
        <f ca="1">Table2[[#This Row],[Current Estimate, Cash]]/(Table2[[#This Row],[Quarterly Burn]]/1000000)</f>
        <v>3.2197454206768081</v>
      </c>
      <c r="S528" s="2" t="e">
        <f>INDEX(Table1[Date],MATCH(Table2[[#This Row],[Ticker]],Table1[RIC],0))</f>
        <v>#N/A</v>
      </c>
    </row>
    <row r="529" spans="2:19" hidden="1" x14ac:dyDescent="0.25">
      <c r="B529" s="1" t="s">
        <v>188</v>
      </c>
      <c r="C529" s="17">
        <v>37061000</v>
      </c>
      <c r="D529" s="17">
        <v>-4882000</v>
      </c>
      <c r="E529" s="17">
        <v>-40937000</v>
      </c>
      <c r="F529" s="18">
        <v>0</v>
      </c>
      <c r="G529" s="18">
        <v>32179000</v>
      </c>
      <c r="H529" s="2">
        <v>45290</v>
      </c>
      <c r="I529" s="20">
        <f>Table2[[#This Row],[Quarter End Date]]+((Table2[[#This Row],[Q End Cash]]+(2*Table2[[#This Row],[Quarterly Burn]]))/(-Table2[[#This Row],[Quarterly Burn]]/90))</f>
        <v>45110</v>
      </c>
      <c r="J529" s="21">
        <f>Table2[[#This Row],[Quarter End Date]]+((Table2[[#This Row],[Q End Cash]]+(1.2*Table2[[#This Row],[Quarterly Burn]]))/(-Table2[[#This Row],[Quarterly Burn]]/90))</f>
        <v>45182</v>
      </c>
      <c r="K529" s="9">
        <f>_xll.RDP.Data(Table2[[#This Row],[Ticker]],"TR.CompanyMarketCapitalization(Scale=6)")</f>
        <v>169.79529600000001</v>
      </c>
      <c r="L529" s="11">
        <f>_xll.RDP.Data(Table2[[#This Row],[Ticker]],"TR.AvgDailyValTraded20D(Scale=6)")</f>
        <v>0.167441997692308</v>
      </c>
      <c r="M529" s="44">
        <v>171.4</v>
      </c>
      <c r="N529" s="11">
        <v>0.17</v>
      </c>
      <c r="O529" s="46"/>
      <c r="P529" s="17"/>
      <c r="Q529" s="14">
        <f ca="1">(Table2[[#This Row],[Q End Cash]]+((TODAY()-Table2[[#This Row],[Quarter End Date]])*(Table2[[#This Row],[Quarterly Burn]]/90)))/1000000</f>
        <v>41.832700000000003</v>
      </c>
      <c r="R529" s="14">
        <f ca="1">Table2[[#This Row],[Current Estimate, Cash]]/(Table2[[#This Row],[Quarterly Burn]]/1000000)</f>
        <v>1.3</v>
      </c>
      <c r="S529" s="2" t="e">
        <f>INDEX(Table1[Date],MATCH(Table2[[#This Row],[Ticker]],Table1[RIC],0))</f>
        <v>#N/A</v>
      </c>
    </row>
    <row r="530" spans="2:19" hidden="1" x14ac:dyDescent="0.25">
      <c r="B530" s="1" t="s">
        <v>604</v>
      </c>
      <c r="C530" s="17">
        <v>23228000</v>
      </c>
      <c r="D530" s="17">
        <v>-25475000</v>
      </c>
      <c r="E530" s="17">
        <v>-20000000</v>
      </c>
      <c r="F530" s="18">
        <v>44860000</v>
      </c>
      <c r="G530" s="18">
        <v>-2247000</v>
      </c>
      <c r="H530" s="2">
        <v>45290</v>
      </c>
      <c r="I530" s="20">
        <f>Table2[[#This Row],[Quarter End Date]]+((Table2[[#This Row],[Q End Cash]]+(2*Table2[[#This Row],[Quarterly Burn]]))/(-Table2[[#This Row],[Quarterly Burn]]/90))</f>
        <v>46906.795727636847</v>
      </c>
      <c r="J530" s="21">
        <f>Table2[[#This Row],[Quarter End Date]]+((Table2[[#This Row],[Q End Cash]]+(1.2*Table2[[#This Row],[Quarterly Burn]]))/(-Table2[[#This Row],[Quarterly Burn]]/90))</f>
        <v>46978.795727636847</v>
      </c>
      <c r="K530" s="9">
        <f>_xll.RDP.Data(Table2[[#This Row],[Ticker]],"TR.CompanyMarketCapitalization(Scale=6)")</f>
        <v>320.27973328000002</v>
      </c>
      <c r="L530" s="12">
        <f>_xll.RDP.Data(Table2[[#This Row],[Ticker]],"TR.AvgDailyValTraded20D(Scale=6)")</f>
        <v>0.29735055615384598</v>
      </c>
      <c r="M530" s="9">
        <v>318.7</v>
      </c>
      <c r="N530" s="12">
        <v>0.30599999999999999</v>
      </c>
      <c r="O530" s="45"/>
      <c r="P530" s="17"/>
      <c r="Q530" s="14">
        <f ca="1">(Table2[[#This Row],[Q End Cash]]+((TODAY()-Table2[[#This Row],[Quarter End Date]])*(Table2[[#This Row],[Quarterly Burn]]/90)))/1000000</f>
        <v>41.938899999999997</v>
      </c>
      <c r="R530" s="14">
        <f ca="1">Table2[[#This Row],[Current Estimate, Cash]]/(Table2[[#This Row],[Quarterly Burn]]/1000000)</f>
        <v>-18.664396973742768</v>
      </c>
      <c r="S530" s="2" t="e">
        <f>INDEX(Table1[Date],MATCH(Table2[[#This Row],[Ticker]],Table1[RIC],0))</f>
        <v>#N/A</v>
      </c>
    </row>
    <row r="531" spans="2:19" hidden="1" x14ac:dyDescent="0.25">
      <c r="B531" s="1" t="s">
        <v>164</v>
      </c>
      <c r="C531" s="17">
        <v>53133036</v>
      </c>
      <c r="D531" s="17">
        <v>-25125735</v>
      </c>
      <c r="E531" s="17">
        <v>-31221386</v>
      </c>
      <c r="F531" s="18">
        <v>6828484</v>
      </c>
      <c r="G531" s="18">
        <v>28007301</v>
      </c>
      <c r="H531" s="2">
        <v>45290</v>
      </c>
      <c r="I531" s="20">
        <f>Table2[[#This Row],[Quarter End Date]]+((Table2[[#This Row],[Q End Cash]]+(2*Table2[[#This Row],[Quarterly Burn]]))/(-Table2[[#This Row],[Quarterly Burn]]/90))</f>
        <v>45088.05702305981</v>
      </c>
      <c r="J531" s="21">
        <f>Table2[[#This Row],[Quarter End Date]]+((Table2[[#This Row],[Q End Cash]]+(1.2*Table2[[#This Row],[Quarterly Burn]]))/(-Table2[[#This Row],[Quarterly Burn]]/90))</f>
        <v>45160.05702305981</v>
      </c>
      <c r="K531" s="9">
        <f>_xll.RDP.Data(Table2[[#This Row],[Ticker]],"TR.CompanyMarketCapitalization(Scale=6)")</f>
        <v>130.46334658500001</v>
      </c>
      <c r="L531" s="11">
        <f>_xll.RDP.Data(Table2[[#This Row],[Ticker]],"TR.AvgDailyValTraded20D(Scale=6)")</f>
        <v>8.1204737692308002E-2</v>
      </c>
      <c r="M531" s="44">
        <v>130.5</v>
      </c>
      <c r="N531" s="11">
        <v>0.08</v>
      </c>
      <c r="O531" s="46"/>
      <c r="P531" s="17"/>
      <c r="Q531" s="14">
        <f ca="1">(Table2[[#This Row],[Q End Cash]]+((TODAY()-Table2[[#This Row],[Quarter End Date]])*(Table2[[#This Row],[Quarterly Burn]]/90)))/1000000</f>
        <v>43.237975299999995</v>
      </c>
      <c r="R531" s="14">
        <f ca="1">Table2[[#This Row],[Current Estimate, Cash]]/(Table2[[#This Row],[Quarterly Burn]]/1000000)</f>
        <v>1.5438108548910157</v>
      </c>
      <c r="S531" s="2" t="e">
        <f>INDEX(Table1[Date],MATCH(Table2[[#This Row],[Ticker]],Table1[RIC],0))</f>
        <v>#N/A</v>
      </c>
    </row>
    <row r="532" spans="2:19" hidden="1" x14ac:dyDescent="0.25">
      <c r="B532" s="1" t="s">
        <v>173</v>
      </c>
      <c r="C532" s="17">
        <v>31056000</v>
      </c>
      <c r="D532" s="17">
        <v>735000</v>
      </c>
      <c r="E532" s="17">
        <v>-31760000</v>
      </c>
      <c r="F532" s="18">
        <v>2445000</v>
      </c>
      <c r="G532" s="18">
        <v>31791000</v>
      </c>
      <c r="H532" s="2">
        <v>45290</v>
      </c>
      <c r="I532" s="20">
        <f>Table2[[#This Row],[Quarter End Date]]+((Table2[[#This Row],[Q End Cash]]+(2*Table2[[#This Row],[Quarterly Burn]]))/(-Table2[[#This Row],[Quarterly Burn]]/90))</f>
        <v>45103.07822968765</v>
      </c>
      <c r="J532" s="21">
        <f>Table2[[#This Row],[Quarter End Date]]+((Table2[[#This Row],[Q End Cash]]+(1.2*Table2[[#This Row],[Quarterly Burn]]))/(-Table2[[#This Row],[Quarterly Burn]]/90))</f>
        <v>45175.07822968765</v>
      </c>
      <c r="K532" s="9">
        <f>_xll.RDP.Data(Table2[[#This Row],[Ticker]],"TR.CompanyMarketCapitalization(Scale=6)")</f>
        <v>57.464332335000002</v>
      </c>
      <c r="L532" s="11">
        <f>_xll.RDP.Data(Table2[[#This Row],[Ticker]],"TR.AvgDailyValTraded20D(Scale=6)")</f>
        <v>2.3078036538462E-2</v>
      </c>
      <c r="M532" s="44">
        <v>59.6</v>
      </c>
      <c r="N532" s="11">
        <v>0.02</v>
      </c>
      <c r="O532" s="46"/>
      <c r="P532" s="17"/>
      <c r="Q532" s="14">
        <f ca="1">(Table2[[#This Row],[Q End Cash]]+((TODAY()-Table2[[#This Row],[Quarter End Date]])*(Table2[[#This Row],[Quarterly Burn]]/90)))/1000000</f>
        <v>43.773299999999999</v>
      </c>
      <c r="R532" s="14">
        <f ca="1">Table2[[#This Row],[Current Estimate, Cash]]/(Table2[[#This Row],[Quarterly Burn]]/1000000)</f>
        <v>1.3769085590261394</v>
      </c>
      <c r="S532" s="2" t="e">
        <f>INDEX(Table1[Date],MATCH(Table2[[#This Row],[Ticker]],Table1[RIC],0))</f>
        <v>#N/A</v>
      </c>
    </row>
    <row r="533" spans="2:19" hidden="1" x14ac:dyDescent="0.25">
      <c r="B533" s="1" t="s">
        <v>145</v>
      </c>
      <c r="C533" s="17">
        <v>25400000</v>
      </c>
      <c r="D533" s="17">
        <v>-3532000</v>
      </c>
      <c r="E533" s="17">
        <v>-27140000</v>
      </c>
      <c r="F533" s="18">
        <v>16006000</v>
      </c>
      <c r="G533" s="18">
        <v>21868000</v>
      </c>
      <c r="H533" s="2">
        <v>45290</v>
      </c>
      <c r="I533" s="20">
        <f>Table2[[#This Row],[Quarter End Date]]+((Table2[[#This Row],[Q End Cash]]+(2*Table2[[#This Row],[Quarterly Burn]]))/(-Table2[[#This Row],[Quarterly Burn]]/90))</f>
        <v>45044.125663069324</v>
      </c>
      <c r="J533" s="21">
        <f>Table2[[#This Row],[Quarter End Date]]+((Table2[[#This Row],[Q End Cash]]+(1.2*Table2[[#This Row],[Quarterly Burn]]))/(-Table2[[#This Row],[Quarterly Burn]]/90))</f>
        <v>45116.125663069324</v>
      </c>
      <c r="K533" s="9">
        <f>_xll.RDP.Data(Table2[[#This Row],[Ticker]],"TR.CompanyMarketCapitalization(Scale=6)")</f>
        <v>49.814292000000002</v>
      </c>
      <c r="L533" s="11">
        <f>_xll.RDP.Data(Table2[[#This Row],[Ticker]],"TR.AvgDailyValTraded20D(Scale=6)")</f>
        <v>0.14689933999999999</v>
      </c>
      <c r="M533" s="44">
        <v>49.5</v>
      </c>
      <c r="N533" s="11">
        <v>0.16</v>
      </c>
      <c r="O533" s="46"/>
      <c r="P533" s="17"/>
      <c r="Q533" s="14">
        <f ca="1">(Table2[[#This Row],[Q End Cash]]+((TODAY()-Table2[[#This Row],[Quarter End Date]])*(Table2[[#This Row],[Quarterly Burn]]/90)))/1000000</f>
        <v>44.434399999999997</v>
      </c>
      <c r="R533" s="14">
        <f ca="1">Table2[[#This Row],[Current Estimate, Cash]]/(Table2[[#This Row],[Quarterly Burn]]/1000000)</f>
        <v>2.0319370770074996</v>
      </c>
      <c r="S533" s="2" t="e">
        <f>INDEX(Table1[Date],MATCH(Table2[[#This Row],[Ticker]],Table1[RIC],0))</f>
        <v>#N/A</v>
      </c>
    </row>
    <row r="534" spans="2:19" hidden="1" x14ac:dyDescent="0.25">
      <c r="B534" s="1" t="s">
        <v>28</v>
      </c>
      <c r="C534" s="17">
        <v>5484000</v>
      </c>
      <c r="D534" s="17">
        <v>-6734000</v>
      </c>
      <c r="E534" s="17">
        <v>-7438000</v>
      </c>
      <c r="F534" s="18">
        <v>46578000</v>
      </c>
      <c r="G534" s="18">
        <v>-1250000</v>
      </c>
      <c r="H534" s="2">
        <v>45290</v>
      </c>
      <c r="I534" s="20">
        <f>Table2[[#This Row],[Quarter End Date]]+((Table2[[#This Row],[Q End Cash]]+(2*Table2[[#This Row],[Quarterly Burn]]))/(-Table2[[#This Row],[Quarterly Burn]]/90))</f>
        <v>48463.616000000002</v>
      </c>
      <c r="J534" s="21">
        <f>Table2[[#This Row],[Quarter End Date]]+((Table2[[#This Row],[Q End Cash]]+(1.2*Table2[[#This Row],[Quarterly Burn]]))/(-Table2[[#This Row],[Quarterly Burn]]/90))</f>
        <v>48535.616000000002</v>
      </c>
      <c r="K534" s="9">
        <f>_xll.RDP.Data(Table2[[#This Row],[Ticker]],"TR.CompanyMarketCapitalization(Scale=6)")</f>
        <v>135.29837086500001</v>
      </c>
      <c r="L534" s="12">
        <f>_xll.RDP.Data(Table2[[#This Row],[Ticker]],"TR.AvgDailyValTraded20D(Scale=6)")</f>
        <v>0.192141454230769</v>
      </c>
      <c r="M534" s="9">
        <v>135.80000000000001</v>
      </c>
      <c r="N534" s="12">
        <v>0.182</v>
      </c>
      <c r="O534" s="45"/>
      <c r="P534" s="17"/>
      <c r="Q534" s="14">
        <f ca="1">(Table2[[#This Row],[Q End Cash]]+((TODAY()-Table2[[#This Row],[Quarter End Date]])*(Table2[[#This Row],[Quarterly Burn]]/90)))/1000000</f>
        <v>44.953000000000003</v>
      </c>
      <c r="R534" s="14">
        <f ca="1">Table2[[#This Row],[Current Estimate, Cash]]/(Table2[[#This Row],[Quarterly Burn]]/1000000)</f>
        <v>-35.962400000000002</v>
      </c>
      <c r="S534" s="2" t="e">
        <f>INDEX(Table1[Date],MATCH(Table2[[#This Row],[Ticker]],Table1[RIC],0))</f>
        <v>#N/A</v>
      </c>
    </row>
    <row r="535" spans="2:19" hidden="1" x14ac:dyDescent="0.25">
      <c r="B535" s="1" t="s">
        <v>154</v>
      </c>
      <c r="C535" s="17">
        <v>29765000</v>
      </c>
      <c r="D535" s="17">
        <v>-3875000</v>
      </c>
      <c r="E535" s="17">
        <v>-23747000</v>
      </c>
      <c r="F535" s="18">
        <v>12414000</v>
      </c>
      <c r="G535" s="18">
        <v>25890000</v>
      </c>
      <c r="H535" s="2">
        <v>45290</v>
      </c>
      <c r="I535" s="20">
        <f>Table2[[#This Row],[Quarter End Date]]+((Table2[[#This Row],[Q End Cash]]+(2*Table2[[#This Row],[Quarterly Burn]]))/(-Table2[[#This Row],[Quarterly Burn]]/90))</f>
        <v>45066.845886442643</v>
      </c>
      <c r="J535" s="21">
        <f>Table2[[#This Row],[Quarter End Date]]+((Table2[[#This Row],[Q End Cash]]+(1.2*Table2[[#This Row],[Quarterly Burn]]))/(-Table2[[#This Row],[Quarterly Burn]]/90))</f>
        <v>45138.845886442643</v>
      </c>
      <c r="K535" s="9">
        <f>_xll.RDP.Data(Table2[[#This Row],[Ticker]],"TR.CompanyMarketCapitalization(Scale=6)")</f>
        <v>83.491230959999996</v>
      </c>
      <c r="L535" s="11">
        <f>_xll.RDP.Data(Table2[[#This Row],[Ticker]],"TR.AvgDailyValTraded20D(Scale=6)")</f>
        <v>7.6255758846154001E-2</v>
      </c>
      <c r="M535" s="44">
        <v>81.2</v>
      </c>
      <c r="N535" s="11">
        <v>0.08</v>
      </c>
      <c r="O535" s="46"/>
      <c r="P535" s="17"/>
      <c r="Q535" s="14">
        <f ca="1">(Table2[[#This Row],[Q End Cash]]+((TODAY()-Table2[[#This Row],[Quarter End Date]])*(Table2[[#This Row],[Quarterly Burn]]/90)))/1000000</f>
        <v>46.070999999999998</v>
      </c>
      <c r="R535" s="14">
        <f ca="1">Table2[[#This Row],[Current Estimate, Cash]]/(Table2[[#This Row],[Quarterly Burn]]/1000000)</f>
        <v>1.7794901506373115</v>
      </c>
      <c r="S535" s="2" t="e">
        <f>INDEX(Table1[Date],MATCH(Table2[[#This Row],[Ticker]],Table1[RIC],0))</f>
        <v>#N/A</v>
      </c>
    </row>
    <row r="536" spans="2:19" hidden="1" x14ac:dyDescent="0.25">
      <c r="B536" s="1" t="s">
        <v>159</v>
      </c>
      <c r="C536" s="17">
        <v>35628028</v>
      </c>
      <c r="D536" s="17">
        <v>-8058128</v>
      </c>
      <c r="E536" s="17">
        <v>-20204665</v>
      </c>
      <c r="F536" s="18">
        <v>11107630</v>
      </c>
      <c r="G536" s="18">
        <v>27569900</v>
      </c>
      <c r="H536" s="2">
        <v>45290</v>
      </c>
      <c r="I536" s="20">
        <f>Table2[[#This Row],[Quarter End Date]]+((Table2[[#This Row],[Q End Cash]]+(2*Table2[[#This Row],[Quarterly Burn]]))/(-Table2[[#This Row],[Quarterly Burn]]/90))</f>
        <v>45073.739922886918</v>
      </c>
      <c r="J536" s="21">
        <f>Table2[[#This Row],[Quarter End Date]]+((Table2[[#This Row],[Q End Cash]]+(1.2*Table2[[#This Row],[Quarterly Burn]]))/(-Table2[[#This Row],[Quarterly Burn]]/90))</f>
        <v>45145.739922886918</v>
      </c>
      <c r="K536" s="9">
        <f>_xll.RDP.Data(Table2[[#This Row],[Ticker]],"TR.CompanyMarketCapitalization(Scale=6)")</f>
        <v>102.67901759999999</v>
      </c>
      <c r="L536" s="11">
        <f>_xll.RDP.Data(Table2[[#This Row],[Ticker]],"TR.AvgDailyValTraded20D(Scale=6)")</f>
        <v>0.13777654384615401</v>
      </c>
      <c r="M536" s="44">
        <v>88.6</v>
      </c>
      <c r="N536" s="11">
        <v>0.14000000000000001</v>
      </c>
      <c r="O536" s="46"/>
      <c r="P536" s="17"/>
      <c r="Q536" s="14">
        <f ca="1">(Table2[[#This Row],[Q End Cash]]+((TODAY()-Table2[[#This Row],[Quarter End Date]])*(Table2[[#This Row],[Quarterly Burn]]/90)))/1000000</f>
        <v>46.948500000000003</v>
      </c>
      <c r="R536" s="14">
        <f ca="1">Table2[[#This Row],[Current Estimate, Cash]]/(Table2[[#This Row],[Quarterly Burn]]/1000000)</f>
        <v>1.7028897457009275</v>
      </c>
      <c r="S536" s="2" t="e">
        <f>INDEX(Table1[Date],MATCH(Table2[[#This Row],[Ticker]],Table1[RIC],0))</f>
        <v>#N/A</v>
      </c>
    </row>
    <row r="537" spans="2:19" hidden="1" x14ac:dyDescent="0.25">
      <c r="B537" s="1" t="s">
        <v>73</v>
      </c>
      <c r="C537" s="17">
        <v>12227000</v>
      </c>
      <c r="D537" s="17">
        <v>-2683000</v>
      </c>
      <c r="E537" s="17">
        <v>-9921000</v>
      </c>
      <c r="F537" s="18">
        <v>34757000</v>
      </c>
      <c r="G537" s="18">
        <v>9544000</v>
      </c>
      <c r="H537" s="2">
        <v>45290</v>
      </c>
      <c r="I537" s="20">
        <f>Table2[[#This Row],[Quarter End Date]]+((Table2[[#This Row],[Q End Cash]]+(2*Table2[[#This Row],[Quarterly Burn]]))/(-Table2[[#This Row],[Quarterly Burn]]/90))</f>
        <v>44782.241198658841</v>
      </c>
      <c r="J537" s="21">
        <f>Table2[[#This Row],[Quarter End Date]]+((Table2[[#This Row],[Q End Cash]]+(1.2*Table2[[#This Row],[Quarterly Burn]]))/(-Table2[[#This Row],[Quarterly Burn]]/90))</f>
        <v>44854.241198658841</v>
      </c>
      <c r="K537" s="9">
        <f>_xll.RDP.Data(Table2[[#This Row],[Ticker]],"TR.CompanyMarketCapitalization(Scale=6)")</f>
        <v>511.04507555999999</v>
      </c>
      <c r="L537" s="11">
        <f>_xll.RDP.Data(Table2[[#This Row],[Ticker]],"TR.AvgDailyValTraded20D(Scale=6)")</f>
        <v>0.63103058923076905</v>
      </c>
      <c r="M537" s="44">
        <v>506.5</v>
      </c>
      <c r="N537" s="11">
        <v>0.62</v>
      </c>
      <c r="O537" s="46"/>
      <c r="P537" s="17"/>
      <c r="Q537" s="14">
        <f ca="1">(Table2[[#This Row],[Q End Cash]]+((TODAY()-Table2[[#This Row],[Quarter End Date]])*(Table2[[#This Row],[Quarterly Burn]]/90)))/1000000</f>
        <v>47.164200000000001</v>
      </c>
      <c r="R537" s="14">
        <f ca="1">Table2[[#This Row],[Current Estimate, Cash]]/(Table2[[#This Row],[Quarterly Burn]]/1000000)</f>
        <v>4.941764459346186</v>
      </c>
      <c r="S537" s="2" t="e">
        <f>INDEX(Table1[Date],MATCH(Table2[[#This Row],[Ticker]],Table1[RIC],0))</f>
        <v>#N/A</v>
      </c>
    </row>
    <row r="538" spans="2:19" hidden="1" x14ac:dyDescent="0.25">
      <c r="B538" s="1" t="s">
        <v>59</v>
      </c>
      <c r="C538" s="17">
        <v>11248000</v>
      </c>
      <c r="D538" s="17">
        <v>-4185000</v>
      </c>
      <c r="E538" s="17">
        <v>-223000</v>
      </c>
      <c r="F538" s="18">
        <v>38296000</v>
      </c>
      <c r="G538" s="18">
        <v>7063000</v>
      </c>
      <c r="H538" s="2">
        <v>45290</v>
      </c>
      <c r="I538" s="20">
        <f>Table2[[#This Row],[Quarter End Date]]+((Table2[[#This Row],[Q End Cash]]+(2*Table2[[#This Row],[Quarterly Burn]]))/(-Table2[[#This Row],[Quarterly Burn]]/90))</f>
        <v>44622.014724621265</v>
      </c>
      <c r="J538" s="21">
        <f>Table2[[#This Row],[Quarter End Date]]+((Table2[[#This Row],[Q End Cash]]+(1.2*Table2[[#This Row],[Quarterly Burn]]))/(-Table2[[#This Row],[Quarterly Burn]]/90))</f>
        <v>44694.014724621265</v>
      </c>
      <c r="K538" s="9">
        <f>_xll.RDP.Data(Table2[[#This Row],[Ticker]],"TR.CompanyMarketCapitalization(Scale=6)")</f>
        <v>350.91260346000001</v>
      </c>
      <c r="L538" s="11">
        <f>_xll.RDP.Data(Table2[[#This Row],[Ticker]],"TR.AvgDailyValTraded20D(Scale=6)")</f>
        <v>0.33921471923076901</v>
      </c>
      <c r="M538" s="44">
        <v>328.5</v>
      </c>
      <c r="N538" s="11">
        <v>0.34</v>
      </c>
      <c r="O538" s="46"/>
      <c r="P538" s="17"/>
      <c r="Q538" s="14">
        <f ca="1">(Table2[[#This Row],[Q End Cash]]+((TODAY()-Table2[[#This Row],[Quarter End Date]])*(Table2[[#This Row],[Quarterly Burn]]/90)))/1000000</f>
        <v>47.477899999999998</v>
      </c>
      <c r="R538" s="14">
        <f ca="1">Table2[[#This Row],[Current Estimate, Cash]]/(Table2[[#This Row],[Quarterly Burn]]/1000000)</f>
        <v>6.7220586153192698</v>
      </c>
      <c r="S538" s="2" t="e">
        <f>INDEX(Table1[Date],MATCH(Table2[[#This Row],[Ticker]],Table1[RIC],0))</f>
        <v>#N/A</v>
      </c>
    </row>
    <row r="539" spans="2:19" hidden="1" x14ac:dyDescent="0.25">
      <c r="B539" s="1" t="s">
        <v>94</v>
      </c>
      <c r="C539" s="17">
        <v>19026000</v>
      </c>
      <c r="D539" s="17">
        <v>-5640000</v>
      </c>
      <c r="E539" s="17">
        <v>-18842000</v>
      </c>
      <c r="F539" s="18">
        <v>30606000</v>
      </c>
      <c r="G539" s="18">
        <v>13386000</v>
      </c>
      <c r="H539" s="2">
        <v>45290</v>
      </c>
      <c r="I539" s="20">
        <f>Table2[[#This Row],[Quarter End Date]]+((Table2[[#This Row],[Q End Cash]]+(2*Table2[[#This Row],[Quarterly Burn]]))/(-Table2[[#This Row],[Quarterly Burn]]/90))</f>
        <v>44904.222321828776</v>
      </c>
      <c r="J539" s="21">
        <f>Table2[[#This Row],[Quarter End Date]]+((Table2[[#This Row],[Q End Cash]]+(1.2*Table2[[#This Row],[Quarterly Burn]]))/(-Table2[[#This Row],[Quarterly Burn]]/90))</f>
        <v>44976.222321828776</v>
      </c>
      <c r="K539" s="9">
        <f>_xll.RDP.Data(Table2[[#This Row],[Ticker]],"TR.CompanyMarketCapitalization(Scale=6)")</f>
        <v>90.383389199999996</v>
      </c>
      <c r="L539" s="11">
        <f>_xll.RDP.Data(Table2[[#This Row],[Ticker]],"TR.AvgDailyValTraded20D(Scale=6)")</f>
        <v>1.6017964230769E-2</v>
      </c>
      <c r="M539" s="44">
        <v>88.4</v>
      </c>
      <c r="N539" s="11">
        <v>0.02</v>
      </c>
      <c r="O539" s="46"/>
      <c r="P539" s="17"/>
      <c r="Q539" s="14">
        <f ca="1">(Table2[[#This Row],[Q End Cash]]+((TODAY()-Table2[[#This Row],[Quarter End Date]])*(Table2[[#This Row],[Quarterly Burn]]/90)))/1000000</f>
        <v>48.007800000000003</v>
      </c>
      <c r="R539" s="14">
        <f ca="1">Table2[[#This Row],[Current Estimate, Cash]]/(Table2[[#This Row],[Quarterly Burn]]/1000000)</f>
        <v>3.5864186463469299</v>
      </c>
      <c r="S539" s="2" t="e">
        <f>INDEX(Table1[Date],MATCH(Table2[[#This Row],[Ticker]],Table1[RIC],0))</f>
        <v>#N/A</v>
      </c>
    </row>
    <row r="540" spans="2:19" hidden="1" x14ac:dyDescent="0.25">
      <c r="B540" s="1" t="s">
        <v>167</v>
      </c>
      <c r="C540" s="17">
        <v>32706093</v>
      </c>
      <c r="D540" s="17">
        <v>354527</v>
      </c>
      <c r="E540" s="17">
        <v>-38554377</v>
      </c>
      <c r="F540" s="18">
        <v>5748254</v>
      </c>
      <c r="G540" s="18">
        <v>33060620</v>
      </c>
      <c r="H540" s="2">
        <v>45290</v>
      </c>
      <c r="I540" s="20">
        <f>Table2[[#This Row],[Quarter End Date]]+((Table2[[#This Row],[Q End Cash]]+(2*Table2[[#This Row],[Quarterly Burn]]))/(-Table2[[#This Row],[Quarterly Burn]]/90))</f>
        <v>45094.35168910928</v>
      </c>
      <c r="J540" s="21">
        <f>Table2[[#This Row],[Quarter End Date]]+((Table2[[#This Row],[Q End Cash]]+(1.2*Table2[[#This Row],[Quarterly Burn]]))/(-Table2[[#This Row],[Quarterly Burn]]/90))</f>
        <v>45166.35168910928</v>
      </c>
      <c r="K540" s="9">
        <f>_xll.RDP.Data(Table2[[#This Row],[Ticker]],"TR.CompanyMarketCapitalization(Scale=6)")</f>
        <v>88.076497799999999</v>
      </c>
      <c r="L540" s="11">
        <f>_xll.RDP.Data(Table2[[#This Row],[Ticker]],"TR.AvgDailyValTraded20D(Scale=6)")</f>
        <v>7.2373451923076995E-2</v>
      </c>
      <c r="M540" s="44">
        <v>87.3</v>
      </c>
      <c r="N540" s="11">
        <v>7.0000000000000007E-2</v>
      </c>
      <c r="O540" s="46"/>
      <c r="P540" s="17"/>
      <c r="Q540" s="14">
        <f ca="1">(Table2[[#This Row],[Q End Cash]]+((TODAY()-Table2[[#This Row],[Quarter End Date]])*(Table2[[#This Row],[Quarterly Burn]]/90)))/1000000</f>
        <v>48.727060000000002</v>
      </c>
      <c r="R540" s="14">
        <f ca="1">Table2[[#This Row],[Current Estimate, Cash]]/(Table2[[#This Row],[Quarterly Burn]]/1000000)</f>
        <v>1.473870121008015</v>
      </c>
      <c r="S540" s="2" t="e">
        <f>INDEX(Table1[Date],MATCH(Table2[[#This Row],[Ticker]],Table1[RIC],0))</f>
        <v>#N/A</v>
      </c>
    </row>
    <row r="541" spans="2:19" hidden="1" x14ac:dyDescent="0.25">
      <c r="B541" s="1" t="s">
        <v>169</v>
      </c>
      <c r="C541" s="17">
        <v>43005000</v>
      </c>
      <c r="D541" s="17">
        <v>-8794000</v>
      </c>
      <c r="E541" s="17">
        <v>-41452000</v>
      </c>
      <c r="F541" s="18">
        <v>4997000</v>
      </c>
      <c r="G541" s="18">
        <v>34211000</v>
      </c>
      <c r="H541" s="2">
        <v>45290</v>
      </c>
      <c r="I541" s="20">
        <f>Table2[[#This Row],[Quarter End Date]]+((Table2[[#This Row],[Q End Cash]]+(2*Table2[[#This Row],[Quarterly Burn]]))/(-Table2[[#This Row],[Quarterly Burn]]/90))</f>
        <v>45096.854228172226</v>
      </c>
      <c r="J541" s="21">
        <f>Table2[[#This Row],[Quarter End Date]]+((Table2[[#This Row],[Q End Cash]]+(1.2*Table2[[#This Row],[Quarterly Burn]]))/(-Table2[[#This Row],[Quarterly Burn]]/90))</f>
        <v>45168.854228172226</v>
      </c>
      <c r="K541" s="9">
        <f>_xll.RDP.Data(Table2[[#This Row],[Ticker]],"TR.CompanyMarketCapitalization(Scale=6)")</f>
        <v>238.78448553000001</v>
      </c>
      <c r="L541" s="11">
        <f>_xll.RDP.Data(Table2[[#This Row],[Ticker]],"TR.AvgDailyValTraded20D(Scale=6)")</f>
        <v>0.338367683076923</v>
      </c>
      <c r="M541" s="44">
        <v>236.8</v>
      </c>
      <c r="N541" s="11">
        <v>0.33</v>
      </c>
      <c r="O541" s="46"/>
      <c r="P541" s="17"/>
      <c r="Q541" s="14">
        <f ca="1">(Table2[[#This Row],[Q End Cash]]+((TODAY()-Table2[[#This Row],[Quarter End Date]])*(Table2[[#This Row],[Quarterly Burn]]/90)))/1000000</f>
        <v>49.471299999999999</v>
      </c>
      <c r="R541" s="14">
        <f ca="1">Table2[[#This Row],[Current Estimate, Cash]]/(Table2[[#This Row],[Quarterly Burn]]/1000000)</f>
        <v>1.4460641314197189</v>
      </c>
      <c r="S541" s="2" t="e">
        <f>INDEX(Table1[Date],MATCH(Table2[[#This Row],[Ticker]],Table1[RIC],0))</f>
        <v>#N/A</v>
      </c>
    </row>
    <row r="542" spans="2:19" x14ac:dyDescent="0.25">
      <c r="B542" s="1" t="s">
        <v>456</v>
      </c>
      <c r="C542" s="17">
        <v>-632000</v>
      </c>
      <c r="D542" s="17">
        <v>-114000</v>
      </c>
      <c r="E542" s="17">
        <v>1275000</v>
      </c>
      <c r="F542" s="18">
        <v>909000</v>
      </c>
      <c r="G542" s="18">
        <v>-746000</v>
      </c>
      <c r="H542" s="2">
        <v>45290</v>
      </c>
      <c r="I542" s="20">
        <f>Table2[[#This Row],[Quarter End Date]]+((Table2[[#This Row],[Q End Cash]]+(2*Table2[[#This Row],[Quarterly Burn]]))/(-Table2[[#This Row],[Quarterly Burn]]/90))</f>
        <v>45219.664879356569</v>
      </c>
      <c r="J542" s="21">
        <f>Table2[[#This Row],[Quarter End Date]]+((Table2[[#This Row],[Q End Cash]]+(1.2*Table2[[#This Row],[Quarterly Burn]]))/(-Table2[[#This Row],[Quarterly Burn]]/90))</f>
        <v>45291.664879356569</v>
      </c>
      <c r="K542" s="9">
        <f>_xll.RDP.Data(Table2[[#This Row],[Ticker]],"TR.CompanyMarketCapitalization(Scale=6)")</f>
        <v>39.462112562999998</v>
      </c>
      <c r="L542" s="12">
        <f>_xll.RDP.Data(Table2[[#This Row],[Ticker]],"TR.AvgDailyValTraded20D(Scale=6)")</f>
        <v>9.7146447769230995E-2</v>
      </c>
      <c r="M542" s="9">
        <v>39.5</v>
      </c>
      <c r="N542" s="12">
        <v>9.0999999999999998E-2</v>
      </c>
      <c r="O542" s="45"/>
      <c r="P542" s="17"/>
      <c r="Q542" s="14">
        <f ca="1">(Table2[[#This Row],[Q End Cash]]+((TODAY()-Table2[[#This Row],[Quarter End Date]])*(Table2[[#This Row],[Quarterly Burn]]/90)))/1000000</f>
        <v>-6.08E-2</v>
      </c>
      <c r="R542" s="14">
        <f ca="1">Table2[[#This Row],[Current Estimate, Cash]]/(Table2[[#This Row],[Quarterly Burn]]/1000000)</f>
        <v>8.1501340482573723E-2</v>
      </c>
      <c r="S542" s="2">
        <v>45406</v>
      </c>
    </row>
    <row r="543" spans="2:19" hidden="1" x14ac:dyDescent="0.25">
      <c r="B543" s="1" t="s">
        <v>607</v>
      </c>
      <c r="C543" s="17">
        <v>9716000</v>
      </c>
      <c r="D543" s="17">
        <v>-12359000</v>
      </c>
      <c r="E543" s="17">
        <v>36276000</v>
      </c>
      <c r="F543" s="18">
        <v>55157000</v>
      </c>
      <c r="G543" s="18">
        <v>-2643000</v>
      </c>
      <c r="H543" s="2">
        <v>45290</v>
      </c>
      <c r="I543" s="20">
        <f>Table2[[#This Row],[Quarter End Date]]+((Table2[[#This Row],[Q End Cash]]+(2*Table2[[#This Row],[Quarterly Burn]]))/(-Table2[[#This Row],[Quarterly Burn]]/90))</f>
        <v>46988.217934165717</v>
      </c>
      <c r="J543" s="21">
        <f>Table2[[#This Row],[Quarter End Date]]+((Table2[[#This Row],[Q End Cash]]+(1.2*Table2[[#This Row],[Quarterly Burn]]))/(-Table2[[#This Row],[Quarterly Burn]]/90))</f>
        <v>47060.217934165717</v>
      </c>
      <c r="K543" s="9">
        <f>_xll.RDP.Data(Table2[[#This Row],[Ticker]],"TR.CompanyMarketCapitalization(Scale=6)")</f>
        <v>143.00504818499999</v>
      </c>
      <c r="L543" s="12">
        <f>_xll.RDP.Data(Table2[[#This Row],[Ticker]],"TR.AvgDailyValTraded20D(Scale=6)")</f>
        <v>5.8459779419230804</v>
      </c>
      <c r="M543" s="9">
        <v>140.80000000000001</v>
      </c>
      <c r="N543" s="12">
        <v>5.6120000000000001</v>
      </c>
      <c r="O543" s="45"/>
      <c r="P543" s="17"/>
      <c r="Q543" s="13">
        <f ca="1">(Table2[[#This Row],[Q End Cash]]+((TODAY()-Table2[[#This Row],[Quarter End Date]])*(Table2[[#This Row],[Quarterly Burn]]/90)))/1000000</f>
        <v>51.7211</v>
      </c>
      <c r="R543" s="14">
        <f ca="1">Table2[[#This Row],[Current Estimate, Cash]]/(Table2[[#This Row],[Quarterly Burn]]/1000000)</f>
        <v>-19.569088157396898</v>
      </c>
      <c r="S543" s="2" t="e">
        <f>INDEX(Table1[Date],MATCH(Table2[[#This Row],[Ticker]],Table1[RIC],0))</f>
        <v>#N/A</v>
      </c>
    </row>
    <row r="544" spans="2:19" hidden="1" x14ac:dyDescent="0.25">
      <c r="B544" s="1" t="s">
        <v>182</v>
      </c>
      <c r="C544" s="17">
        <v>48171000</v>
      </c>
      <c r="D544" s="17">
        <v>-8033000</v>
      </c>
      <c r="E544" s="17">
        <v>-15569000</v>
      </c>
      <c r="F544" s="18">
        <v>0</v>
      </c>
      <c r="G544" s="18">
        <v>40138000</v>
      </c>
      <c r="H544" s="2">
        <v>45290</v>
      </c>
      <c r="I544" s="20">
        <f>Table2[[#This Row],[Quarter End Date]]+((Table2[[#This Row],[Q End Cash]]+(2*Table2[[#This Row],[Quarterly Burn]]))/(-Table2[[#This Row],[Quarterly Burn]]/90))</f>
        <v>45110</v>
      </c>
      <c r="J544" s="21">
        <f>Table2[[#This Row],[Quarter End Date]]+((Table2[[#This Row],[Q End Cash]]+(1.2*Table2[[#This Row],[Quarterly Burn]]))/(-Table2[[#This Row],[Quarterly Burn]]/90))</f>
        <v>45182</v>
      </c>
      <c r="K544" s="9">
        <f>_xll.RDP.Data(Table2[[#This Row],[Ticker]],"TR.CompanyMarketCapitalization(Scale=6)")</f>
        <v>310.59369292000002</v>
      </c>
      <c r="L544" s="11">
        <f>_xll.RDP.Data(Table2[[#This Row],[Ticker]],"TR.AvgDailyValTraded20D(Scale=6)")</f>
        <v>0.53703954346153804</v>
      </c>
      <c r="M544" s="44">
        <v>313.2</v>
      </c>
      <c r="N544" s="11">
        <v>0.53</v>
      </c>
      <c r="O544" s="46"/>
      <c r="P544" s="17"/>
      <c r="Q544" s="14">
        <f ca="1">(Table2[[#This Row],[Q End Cash]]+((TODAY()-Table2[[#This Row],[Quarter End Date]])*(Table2[[#This Row],[Quarterly Burn]]/90)))/1000000</f>
        <v>52.179400000000001</v>
      </c>
      <c r="R544" s="14">
        <f ca="1">Table2[[#This Row],[Current Estimate, Cash]]/(Table2[[#This Row],[Quarterly Burn]]/1000000)</f>
        <v>1.3</v>
      </c>
      <c r="S544" s="2" t="e">
        <f>INDEX(Table1[Date],MATCH(Table2[[#This Row],[Ticker]],Table1[RIC],0))</f>
        <v>#N/A</v>
      </c>
    </row>
    <row r="545" spans="2:19" hidden="1" x14ac:dyDescent="0.25">
      <c r="B545" s="1" t="s">
        <v>158</v>
      </c>
      <c r="C545" s="17">
        <v>32258515</v>
      </c>
      <c r="D545" s="17">
        <v>-1389484</v>
      </c>
      <c r="E545" s="17">
        <v>-26793504</v>
      </c>
      <c r="F545" s="18">
        <v>13471437</v>
      </c>
      <c r="G545" s="18">
        <v>30869031</v>
      </c>
      <c r="H545" s="2">
        <v>45290</v>
      </c>
      <c r="I545" s="20">
        <f>Table2[[#This Row],[Quarter End Date]]+((Table2[[#This Row],[Q End Cash]]+(2*Table2[[#This Row],[Quarterly Burn]]))/(-Table2[[#This Row],[Quarterly Burn]]/90))</f>
        <v>45070.723440590024</v>
      </c>
      <c r="J545" s="21">
        <f>Table2[[#This Row],[Quarter End Date]]+((Table2[[#This Row],[Q End Cash]]+(1.2*Table2[[#This Row],[Quarterly Burn]]))/(-Table2[[#This Row],[Quarterly Burn]]/90))</f>
        <v>45142.723440590024</v>
      </c>
      <c r="K545" s="9">
        <f>_xll.RDP.Data(Table2[[#This Row],[Ticker]],"TR.CompanyMarketCapitalization(Scale=6)")</f>
        <v>148.04411822</v>
      </c>
      <c r="L545" s="11">
        <f>_xll.RDP.Data(Table2[[#This Row],[Ticker]],"TR.AvgDailyValTraded20D(Scale=6)")</f>
        <v>6.0166064615384998E-2</v>
      </c>
      <c r="M545" s="44">
        <v>149.4</v>
      </c>
      <c r="N545" s="11">
        <v>0.06</v>
      </c>
      <c r="O545" s="46"/>
      <c r="P545" s="17"/>
      <c r="Q545" s="14">
        <f ca="1">(Table2[[#This Row],[Q End Cash]]+((TODAY()-Table2[[#This Row],[Quarter End Date]])*(Table2[[#This Row],[Quarterly Burn]]/90)))/1000000</f>
        <v>53.601177299999996</v>
      </c>
      <c r="R545" s="14">
        <f ca="1">Table2[[#This Row],[Current Estimate, Cash]]/(Table2[[#This Row],[Quarterly Burn]]/1000000)</f>
        <v>1.7364062156664393</v>
      </c>
      <c r="S545" s="2" t="e">
        <f>INDEX(Table1[Date],MATCH(Table2[[#This Row],[Ticker]],Table1[RIC],0))</f>
        <v>#N/A</v>
      </c>
    </row>
    <row r="546" spans="2:19" hidden="1" x14ac:dyDescent="0.25">
      <c r="B546" s="1" t="s">
        <v>140</v>
      </c>
      <c r="C546" s="17">
        <v>50965000</v>
      </c>
      <c r="D546" s="17">
        <v>-26131000</v>
      </c>
      <c r="E546" s="17">
        <v>-42158000</v>
      </c>
      <c r="F546" s="18">
        <v>21444000</v>
      </c>
      <c r="G546" s="18">
        <v>24834000</v>
      </c>
      <c r="H546" s="2">
        <v>45290</v>
      </c>
      <c r="I546" s="20">
        <f>Table2[[#This Row],[Quarter End Date]]+((Table2[[#This Row],[Q End Cash]]+(2*Table2[[#This Row],[Quarterly Burn]]))/(-Table2[[#This Row],[Quarterly Burn]]/90))</f>
        <v>45032.285576226139</v>
      </c>
      <c r="J546" s="21">
        <f>Table2[[#This Row],[Quarter End Date]]+((Table2[[#This Row],[Q End Cash]]+(1.2*Table2[[#This Row],[Quarterly Burn]]))/(-Table2[[#This Row],[Quarterly Burn]]/90))</f>
        <v>45104.285576226139</v>
      </c>
      <c r="K546" s="9">
        <f>_xll.RDP.Data(Table2[[#This Row],[Ticker]],"TR.CompanyMarketCapitalization(Scale=6)")</f>
        <v>421.96445499999999</v>
      </c>
      <c r="L546" s="11">
        <f>_xll.RDP.Data(Table2[[#This Row],[Ticker]],"TR.AvgDailyValTraded20D(Scale=6)")</f>
        <v>0.46946591538461502</v>
      </c>
      <c r="M546" s="44">
        <v>406.6</v>
      </c>
      <c r="N546" s="11">
        <v>0.48</v>
      </c>
      <c r="O546" s="46"/>
      <c r="P546" s="17"/>
      <c r="Q546" s="14">
        <f ca="1">(Table2[[#This Row],[Q End Cash]]+((TODAY()-Table2[[#This Row],[Quarter End Date]])*(Table2[[#This Row],[Quarterly Burn]]/90)))/1000000</f>
        <v>53.728200000000001</v>
      </c>
      <c r="R546" s="14">
        <f ca="1">Table2[[#This Row],[Current Estimate, Cash]]/(Table2[[#This Row],[Quarterly Burn]]/1000000)</f>
        <v>2.163493597487316</v>
      </c>
      <c r="S546" s="2" t="e">
        <f>INDEX(Table1[Date],MATCH(Table2[[#This Row],[Ticker]],Table1[RIC],0))</f>
        <v>#N/A</v>
      </c>
    </row>
    <row r="547" spans="2:19" hidden="1" x14ac:dyDescent="0.25">
      <c r="B547" s="1" t="s">
        <v>112</v>
      </c>
      <c r="C547" s="17">
        <v>25180000</v>
      </c>
      <c r="D547" s="17">
        <v>-6146000</v>
      </c>
      <c r="E547" s="17">
        <v>15931000</v>
      </c>
      <c r="F547" s="18">
        <v>30264000</v>
      </c>
      <c r="G547" s="18">
        <v>19034000</v>
      </c>
      <c r="H547" s="2">
        <v>45290</v>
      </c>
      <c r="I547" s="20">
        <f>Table2[[#This Row],[Quarter End Date]]+((Table2[[#This Row],[Q End Cash]]+(2*Table2[[#This Row],[Quarterly Burn]]))/(-Table2[[#This Row],[Quarterly Burn]]/90))</f>
        <v>44966.900283702846</v>
      </c>
      <c r="J547" s="21">
        <f>Table2[[#This Row],[Quarter End Date]]+((Table2[[#This Row],[Q End Cash]]+(1.2*Table2[[#This Row],[Quarterly Burn]]))/(-Table2[[#This Row],[Quarterly Burn]]/90))</f>
        <v>45038.900283702846</v>
      </c>
      <c r="K547" s="9">
        <f>_xll.RDP.Data(Table2[[#This Row],[Ticker]],"TR.CompanyMarketCapitalization(Scale=6)")</f>
        <v>64.239864170000004</v>
      </c>
      <c r="L547" s="11">
        <f>_xll.RDP.Data(Table2[[#This Row],[Ticker]],"TR.AvgDailyValTraded20D(Scale=6)")</f>
        <v>3.8246978461538003E-2</v>
      </c>
      <c r="M547" s="44">
        <v>63.1</v>
      </c>
      <c r="N547" s="11">
        <v>0.04</v>
      </c>
      <c r="O547" s="46"/>
      <c r="P547" s="17"/>
      <c r="Q547" s="14">
        <f ca="1">(Table2[[#This Row],[Q End Cash]]+((TODAY()-Table2[[#This Row],[Quarter End Date]])*(Table2[[#This Row],[Quarterly Burn]]/90)))/1000000</f>
        <v>55.008200000000002</v>
      </c>
      <c r="R547" s="14">
        <f ca="1">Table2[[#This Row],[Current Estimate, Cash]]/(Table2[[#This Row],[Quarterly Burn]]/1000000)</f>
        <v>2.8899968477461386</v>
      </c>
      <c r="S547" s="2" t="e">
        <f>INDEX(Table1[Date],MATCH(Table2[[#This Row],[Ticker]],Table1[RIC],0))</f>
        <v>#N/A</v>
      </c>
    </row>
    <row r="548" spans="2:19" hidden="1" x14ac:dyDescent="0.25">
      <c r="B548" s="1" t="s">
        <v>105</v>
      </c>
      <c r="C548" s="17">
        <v>24172000</v>
      </c>
      <c r="D548" s="17">
        <v>-6249000</v>
      </c>
      <c r="E548" s="17">
        <v>-18037000</v>
      </c>
      <c r="F548" s="18">
        <v>32579000</v>
      </c>
      <c r="G548" s="18">
        <v>17923000</v>
      </c>
      <c r="H548" s="2">
        <v>45290</v>
      </c>
      <c r="I548" s="20">
        <f>Table2[[#This Row],[Quarter End Date]]+((Table2[[#This Row],[Q End Cash]]+(2*Table2[[#This Row],[Quarterly Burn]]))/(-Table2[[#This Row],[Quarterly Burn]]/90))</f>
        <v>44946.405177704626</v>
      </c>
      <c r="J548" s="21">
        <f>Table2[[#This Row],[Quarter End Date]]+((Table2[[#This Row],[Q End Cash]]+(1.2*Table2[[#This Row],[Quarterly Burn]]))/(-Table2[[#This Row],[Quarterly Burn]]/90))</f>
        <v>45018.405177704626</v>
      </c>
      <c r="K548" s="9">
        <f>_xll.RDP.Data(Table2[[#This Row],[Ticker]],"TR.CompanyMarketCapitalization(Scale=6)")</f>
        <v>69.750768879999995</v>
      </c>
      <c r="L548" s="11">
        <f>_xll.RDP.Data(Table2[[#This Row],[Ticker]],"TR.AvgDailyValTraded20D(Scale=6)")</f>
        <v>2.6727212307692001E-2</v>
      </c>
      <c r="M548" s="44">
        <v>69.8</v>
      </c>
      <c r="N548" s="11">
        <v>0.03</v>
      </c>
      <c r="O548" s="46"/>
      <c r="P548" s="17"/>
      <c r="Q548" s="14">
        <f ca="1">(Table2[[#This Row],[Q End Cash]]+((TODAY()-Table2[[#This Row],[Quarter End Date]])*(Table2[[#This Row],[Quarterly Burn]]/90)))/1000000</f>
        <v>55.878900000000002</v>
      </c>
      <c r="R548" s="14">
        <f ca="1">Table2[[#This Row],[Current Estimate, Cash]]/(Table2[[#This Row],[Quarterly Burn]]/1000000)</f>
        <v>3.1177202477263855</v>
      </c>
      <c r="S548" s="2" t="e">
        <f>INDEX(Table1[Date],MATCH(Table2[[#This Row],[Ticker]],Table1[RIC],0))</f>
        <v>#N/A</v>
      </c>
    </row>
    <row r="549" spans="2:19" hidden="1" x14ac:dyDescent="0.25">
      <c r="B549" s="1" t="s">
        <v>95</v>
      </c>
      <c r="C549" s="17">
        <v>32489000</v>
      </c>
      <c r="D549" s="17">
        <v>-16204000</v>
      </c>
      <c r="E549" s="17">
        <v>-12391000</v>
      </c>
      <c r="F549" s="18">
        <v>36409000</v>
      </c>
      <c r="G549" s="18">
        <v>16285000</v>
      </c>
      <c r="H549" s="2">
        <v>45290</v>
      </c>
      <c r="I549" s="20">
        <f>Table2[[#This Row],[Quarter End Date]]+((Table2[[#This Row],[Q End Cash]]+(2*Table2[[#This Row],[Quarterly Burn]]))/(-Table2[[#This Row],[Quarterly Burn]]/90))</f>
        <v>44908.783543137855</v>
      </c>
      <c r="J549" s="21">
        <f>Table2[[#This Row],[Quarter End Date]]+((Table2[[#This Row],[Q End Cash]]+(1.2*Table2[[#This Row],[Quarterly Burn]]))/(-Table2[[#This Row],[Quarterly Burn]]/90))</f>
        <v>44980.783543137855</v>
      </c>
      <c r="K549" s="9">
        <f>_xll.RDP.Data(Table2[[#This Row],[Ticker]],"TR.CompanyMarketCapitalization(Scale=6)")</f>
        <v>174.55454015999999</v>
      </c>
      <c r="L549" s="11">
        <f>_xll.RDP.Data(Table2[[#This Row],[Ticker]],"TR.AvgDailyValTraded20D(Scale=6)")</f>
        <v>3.3080181538461997E-2</v>
      </c>
      <c r="M549" s="44">
        <v>173.3</v>
      </c>
      <c r="N549" s="11">
        <v>0.03</v>
      </c>
      <c r="O549" s="46"/>
      <c r="P549" s="17"/>
      <c r="Q549" s="14">
        <f ca="1">(Table2[[#This Row],[Q End Cash]]+((TODAY()-Table2[[#This Row],[Quarter End Date]])*(Table2[[#This Row],[Quarterly Burn]]/90)))/1000000</f>
        <v>57.579500000000003</v>
      </c>
      <c r="R549" s="14">
        <f ca="1">Table2[[#This Row],[Current Estimate, Cash]]/(Table2[[#This Row],[Quarterly Burn]]/1000000)</f>
        <v>3.5357384095793676</v>
      </c>
      <c r="S549" s="2" t="e">
        <f>INDEX(Table1[Date],MATCH(Table2[[#This Row],[Ticker]],Table1[RIC],0))</f>
        <v>#N/A</v>
      </c>
    </row>
    <row r="550" spans="2:19" hidden="1" x14ac:dyDescent="0.25">
      <c r="B550" s="1" t="s">
        <v>152</v>
      </c>
      <c r="C550" s="17">
        <v>40874000</v>
      </c>
      <c r="D550" s="17">
        <v>-10547000</v>
      </c>
      <c r="E550" s="17">
        <v>-23559000</v>
      </c>
      <c r="F550" s="18">
        <v>18573000</v>
      </c>
      <c r="G550" s="18">
        <v>30327000</v>
      </c>
      <c r="H550" s="2">
        <v>45290</v>
      </c>
      <c r="I550" s="20">
        <f>Table2[[#This Row],[Quarter End Date]]+((Table2[[#This Row],[Q End Cash]]+(2*Table2[[#This Row],[Quarterly Burn]]))/(-Table2[[#This Row],[Quarterly Burn]]/90))</f>
        <v>45054.881788505292</v>
      </c>
      <c r="J550" s="21">
        <f>Table2[[#This Row],[Quarter End Date]]+((Table2[[#This Row],[Q End Cash]]+(1.2*Table2[[#This Row],[Quarterly Burn]]))/(-Table2[[#This Row],[Quarterly Burn]]/90))</f>
        <v>45126.881788505292</v>
      </c>
      <c r="K550" s="9">
        <f>_xll.RDP.Data(Table2[[#This Row],[Ticker]],"TR.CompanyMarketCapitalization(Scale=6)")</f>
        <v>264.10810738999999</v>
      </c>
      <c r="L550" s="11">
        <f>_xll.RDP.Data(Table2[[#This Row],[Ticker]],"TR.AvgDailyValTraded20D(Scale=6)")</f>
        <v>0.20585816192307699</v>
      </c>
      <c r="M550" s="44">
        <v>262.5</v>
      </c>
      <c r="N550" s="11">
        <v>0.23</v>
      </c>
      <c r="O550" s="46"/>
      <c r="P550" s="17"/>
      <c r="Q550" s="14">
        <f ca="1">(Table2[[#This Row],[Q End Cash]]+((TODAY()-Table2[[#This Row],[Quarter End Date]])*(Table2[[#This Row],[Quarterly Burn]]/90)))/1000000</f>
        <v>57.998100000000001</v>
      </c>
      <c r="R550" s="14">
        <f ca="1">Table2[[#This Row],[Current Estimate, Cash]]/(Table2[[#This Row],[Quarterly Burn]]/1000000)</f>
        <v>1.9124245721634185</v>
      </c>
      <c r="S550" s="2" t="e">
        <f>INDEX(Table1[Date],MATCH(Table2[[#This Row],[Ticker]],Table1[RIC],0))</f>
        <v>#N/A</v>
      </c>
    </row>
    <row r="551" spans="2:19" hidden="1" x14ac:dyDescent="0.25">
      <c r="B551" s="1" t="s">
        <v>111</v>
      </c>
      <c r="C551" s="17">
        <v>-7551000</v>
      </c>
      <c r="D551" s="17">
        <v>27444000</v>
      </c>
      <c r="E551" s="17">
        <v>4946000</v>
      </c>
      <c r="F551" s="18">
        <v>32301000</v>
      </c>
      <c r="G551" s="18">
        <v>19893000</v>
      </c>
      <c r="H551" s="2">
        <v>45290</v>
      </c>
      <c r="I551" s="20">
        <f>Table2[[#This Row],[Quarter End Date]]+((Table2[[#This Row],[Q End Cash]]+(2*Table2[[#This Row],[Quarterly Burn]]))/(-Table2[[#This Row],[Quarterly Burn]]/90))</f>
        <v>44963.863670637911</v>
      </c>
      <c r="J551" s="21">
        <f>Table2[[#This Row],[Quarter End Date]]+((Table2[[#This Row],[Q End Cash]]+(1.2*Table2[[#This Row],[Quarterly Burn]]))/(-Table2[[#This Row],[Quarterly Burn]]/90))</f>
        <v>45035.863670637911</v>
      </c>
      <c r="K551" s="9">
        <f>_xll.RDP.Data(Table2[[#This Row],[Ticker]],"TR.CompanyMarketCapitalization(Scale=6)")</f>
        <v>487.57936202500002</v>
      </c>
      <c r="L551" s="11">
        <f>_xll.RDP.Data(Table2[[#This Row],[Ticker]],"TR.AvgDailyValTraded20D(Scale=6)")</f>
        <v>0.88823054038461502</v>
      </c>
      <c r="M551" s="44">
        <v>447.8</v>
      </c>
      <c r="N551" s="11">
        <v>0.91</v>
      </c>
      <c r="O551" s="46"/>
      <c r="P551" s="17"/>
      <c r="Q551" s="14">
        <f ca="1">(Table2[[#This Row],[Q End Cash]]+((TODAY()-Table2[[#This Row],[Quarter End Date]])*(Table2[[#This Row],[Quarterly Burn]]/90)))/1000000</f>
        <v>58.161900000000003</v>
      </c>
      <c r="R551" s="14">
        <f ca="1">Table2[[#This Row],[Current Estimate, Cash]]/(Table2[[#This Row],[Quarterly Burn]]/1000000)</f>
        <v>2.9237369929120796</v>
      </c>
      <c r="S551" s="2" t="e">
        <f>INDEX(Table1[Date],MATCH(Table2[[#This Row],[Ticker]],Table1[RIC],0))</f>
        <v>#N/A</v>
      </c>
    </row>
    <row r="552" spans="2:19" hidden="1" x14ac:dyDescent="0.25">
      <c r="B552" s="1" t="s">
        <v>160</v>
      </c>
      <c r="C552" s="17">
        <v>56830000</v>
      </c>
      <c r="D552" s="17">
        <v>-20458000</v>
      </c>
      <c r="E552" s="17">
        <v>-72871000</v>
      </c>
      <c r="F552" s="18">
        <v>12963000</v>
      </c>
      <c r="G552" s="18">
        <v>36372000</v>
      </c>
      <c r="H552" s="2">
        <v>45290</v>
      </c>
      <c r="I552" s="20">
        <f>Table2[[#This Row],[Quarter End Date]]+((Table2[[#This Row],[Q End Cash]]+(2*Table2[[#This Row],[Quarterly Burn]]))/(-Table2[[#This Row],[Quarterly Burn]]/90))</f>
        <v>45077.923952490928</v>
      </c>
      <c r="J552" s="21">
        <f>Table2[[#This Row],[Quarter End Date]]+((Table2[[#This Row],[Q End Cash]]+(1.2*Table2[[#This Row],[Quarterly Burn]]))/(-Table2[[#This Row],[Quarterly Burn]]/90))</f>
        <v>45149.923952490928</v>
      </c>
      <c r="K552" s="9">
        <f>_xll.RDP.Data(Table2[[#This Row],[Ticker]],"TR.CompanyMarketCapitalization(Scale=6)")</f>
        <v>218.30822559000001</v>
      </c>
      <c r="L552" s="11">
        <f>_xll.RDP.Data(Table2[[#This Row],[Ticker]],"TR.AvgDailyValTraded20D(Scale=6)")</f>
        <v>0.14860939769230799</v>
      </c>
      <c r="M552" s="44">
        <v>215.9</v>
      </c>
      <c r="N552" s="11">
        <v>0.15</v>
      </c>
      <c r="O552" s="46"/>
      <c r="P552" s="17"/>
      <c r="Q552" s="14">
        <f ca="1">(Table2[[#This Row],[Q End Cash]]+((TODAY()-Table2[[#This Row],[Quarter End Date]])*(Table2[[#This Row],[Quarterly Burn]]/90)))/1000000</f>
        <v>60.246600000000001</v>
      </c>
      <c r="R552" s="14">
        <f ca="1">Table2[[#This Row],[Current Estimate, Cash]]/(Table2[[#This Row],[Quarterly Burn]]/1000000)</f>
        <v>1.656400527878588</v>
      </c>
      <c r="S552" s="2" t="e">
        <f>INDEX(Table1[Date],MATCH(Table2[[#This Row],[Ticker]],Table1[RIC],0))</f>
        <v>#N/A</v>
      </c>
    </row>
    <row r="553" spans="2:19" hidden="1" x14ac:dyDescent="0.25">
      <c r="B553" s="1" t="s">
        <v>66</v>
      </c>
      <c r="C553" s="17">
        <v>13760000</v>
      </c>
      <c r="D553" s="17">
        <v>-2843000</v>
      </c>
      <c r="E553" s="17" t="s">
        <v>21</v>
      </c>
      <c r="F553" s="18">
        <v>46197000</v>
      </c>
      <c r="G553" s="18">
        <v>10917000</v>
      </c>
      <c r="H553" s="2">
        <v>45290</v>
      </c>
      <c r="I553" s="20">
        <f>Table2[[#This Row],[Quarter End Date]]+((Table2[[#This Row],[Q End Cash]]+(2*Table2[[#This Row],[Quarterly Burn]]))/(-Table2[[#This Row],[Quarterly Burn]]/90))</f>
        <v>44729.150865622425</v>
      </c>
      <c r="J553" s="21">
        <f>Table2[[#This Row],[Quarter End Date]]+((Table2[[#This Row],[Q End Cash]]+(1.2*Table2[[#This Row],[Quarterly Burn]]))/(-Table2[[#This Row],[Quarterly Burn]]/90))</f>
        <v>44801.150865622425</v>
      </c>
      <c r="K553" s="9">
        <f>_xll.RDP.Data(Table2[[#This Row],[Ticker]],"TR.CompanyMarketCapitalization(Scale=6)")</f>
        <v>106.8028729</v>
      </c>
      <c r="L553" s="11">
        <f>_xll.RDP.Data(Table2[[#This Row],[Ticker]],"TR.AvgDailyValTraded20D(Scale=6)")</f>
        <v>6.2919993461537996E-2</v>
      </c>
      <c r="M553" s="44">
        <v>101.5</v>
      </c>
      <c r="N553" s="11">
        <v>0.08</v>
      </c>
      <c r="O553" s="46"/>
      <c r="P553" s="17"/>
      <c r="Q553" s="14">
        <f ca="1">(Table2[[#This Row],[Q End Cash]]+((TODAY()-Table2[[#This Row],[Quarter End Date]])*(Table2[[#This Row],[Quarterly Burn]]/90)))/1000000</f>
        <v>60.389099999999999</v>
      </c>
      <c r="R553" s="14">
        <f ca="1">Table2[[#This Row],[Current Estimate, Cash]]/(Table2[[#This Row],[Quarterly Burn]]/1000000)</f>
        <v>5.5316570486397358</v>
      </c>
      <c r="S553" s="2" t="e">
        <f>INDEX(Table1[Date],MATCH(Table2[[#This Row],[Ticker]],Table1[RIC],0))</f>
        <v>#N/A</v>
      </c>
    </row>
    <row r="554" spans="2:19" hidden="1" x14ac:dyDescent="0.25">
      <c r="B554" s="1" t="s">
        <v>403</v>
      </c>
      <c r="C554" s="17">
        <v>-26609000</v>
      </c>
      <c r="D554" s="17">
        <v>-48410000</v>
      </c>
      <c r="E554" s="17">
        <v>3655000</v>
      </c>
      <c r="F554" s="18">
        <v>157980000</v>
      </c>
      <c r="G554" s="18">
        <v>-75019000</v>
      </c>
      <c r="H554" s="2">
        <v>45290</v>
      </c>
      <c r="I554" s="20">
        <f>Table2[[#This Row],[Quarter End Date]]+((Table2[[#This Row],[Q End Cash]]+(2*Table2[[#This Row],[Quarterly Burn]]))/(-Table2[[#This Row],[Quarterly Burn]]/90))</f>
        <v>45299.527986243484</v>
      </c>
      <c r="J554" s="21">
        <f>Table2[[#This Row],[Quarter End Date]]+((Table2[[#This Row],[Q End Cash]]+(1.2*Table2[[#This Row],[Quarterly Burn]]))/(-Table2[[#This Row],[Quarterly Burn]]/90))</f>
        <v>45371.527986243484</v>
      </c>
      <c r="K554" s="9">
        <f>_xll.RDP.Data(Table2[[#This Row],[Ticker]],"TR.CompanyMarketCapitalization(Scale=6)")</f>
        <v>349.97206447600001</v>
      </c>
      <c r="L554" s="12">
        <f>_xll.RDP.Data(Table2[[#This Row],[Ticker]],"TR.AvgDailyValTraded20D(Scale=6)")</f>
        <v>2.6892130393846201</v>
      </c>
      <c r="M554" s="9">
        <v>339.7</v>
      </c>
      <c r="N554" s="12">
        <v>2.6269999999999998</v>
      </c>
      <c r="O554" s="45">
        <v>2</v>
      </c>
      <c r="P554" s="17"/>
      <c r="Q554" s="13">
        <f ca="1">(Table2[[#This Row],[Q End Cash]]+((TODAY()-Table2[[#This Row],[Quarter End Date]])*(Table2[[#This Row],[Quarterly Burn]]/90)))/1000000</f>
        <v>60.455300000000001</v>
      </c>
      <c r="R554" s="14">
        <f ca="1">Table2[[#This Row],[Current Estimate, Cash]]/(Table2[[#This Row],[Quarterly Burn]]/1000000)</f>
        <v>-0.80586651381649976</v>
      </c>
      <c r="S554" s="2" t="e">
        <f>INDEX(Table1[Date],MATCH(Table2[[#This Row],[Ticker]],Table1[RIC],0))</f>
        <v>#N/A</v>
      </c>
    </row>
    <row r="555" spans="2:19" hidden="1" x14ac:dyDescent="0.25">
      <c r="B555" s="1" t="s">
        <v>544</v>
      </c>
      <c r="C555" s="17">
        <v>-12328000</v>
      </c>
      <c r="D555" s="17">
        <v>39000</v>
      </c>
      <c r="E555" s="17">
        <v>34818000</v>
      </c>
      <c r="F555" s="18">
        <v>77554000</v>
      </c>
      <c r="G555" s="18">
        <v>-12289000</v>
      </c>
      <c r="H555" s="2">
        <v>45290</v>
      </c>
      <c r="I555" s="20">
        <f>Table2[[#This Row],[Quarter End Date]]+((Table2[[#This Row],[Q End Cash]]+(2*Table2[[#This Row],[Quarterly Burn]]))/(-Table2[[#This Row],[Quarterly Burn]]/90))</f>
        <v>45677.976238912852</v>
      </c>
      <c r="J555" s="21">
        <f>Table2[[#This Row],[Quarter End Date]]+((Table2[[#This Row],[Q End Cash]]+(1.2*Table2[[#This Row],[Quarterly Burn]]))/(-Table2[[#This Row],[Quarterly Burn]]/90))</f>
        <v>45749.976238912852</v>
      </c>
      <c r="K555" s="9">
        <f>_xll.RDP.Data(Table2[[#This Row],[Ticker]],"TR.CompanyMarketCapitalization(Scale=6)")</f>
        <v>884.88268834999997</v>
      </c>
      <c r="L555" s="12">
        <f>_xll.RDP.Data(Table2[[#This Row],[Ticker]],"TR.AvgDailyValTraded20D(Scale=6)")</f>
        <v>16.223356455769199</v>
      </c>
      <c r="M555" s="9">
        <v>873.5</v>
      </c>
      <c r="N555" s="12">
        <v>15.417999999999999</v>
      </c>
      <c r="O555" s="45"/>
      <c r="P555" s="17"/>
      <c r="Q555" s="13">
        <f ca="1">(Table2[[#This Row],[Q End Cash]]+((TODAY()-Table2[[#This Row],[Quarter End Date]])*(Table2[[#This Row],[Quarterly Burn]]/90)))/1000000</f>
        <v>61.578299999999999</v>
      </c>
      <c r="R555" s="14">
        <f ca="1">Table2[[#This Row],[Current Estimate, Cash]]/(Table2[[#This Row],[Quarterly Burn]]/1000000)</f>
        <v>-5.010847099031654</v>
      </c>
      <c r="S555" s="2" t="e">
        <f>INDEX(Table1[Date],MATCH(Table2[[#This Row],[Ticker]],Table1[RIC],0))</f>
        <v>#N/A</v>
      </c>
    </row>
    <row r="556" spans="2:19" hidden="1" x14ac:dyDescent="0.25">
      <c r="B556" s="1" t="s">
        <v>81</v>
      </c>
      <c r="C556" s="17">
        <v>23457866</v>
      </c>
      <c r="D556" s="17">
        <v>-8401628</v>
      </c>
      <c r="E556" s="17">
        <v>-48988216</v>
      </c>
      <c r="F556" s="18">
        <v>46253718</v>
      </c>
      <c r="G556" s="18">
        <v>15056238</v>
      </c>
      <c r="H556" s="2">
        <v>45290</v>
      </c>
      <c r="I556" s="20">
        <f>Table2[[#This Row],[Quarter End Date]]+((Table2[[#This Row],[Q End Cash]]+(2*Table2[[#This Row],[Quarterly Burn]]))/(-Table2[[#This Row],[Quarterly Burn]]/90))</f>
        <v>44833.514292215623</v>
      </c>
      <c r="J556" s="21">
        <f>Table2[[#This Row],[Quarter End Date]]+((Table2[[#This Row],[Q End Cash]]+(1.2*Table2[[#This Row],[Quarterly Burn]]))/(-Table2[[#This Row],[Quarterly Burn]]/90))</f>
        <v>44905.514292215623</v>
      </c>
      <c r="K556" s="9">
        <f>_xll.RDP.Data(Table2[[#This Row],[Ticker]],"TR.CompanyMarketCapitalization(Scale=6)")</f>
        <v>208.79692105000001</v>
      </c>
      <c r="L556" s="11">
        <f>_xll.RDP.Data(Table2[[#This Row],[Ticker]],"TR.AvgDailyValTraded20D(Scale=6)")</f>
        <v>0.24285134384615401</v>
      </c>
      <c r="M556" s="44">
        <v>218.5</v>
      </c>
      <c r="N556" s="11">
        <v>0.28000000000000003</v>
      </c>
      <c r="O556" s="46"/>
      <c r="P556" s="17"/>
      <c r="Q556" s="14">
        <f ca="1">(Table2[[#This Row],[Q End Cash]]+((TODAY()-Table2[[#This Row],[Quarter End Date]])*(Table2[[#This Row],[Quarterly Burn]]/90)))/1000000</f>
        <v>65.826827399999999</v>
      </c>
      <c r="R556" s="14">
        <f ca="1">Table2[[#This Row],[Current Estimate, Cash]]/(Table2[[#This Row],[Quarterly Burn]]/1000000)</f>
        <v>4.3720634198263868</v>
      </c>
      <c r="S556" s="2" t="e">
        <f>INDEX(Table1[Date],MATCH(Table2[[#This Row],[Ticker]],Table1[RIC],0))</f>
        <v>#N/A</v>
      </c>
    </row>
    <row r="557" spans="2:19" hidden="1" x14ac:dyDescent="0.25">
      <c r="B557" s="1" t="s">
        <v>606</v>
      </c>
      <c r="C557" s="17">
        <v>-2643000</v>
      </c>
      <c r="D557" s="17">
        <v>-877000</v>
      </c>
      <c r="E557" s="17">
        <v>-2172000</v>
      </c>
      <c r="F557" s="18">
        <v>71362000</v>
      </c>
      <c r="G557" s="18">
        <v>-3520000</v>
      </c>
      <c r="H557" s="2">
        <v>45290</v>
      </c>
      <c r="I557" s="20">
        <f>Table2[[#This Row],[Quarter End Date]]+((Table2[[#This Row],[Q End Cash]]+(2*Table2[[#This Row],[Quarterly Burn]]))/(-Table2[[#This Row],[Quarterly Burn]]/90))</f>
        <v>46934.596590909088</v>
      </c>
      <c r="J557" s="21">
        <f>Table2[[#This Row],[Quarter End Date]]+((Table2[[#This Row],[Q End Cash]]+(1.2*Table2[[#This Row],[Quarterly Burn]]))/(-Table2[[#This Row],[Quarterly Burn]]/90))</f>
        <v>47006.596590909088</v>
      </c>
      <c r="K557" s="9">
        <f>_xll.RDP.Data(Table2[[#This Row],[Ticker]],"TR.CompanyMarketCapitalization(Scale=6)")</f>
        <v>374.91938800000003</v>
      </c>
      <c r="L557" s="12">
        <f>_xll.RDP.Data(Table2[[#This Row],[Ticker]],"TR.AvgDailyValTraded20D(Scale=6)")</f>
        <v>4.5540232984615399</v>
      </c>
      <c r="M557" s="9">
        <v>384.3</v>
      </c>
      <c r="N557" s="12">
        <v>4.6660000000000004</v>
      </c>
      <c r="O557" s="45"/>
      <c r="P557" s="17"/>
      <c r="Q557" s="13">
        <f ca="1">(Table2[[#This Row],[Q End Cash]]+((TODAY()-Table2[[#This Row],[Quarter End Date]])*(Table2[[#This Row],[Quarterly Burn]]/90)))/1000000</f>
        <v>66.786000000000001</v>
      </c>
      <c r="R557" s="14">
        <f ca="1">Table2[[#This Row],[Current Estimate, Cash]]/(Table2[[#This Row],[Quarterly Burn]]/1000000)</f>
        <v>-18.973295454545454</v>
      </c>
      <c r="S557" s="2" t="e">
        <f>INDEX(Table1[Date],MATCH(Table2[[#This Row],[Ticker]],Table1[RIC],0))</f>
        <v>#N/A</v>
      </c>
    </row>
    <row r="558" spans="2:19" hidden="1" x14ac:dyDescent="0.25">
      <c r="B558" s="1" t="s">
        <v>147</v>
      </c>
      <c r="C558" s="17">
        <v>12550000</v>
      </c>
      <c r="D558" s="17">
        <v>22066000</v>
      </c>
      <c r="E558" s="17">
        <v>-35909000</v>
      </c>
      <c r="F558" s="18">
        <v>22625000</v>
      </c>
      <c r="G558" s="18">
        <v>34616000</v>
      </c>
      <c r="H558" s="2">
        <v>45290</v>
      </c>
      <c r="I558" s="20">
        <f>Table2[[#This Row],[Quarter End Date]]+((Table2[[#This Row],[Q End Cash]]+(2*Table2[[#This Row],[Quarterly Burn]]))/(-Table2[[#This Row],[Quarterly Burn]]/90))</f>
        <v>45051.176045759188</v>
      </c>
      <c r="J558" s="21">
        <f>Table2[[#This Row],[Quarter End Date]]+((Table2[[#This Row],[Q End Cash]]+(1.2*Table2[[#This Row],[Quarterly Burn]]))/(-Table2[[#This Row],[Quarterly Burn]]/90))</f>
        <v>45123.176045759188</v>
      </c>
      <c r="K558" s="9">
        <f>_xll.RDP.Data(Table2[[#This Row],[Ticker]],"TR.CompanyMarketCapitalization(Scale=6)")</f>
        <v>261.39706145500003</v>
      </c>
      <c r="L558" s="11">
        <f>_xll.RDP.Data(Table2[[#This Row],[Ticker]],"TR.AvgDailyValTraded20D(Scale=6)")</f>
        <v>3.6119828461538002E-2</v>
      </c>
      <c r="M558" s="44">
        <v>258.3</v>
      </c>
      <c r="N558" s="11">
        <v>0.04</v>
      </c>
      <c r="O558" s="46"/>
      <c r="P558" s="17"/>
      <c r="Q558" s="14">
        <f ca="1">(Table2[[#This Row],[Q End Cash]]+((TODAY()-Table2[[#This Row],[Quarter End Date]])*(Table2[[#This Row],[Quarterly Burn]]/90)))/1000000</f>
        <v>67.625799999999998</v>
      </c>
      <c r="R558" s="14">
        <f ca="1">Table2[[#This Row],[Current Estimate, Cash]]/(Table2[[#This Row],[Quarterly Burn]]/1000000)</f>
        <v>1.9535994915645944</v>
      </c>
      <c r="S558" s="2" t="e">
        <f>INDEX(Table1[Date],MATCH(Table2[[#This Row],[Ticker]],Table1[RIC],0))</f>
        <v>#N/A</v>
      </c>
    </row>
    <row r="559" spans="2:19" hidden="1" x14ac:dyDescent="0.25">
      <c r="B559" s="1" t="s">
        <v>583</v>
      </c>
      <c r="C559" s="17">
        <v>-6137000</v>
      </c>
      <c r="D559" s="17">
        <v>-2256000</v>
      </c>
      <c r="E559" s="17">
        <v>-447000</v>
      </c>
      <c r="F559" s="18">
        <v>78713000</v>
      </c>
      <c r="G559" s="18">
        <v>-8393000</v>
      </c>
      <c r="H559" s="2">
        <v>45290</v>
      </c>
      <c r="I559" s="20">
        <f>Table2[[#This Row],[Quarter End Date]]+((Table2[[#This Row],[Q End Cash]]+(2*Table2[[#This Row],[Quarterly Burn]]))/(-Table2[[#This Row],[Quarterly Burn]]/90))</f>
        <v>45954.05695222209</v>
      </c>
      <c r="J559" s="21">
        <f>Table2[[#This Row],[Quarter End Date]]+((Table2[[#This Row],[Q End Cash]]+(1.2*Table2[[#This Row],[Quarterly Burn]]))/(-Table2[[#This Row],[Quarterly Burn]]/90))</f>
        <v>46026.05695222209</v>
      </c>
      <c r="K559" s="9">
        <f>_xll.RDP.Data(Table2[[#This Row],[Ticker]],"TR.CompanyMarketCapitalization(Scale=6)")</f>
        <v>454.64875776000002</v>
      </c>
      <c r="L559" s="12">
        <f>_xll.RDP.Data(Table2[[#This Row],[Ticker]],"TR.AvgDailyValTraded20D(Scale=6)")</f>
        <v>3.5066242015384601</v>
      </c>
      <c r="M559" s="9">
        <v>420.4</v>
      </c>
      <c r="N559" s="12">
        <v>3.5550000000000002</v>
      </c>
      <c r="O559" s="45"/>
      <c r="P559" s="17"/>
      <c r="Q559" s="13">
        <f ca="1">(Table2[[#This Row],[Q End Cash]]+((TODAY()-Table2[[#This Row],[Quarter End Date]])*(Table2[[#This Row],[Quarterly Burn]]/90)))/1000000</f>
        <v>67.802099999999996</v>
      </c>
      <c r="R559" s="14">
        <f ca="1">Table2[[#This Row],[Current Estimate, Cash]]/(Table2[[#This Row],[Quarterly Burn]]/1000000)</f>
        <v>-8.0784105802454409</v>
      </c>
      <c r="S559" s="2" t="e">
        <f>INDEX(Table1[Date],MATCH(Table2[[#This Row],[Ticker]],Table1[RIC],0))</f>
        <v>#N/A</v>
      </c>
    </row>
    <row r="560" spans="2:19" hidden="1" x14ac:dyDescent="0.25">
      <c r="B560" s="1" t="s">
        <v>132</v>
      </c>
      <c r="C560" s="17">
        <v>19001000</v>
      </c>
      <c r="D560" s="17">
        <v>11288000</v>
      </c>
      <c r="E560" s="17">
        <v>-10303000</v>
      </c>
      <c r="F560" s="18">
        <v>32777000</v>
      </c>
      <c r="G560" s="18">
        <v>30289000</v>
      </c>
      <c r="H560" s="2">
        <v>45290</v>
      </c>
      <c r="I560" s="20">
        <f>Table2[[#This Row],[Quarter End Date]]+((Table2[[#This Row],[Q End Cash]]+(2*Table2[[#This Row],[Quarterly Burn]]))/(-Table2[[#This Row],[Quarterly Burn]]/90))</f>
        <v>45012.607217141536</v>
      </c>
      <c r="J560" s="21">
        <f>Table2[[#This Row],[Quarter End Date]]+((Table2[[#This Row],[Q End Cash]]+(1.2*Table2[[#This Row],[Quarterly Burn]]))/(-Table2[[#This Row],[Quarterly Burn]]/90))</f>
        <v>45084.607217141536</v>
      </c>
      <c r="K560" s="9">
        <f>_xll.RDP.Data(Table2[[#This Row],[Ticker]],"TR.CompanyMarketCapitalization(Scale=6)")</f>
        <v>70.383439100000004</v>
      </c>
      <c r="L560" s="11">
        <f>_xll.RDP.Data(Table2[[#This Row],[Ticker]],"TR.AvgDailyValTraded20D(Scale=6)")</f>
        <v>2.5807320384615001E-2</v>
      </c>
      <c r="M560" s="44">
        <v>74.7</v>
      </c>
      <c r="N560" s="11">
        <v>0.02</v>
      </c>
      <c r="O560" s="46"/>
      <c r="P560" s="17"/>
      <c r="Q560" s="14">
        <f ca="1">(Table2[[#This Row],[Q End Cash]]+((TODAY()-Table2[[#This Row],[Quarter End Date]])*(Table2[[#This Row],[Quarterly Burn]]/90)))/1000000</f>
        <v>72.152699999999996</v>
      </c>
      <c r="R560" s="14">
        <f ca="1">Table2[[#This Row],[Current Estimate, Cash]]/(Table2[[#This Row],[Quarterly Burn]]/1000000)</f>
        <v>2.3821420317607052</v>
      </c>
      <c r="S560" s="2" t="e">
        <f>INDEX(Table1[Date],MATCH(Table2[[#This Row],[Ticker]],Table1[RIC],0))</f>
        <v>#N/A</v>
      </c>
    </row>
    <row r="561" spans="2:19" hidden="1" x14ac:dyDescent="0.25">
      <c r="B561" s="1" t="s">
        <v>20</v>
      </c>
      <c r="C561" s="17">
        <v>-562000</v>
      </c>
      <c r="D561" s="17"/>
      <c r="E561" s="17" t="s">
        <v>21</v>
      </c>
      <c r="F561" s="18">
        <v>75134000</v>
      </c>
      <c r="G561" s="18">
        <v>-562000</v>
      </c>
      <c r="H561" s="2">
        <v>45290</v>
      </c>
      <c r="I561" s="20">
        <f>Table2[[#This Row],[Quarter End Date]]+((Table2[[#This Row],[Q End Cash]]+(2*Table2[[#This Row],[Quarterly Burn]]))/(-Table2[[#This Row],[Quarterly Burn]]/90))</f>
        <v>57142.13523131673</v>
      </c>
      <c r="J561" s="21">
        <f>Table2[[#This Row],[Quarter End Date]]+((Table2[[#This Row],[Q End Cash]]+(1.2*Table2[[#This Row],[Quarterly Burn]]))/(-Table2[[#This Row],[Quarterly Burn]]/90))</f>
        <v>57214.13523131673</v>
      </c>
      <c r="K561" s="9">
        <f>_xll.RDP.Data(Table2[[#This Row],[Ticker]],"TR.CompanyMarketCapitalization(Scale=6)")</f>
        <v>151.5708831</v>
      </c>
      <c r="L561" s="12">
        <f>_xll.RDP.Data(Table2[[#This Row],[Ticker]],"TR.AvgDailyValTraded20D(Scale=6)")</f>
        <v>4.7484430769230999E-2</v>
      </c>
      <c r="M561" s="9">
        <v>147.1</v>
      </c>
      <c r="N561" s="12">
        <v>4.3999999999999997E-2</v>
      </c>
      <c r="O561" s="45"/>
      <c r="P561" s="17"/>
      <c r="Q561" s="14">
        <f ca="1">(Table2[[#This Row],[Q End Cash]]+((TODAY()-Table2[[#This Row],[Quarter End Date]])*(Table2[[#This Row],[Quarterly Burn]]/90)))/1000000</f>
        <v>74.403400000000005</v>
      </c>
      <c r="R561" s="14">
        <f ca="1">Table2[[#This Row],[Current Estimate, Cash]]/(Table2[[#This Row],[Quarterly Burn]]/1000000)</f>
        <v>-132.39039145907472</v>
      </c>
      <c r="S561" s="43" t="e">
        <f>INDEX(Table1[Date],MATCH(Table2[[#This Row],[Ticker]],Table1[RIC],0))</f>
        <v>#N/A</v>
      </c>
    </row>
    <row r="562" spans="2:19" hidden="1" x14ac:dyDescent="0.25">
      <c r="B562" s="1" t="s">
        <v>138</v>
      </c>
      <c r="C562" s="17">
        <v>45245000</v>
      </c>
      <c r="D562" s="17">
        <v>-10783000</v>
      </c>
      <c r="E562" s="17">
        <v>-20057000</v>
      </c>
      <c r="F562" s="18">
        <v>31673000</v>
      </c>
      <c r="G562" s="18">
        <v>34462000</v>
      </c>
      <c r="H562" s="2">
        <v>45290</v>
      </c>
      <c r="I562" s="20">
        <f>Table2[[#This Row],[Quarter End Date]]+((Table2[[#This Row],[Q End Cash]]+(2*Table2[[#This Row],[Quarterly Burn]]))/(-Table2[[#This Row],[Quarterly Burn]]/90))</f>
        <v>45027.28367477221</v>
      </c>
      <c r="J562" s="21">
        <f>Table2[[#This Row],[Quarter End Date]]+((Table2[[#This Row],[Q End Cash]]+(1.2*Table2[[#This Row],[Quarterly Burn]]))/(-Table2[[#This Row],[Quarterly Burn]]/90))</f>
        <v>45099.28367477221</v>
      </c>
      <c r="K562" s="9">
        <f>_xll.RDP.Data(Table2[[#This Row],[Ticker]],"TR.CompanyMarketCapitalization(Scale=6)")</f>
        <v>142.0363481</v>
      </c>
      <c r="L562" s="11">
        <f>_xll.RDP.Data(Table2[[#This Row],[Ticker]],"TR.AvgDailyValTraded20D(Scale=6)")</f>
        <v>7.7145663846153997E-2</v>
      </c>
      <c r="M562" s="44">
        <v>144.5</v>
      </c>
      <c r="N562" s="11">
        <v>0.08</v>
      </c>
      <c r="O562" s="46"/>
      <c r="P562" s="17"/>
      <c r="Q562" s="14">
        <f ca="1">(Table2[[#This Row],[Q End Cash]]+((TODAY()-Table2[[#This Row],[Quarter End Date]])*(Table2[[#This Row],[Quarterly Burn]]/90)))/1000000</f>
        <v>76.473600000000005</v>
      </c>
      <c r="R562" s="14">
        <f ca="1">Table2[[#This Row],[Current Estimate, Cash]]/(Table2[[#This Row],[Quarterly Burn]]/1000000)</f>
        <v>2.2190702803087459</v>
      </c>
      <c r="S562" s="2" t="e">
        <f>INDEX(Table1[Date],MATCH(Table2[[#This Row],[Ticker]],Table1[RIC],0))</f>
        <v>#N/A</v>
      </c>
    </row>
    <row r="563" spans="2:19" hidden="1" x14ac:dyDescent="0.25">
      <c r="B563" s="1" t="s">
        <v>141</v>
      </c>
      <c r="C563" s="17">
        <v>60485000</v>
      </c>
      <c r="D563" s="17">
        <v>-24402000</v>
      </c>
      <c r="E563" s="17">
        <v>-37568000</v>
      </c>
      <c r="F563" s="18">
        <v>30479000</v>
      </c>
      <c r="G563" s="18">
        <v>36083000</v>
      </c>
      <c r="H563" s="2">
        <v>45290</v>
      </c>
      <c r="I563" s="20">
        <f>Table2[[#This Row],[Quarter End Date]]+((Table2[[#This Row],[Q End Cash]]+(2*Table2[[#This Row],[Quarterly Burn]]))/(-Table2[[#This Row],[Quarterly Burn]]/90))</f>
        <v>45033.97777346673</v>
      </c>
      <c r="J563" s="21">
        <f>Table2[[#This Row],[Quarter End Date]]+((Table2[[#This Row],[Q End Cash]]+(1.2*Table2[[#This Row],[Quarterly Burn]]))/(-Table2[[#This Row],[Quarterly Burn]]/90))</f>
        <v>45105.97777346673</v>
      </c>
      <c r="K563" s="9">
        <f>_xll.RDP.Data(Table2[[#This Row],[Ticker]],"TR.CompanyMarketCapitalization(Scale=6)")</f>
        <v>127.21425288</v>
      </c>
      <c r="L563" s="11">
        <f>_xll.RDP.Data(Table2[[#This Row],[Ticker]],"TR.AvgDailyValTraded20D(Scale=6)")</f>
        <v>5.9712225769230999E-2</v>
      </c>
      <c r="M563" s="44">
        <v>126.4</v>
      </c>
      <c r="N563" s="11">
        <v>0.06</v>
      </c>
      <c r="O563" s="46"/>
      <c r="P563" s="17"/>
      <c r="Q563" s="14">
        <f ca="1">(Table2[[#This Row],[Q End Cash]]+((TODAY()-Table2[[#This Row],[Quarter End Date]])*(Table2[[#This Row],[Quarterly Burn]]/90)))/1000000</f>
        <v>77.386899999999997</v>
      </c>
      <c r="R563" s="14">
        <f ca="1">Table2[[#This Row],[Current Estimate, Cash]]/(Table2[[#This Row],[Quarterly Burn]]/1000000)</f>
        <v>2.144691405925228</v>
      </c>
      <c r="S563" s="2" t="e">
        <f>INDEX(Table1[Date],MATCH(Table2[[#This Row],[Ticker]],Table1[RIC],0))</f>
        <v>#N/A</v>
      </c>
    </row>
    <row r="564" spans="2:19" hidden="1" x14ac:dyDescent="0.25">
      <c r="B564" s="1" t="s">
        <v>33</v>
      </c>
      <c r="C564" s="17">
        <v>16284208</v>
      </c>
      <c r="D564" s="17">
        <v>-13752437</v>
      </c>
      <c r="E564" s="17">
        <v>-28237409</v>
      </c>
      <c r="F564" s="18">
        <v>76328189</v>
      </c>
      <c r="G564" s="18">
        <v>2531771</v>
      </c>
      <c r="H564" s="2">
        <v>45290</v>
      </c>
      <c r="I564" s="20">
        <f>Table2[[#This Row],[Quarter End Date]]+((Table2[[#This Row],[Q End Cash]]+(2*Table2[[#This Row],[Quarterly Burn]]))/(-Table2[[#This Row],[Quarterly Burn]]/90))</f>
        <v>42396.66731311797</v>
      </c>
      <c r="J564" s="21">
        <f>Table2[[#This Row],[Quarter End Date]]+((Table2[[#This Row],[Q End Cash]]+(1.2*Table2[[#This Row],[Quarterly Burn]]))/(-Table2[[#This Row],[Quarterly Burn]]/90))</f>
        <v>42468.66731311797</v>
      </c>
      <c r="K564" s="9">
        <f>_xll.RDP.Data(Table2[[#This Row],[Ticker]],"TR.CompanyMarketCapitalization(Scale=6)")</f>
        <v>197.96610720000001</v>
      </c>
      <c r="L564" s="11">
        <f>_xll.RDP.Data(Table2[[#This Row],[Ticker]],"TR.AvgDailyValTraded20D(Scale=6)")</f>
        <v>0.23220694096153799</v>
      </c>
      <c r="M564" s="44">
        <v>194.5</v>
      </c>
      <c r="N564" s="11">
        <v>0.27</v>
      </c>
      <c r="O564" s="46"/>
      <c r="P564" s="17"/>
      <c r="Q564" s="14">
        <f ca="1">(Table2[[#This Row],[Q End Cash]]+((TODAY()-Table2[[#This Row],[Quarter End Date]])*(Table2[[#This Row],[Quarterly Burn]]/90)))/1000000</f>
        <v>79.619491299999993</v>
      </c>
      <c r="R564" s="14">
        <f ca="1">Table2[[#This Row],[Current Estimate, Cash]]/(Table2[[#This Row],[Quarterly Burn]]/1000000)</f>
        <v>31.448140965355869</v>
      </c>
      <c r="S564" s="2" t="e">
        <f>INDEX(Table1[Date],MATCH(Table2[[#This Row],[Ticker]],Table1[RIC],0))</f>
        <v>#N/A</v>
      </c>
    </row>
    <row r="565" spans="2:19" hidden="1" x14ac:dyDescent="0.25">
      <c r="B565" s="1" t="s">
        <v>103</v>
      </c>
      <c r="C565" s="17">
        <v>206388000</v>
      </c>
      <c r="D565" s="17">
        <v>-180875000</v>
      </c>
      <c r="E565" s="17">
        <v>-38995000</v>
      </c>
      <c r="F565" s="18">
        <v>46673000</v>
      </c>
      <c r="G565" s="18">
        <v>25513000</v>
      </c>
      <c r="H565" s="2">
        <v>45290</v>
      </c>
      <c r="I565" s="20">
        <f>Table2[[#This Row],[Quarter End Date]]+((Table2[[#This Row],[Q End Cash]]+(2*Table2[[#This Row],[Quarterly Burn]]))/(-Table2[[#This Row],[Quarterly Burn]]/90))</f>
        <v>44945.355701015171</v>
      </c>
      <c r="J565" s="21">
        <f>Table2[[#This Row],[Quarter End Date]]+((Table2[[#This Row],[Q End Cash]]+(1.2*Table2[[#This Row],[Quarterly Burn]]))/(-Table2[[#This Row],[Quarterly Burn]]/90))</f>
        <v>45017.355701015171</v>
      </c>
      <c r="K565" s="9">
        <f>_xll.RDP.Data(Table2[[#This Row],[Ticker]],"TR.CompanyMarketCapitalization(Scale=6)")</f>
        <v>378.41357261000002</v>
      </c>
      <c r="L565" s="11">
        <f>_xll.RDP.Data(Table2[[#This Row],[Ticker]],"TR.AvgDailyValTraded20D(Scale=6)")</f>
        <v>0.33013884269230798</v>
      </c>
      <c r="M565" s="44">
        <v>378.4</v>
      </c>
      <c r="N565" s="11">
        <v>0.34</v>
      </c>
      <c r="O565" s="46"/>
      <c r="P565" s="17"/>
      <c r="Q565" s="14">
        <f ca="1">(Table2[[#This Row],[Q End Cash]]+((TODAY()-Table2[[#This Row],[Quarter End Date]])*(Table2[[#This Row],[Quarterly Burn]]/90)))/1000000</f>
        <v>79.8399</v>
      </c>
      <c r="R565" s="14">
        <f ca="1">Table2[[#This Row],[Current Estimate, Cash]]/(Table2[[#This Row],[Quarterly Burn]]/1000000)</f>
        <v>3.1293810998314582</v>
      </c>
      <c r="S565" s="2" t="e">
        <f>INDEX(Table1[Date],MATCH(Table2[[#This Row],[Ticker]],Table1[RIC],0))</f>
        <v>#N/A</v>
      </c>
    </row>
    <row r="566" spans="2:19" hidden="1" x14ac:dyDescent="0.25">
      <c r="B566" s="1" t="s">
        <v>61</v>
      </c>
      <c r="C566" s="17">
        <v>34840000</v>
      </c>
      <c r="D566" s="17">
        <v>-22220000</v>
      </c>
      <c r="E566" s="17">
        <v>-4696000</v>
      </c>
      <c r="F566" s="18">
        <v>66187000</v>
      </c>
      <c r="G566" s="18">
        <v>12620000</v>
      </c>
      <c r="H566" s="2">
        <v>45290</v>
      </c>
      <c r="I566" s="20">
        <f>Table2[[#This Row],[Quarter End Date]]+((Table2[[#This Row],[Q End Cash]]+(2*Table2[[#This Row],[Quarterly Burn]]))/(-Table2[[#This Row],[Quarterly Burn]]/90))</f>
        <v>44637.984944532487</v>
      </c>
      <c r="J566" s="21">
        <f>Table2[[#This Row],[Quarter End Date]]+((Table2[[#This Row],[Q End Cash]]+(1.2*Table2[[#This Row],[Quarterly Burn]]))/(-Table2[[#This Row],[Quarterly Burn]]/90))</f>
        <v>44709.984944532487</v>
      </c>
      <c r="K566" s="9">
        <f>_xll.RDP.Data(Table2[[#This Row],[Ticker]],"TR.CompanyMarketCapitalization(Scale=6)")</f>
        <v>286.39378152</v>
      </c>
      <c r="L566" s="11">
        <f>_xll.RDP.Data(Table2[[#This Row],[Ticker]],"TR.AvgDailyValTraded20D(Scale=6)")</f>
        <v>0.54452873192307705</v>
      </c>
      <c r="M566" s="44">
        <v>283.89999999999998</v>
      </c>
      <c r="N566" s="11">
        <v>0.54</v>
      </c>
      <c r="O566" s="46"/>
      <c r="P566" s="17"/>
      <c r="Q566" s="14">
        <f ca="1">(Table2[[#This Row],[Q End Cash]]+((TODAY()-Table2[[#This Row],[Quarter End Date]])*(Table2[[#This Row],[Quarterly Burn]]/90)))/1000000</f>
        <v>82.593000000000004</v>
      </c>
      <c r="R566" s="14">
        <f ca="1">Table2[[#This Row],[Current Estimate, Cash]]/(Table2[[#This Row],[Quarterly Burn]]/1000000)</f>
        <v>6.5446117274167994</v>
      </c>
      <c r="S566" s="2" t="e">
        <f>INDEX(Table1[Date],MATCH(Table2[[#This Row],[Ticker]],Table1[RIC],0))</f>
        <v>#N/A</v>
      </c>
    </row>
    <row r="567" spans="2:19" hidden="1" x14ac:dyDescent="0.25">
      <c r="B567" s="1" t="s">
        <v>90</v>
      </c>
      <c r="C567" s="17">
        <v>21811045</v>
      </c>
      <c r="D567" s="17">
        <v>-774458</v>
      </c>
      <c r="E567" s="17">
        <v>-73945</v>
      </c>
      <c r="F567" s="18">
        <v>57889056</v>
      </c>
      <c r="G567" s="18">
        <v>21036587</v>
      </c>
      <c r="H567" s="2">
        <v>45290</v>
      </c>
      <c r="I567" s="20">
        <f>Table2[[#This Row],[Quarter End Date]]+((Table2[[#This Row],[Q End Cash]]+(2*Table2[[#This Row],[Quarterly Burn]]))/(-Table2[[#This Row],[Quarterly Burn]]/90))</f>
        <v>44862.33553617799</v>
      </c>
      <c r="J567" s="21">
        <f>Table2[[#This Row],[Quarter End Date]]+((Table2[[#This Row],[Q End Cash]]+(1.2*Table2[[#This Row],[Quarterly Burn]]))/(-Table2[[#This Row],[Quarterly Burn]]/90))</f>
        <v>44934.33553617799</v>
      </c>
      <c r="K567" s="9">
        <f>_xll.RDP.Data(Table2[[#This Row],[Ticker]],"TR.CompanyMarketCapitalization(Scale=6)")</f>
        <v>690.48404431999995</v>
      </c>
      <c r="L567" s="11">
        <f>_xll.RDP.Data(Table2[[#This Row],[Ticker]],"TR.AvgDailyValTraded20D(Scale=6)")</f>
        <v>6.2955952092307701</v>
      </c>
      <c r="M567" s="44">
        <v>690.5</v>
      </c>
      <c r="N567" s="11">
        <v>5.85</v>
      </c>
      <c r="O567" s="46"/>
      <c r="P567" s="17"/>
      <c r="Q567" s="14">
        <f ca="1">(Table2[[#This Row],[Q End Cash]]+((TODAY()-Table2[[#This Row],[Quarter End Date]])*(Table2[[#This Row],[Quarterly Burn]]/90)))/1000000</f>
        <v>85.236619099999999</v>
      </c>
      <c r="R567" s="14">
        <f ca="1">Table2[[#This Row],[Current Estimate, Cash]]/(Table2[[#This Row],[Quarterly Burn]]/1000000)</f>
        <v>4.0518273758000758</v>
      </c>
      <c r="S567" s="2" t="e">
        <f>INDEX(Table1[Date],MATCH(Table2[[#This Row],[Ticker]],Table1[RIC],0))</f>
        <v>#N/A</v>
      </c>
    </row>
    <row r="568" spans="2:19" x14ac:dyDescent="0.25">
      <c r="B568" s="1" t="s">
        <v>492</v>
      </c>
      <c r="C568" s="17">
        <v>-1436000</v>
      </c>
      <c r="D568" s="17"/>
      <c r="E568" s="17" t="s">
        <v>21</v>
      </c>
      <c r="F568" s="18">
        <v>1311000</v>
      </c>
      <c r="G568" s="18">
        <v>-1436000</v>
      </c>
      <c r="H568" s="2">
        <v>45290</v>
      </c>
      <c r="I568" s="20">
        <f>Table2[[#This Row],[Quarter End Date]]+((Table2[[#This Row],[Q End Cash]]+(2*Table2[[#This Row],[Quarterly Burn]]))/(-Table2[[#This Row],[Quarterly Burn]]/90))</f>
        <v>45192.165738161559</v>
      </c>
      <c r="J568" s="21">
        <f>Table2[[#This Row],[Quarter End Date]]+((Table2[[#This Row],[Q End Cash]]+(1.2*Table2[[#This Row],[Quarterly Burn]]))/(-Table2[[#This Row],[Quarterly Burn]]/90))</f>
        <v>45264.165738161559</v>
      </c>
      <c r="K568" s="9">
        <f>_xll.RDP.Data(Table2[[#This Row],[Ticker]],"TR.CompanyMarketCapitalization(Scale=6)")</f>
        <v>35.238088300000001</v>
      </c>
      <c r="L568" s="12">
        <f>_xll.RDP.Data(Table2[[#This Row],[Ticker]],"TR.AvgDailyValTraded20D(Scale=6)")</f>
        <v>5.6279992307690001E-3</v>
      </c>
      <c r="M568" s="9">
        <v>34.9</v>
      </c>
      <c r="N568" s="12">
        <v>7.0000000000000001E-3</v>
      </c>
      <c r="O568" s="45" t="s">
        <v>1012</v>
      </c>
      <c r="P568" s="17"/>
      <c r="Q568" s="14">
        <f ca="1">(Table2[[#This Row],[Q End Cash]]+((TODAY()-Table2[[#This Row],[Quarter End Date]])*(Table2[[#This Row],[Quarterly Burn]]/90)))/1000000</f>
        <v>-0.55579999999999996</v>
      </c>
      <c r="R568" s="14">
        <f ca="1">Table2[[#This Row],[Current Estimate, Cash]]/(Table2[[#This Row],[Quarterly Burn]]/1000000)</f>
        <v>0.38704735376044569</v>
      </c>
      <c r="S568" s="2">
        <v>45406</v>
      </c>
    </row>
    <row r="569" spans="2:19" hidden="1" x14ac:dyDescent="0.25">
      <c r="B569" s="1" t="s">
        <v>115</v>
      </c>
      <c r="C569" s="17">
        <v>39151888</v>
      </c>
      <c r="D569" s="17">
        <v>-7312714</v>
      </c>
      <c r="E569" s="17">
        <v>-12837501</v>
      </c>
      <c r="F569" s="18">
        <v>46737238</v>
      </c>
      <c r="G569" s="18">
        <v>31839174</v>
      </c>
      <c r="H569" s="2">
        <v>45290</v>
      </c>
      <c r="I569" s="20">
        <f>Table2[[#This Row],[Quarter End Date]]+((Table2[[#This Row],[Q End Cash]]+(2*Table2[[#This Row],[Quarterly Burn]]))/(-Table2[[#This Row],[Quarterly Burn]]/90))</f>
        <v>44977.887545700774</v>
      </c>
      <c r="J569" s="21">
        <f>Table2[[#This Row],[Quarter End Date]]+((Table2[[#This Row],[Q End Cash]]+(1.2*Table2[[#This Row],[Quarterly Burn]]))/(-Table2[[#This Row],[Quarterly Burn]]/90))</f>
        <v>45049.887545700774</v>
      </c>
      <c r="K569" s="9">
        <f>_xll.RDP.Data(Table2[[#This Row],[Ticker]],"TR.CompanyMarketCapitalization(Scale=6)")</f>
        <v>335.90015172</v>
      </c>
      <c r="L569" s="11">
        <f>_xll.RDP.Data(Table2[[#This Row],[Ticker]],"TR.AvgDailyValTraded20D(Scale=6)")</f>
        <v>0.20134743115384601</v>
      </c>
      <c r="M569" s="44">
        <v>339.5</v>
      </c>
      <c r="N569" s="11">
        <v>0.19</v>
      </c>
      <c r="O569" s="46"/>
      <c r="P569" s="17"/>
      <c r="Q569" s="14">
        <f ca="1">(Table2[[#This Row],[Q End Cash]]+((TODAY()-Table2[[#This Row],[Quarter End Date]])*(Table2[[#This Row],[Quarterly Burn]]/90)))/1000000</f>
        <v>88.128164199999986</v>
      </c>
      <c r="R569" s="14">
        <f ca="1">Table2[[#This Row],[Current Estimate, Cash]]/(Table2[[#This Row],[Quarterly Burn]]/1000000)</f>
        <v>2.7679161588802521</v>
      </c>
      <c r="S569" s="2" t="e">
        <f>INDEX(Table1[Date],MATCH(Table2[[#This Row],[Ticker]],Table1[RIC],0))</f>
        <v>#N/A</v>
      </c>
    </row>
    <row r="570" spans="2:19" hidden="1" x14ac:dyDescent="0.25">
      <c r="B570" s="1" t="s">
        <v>564</v>
      </c>
      <c r="C570" s="17">
        <v>-15586000</v>
      </c>
      <c r="D570" s="17">
        <v>78000</v>
      </c>
      <c r="E570" s="17">
        <v>-166000</v>
      </c>
      <c r="F570" s="18">
        <v>111348000</v>
      </c>
      <c r="G570" s="18">
        <v>-15508000</v>
      </c>
      <c r="H570" s="2">
        <v>45290</v>
      </c>
      <c r="I570" s="20">
        <f>Table2[[#This Row],[Quarter End Date]]+((Table2[[#This Row],[Q End Cash]]+(2*Table2[[#This Row],[Quarterly Burn]]))/(-Table2[[#This Row],[Quarterly Burn]]/90))</f>
        <v>45756.203249935519</v>
      </c>
      <c r="J570" s="21">
        <f>Table2[[#This Row],[Quarter End Date]]+((Table2[[#This Row],[Q End Cash]]+(1.2*Table2[[#This Row],[Quarterly Burn]]))/(-Table2[[#This Row],[Quarterly Burn]]/90))</f>
        <v>45828.203249935519</v>
      </c>
      <c r="K570" s="9">
        <f>_xll.RDP.Data(Table2[[#This Row],[Ticker]],"TR.CompanyMarketCapitalization(Scale=6)")</f>
        <v>511.48674476000002</v>
      </c>
      <c r="L570" s="12">
        <f>_xll.RDP.Data(Table2[[#This Row],[Ticker]],"TR.AvgDailyValTraded20D(Scale=6)")</f>
        <v>6.7641316861538403</v>
      </c>
      <c r="M570" s="9">
        <v>499.8</v>
      </c>
      <c r="N570" s="12">
        <v>6.5640000000000001</v>
      </c>
      <c r="O570" s="45"/>
      <c r="P570" s="17"/>
      <c r="Q570" s="13">
        <f ca="1">(Table2[[#This Row],[Q End Cash]]+((TODAY()-Table2[[#This Row],[Quarter End Date]])*(Table2[[#This Row],[Quarterly Burn]]/90)))/1000000</f>
        <v>91.187600000000003</v>
      </c>
      <c r="R570" s="14">
        <f ca="1">Table2[[#This Row],[Current Estimate, Cash]]/(Table2[[#This Row],[Quarterly Burn]]/1000000)</f>
        <v>-5.8800361103946353</v>
      </c>
      <c r="S570" s="2" t="e">
        <f>INDEX(Table1[Date],MATCH(Table2[[#This Row],[Ticker]],Table1[RIC],0))</f>
        <v>#N/A</v>
      </c>
    </row>
    <row r="571" spans="2:19" hidden="1" x14ac:dyDescent="0.25">
      <c r="B571" s="1" t="s">
        <v>175</v>
      </c>
      <c r="C571" s="17">
        <v>12717000</v>
      </c>
      <c r="D571" s="17">
        <v>57462000</v>
      </c>
      <c r="E571" s="17">
        <v>-40393000</v>
      </c>
      <c r="F571" s="18">
        <v>6900</v>
      </c>
      <c r="G571" s="18">
        <v>70179000</v>
      </c>
      <c r="H571" s="2">
        <v>45290</v>
      </c>
      <c r="I571" s="20">
        <f>Table2[[#This Row],[Quarter End Date]]+((Table2[[#This Row],[Q End Cash]]+(2*Table2[[#This Row],[Quarterly Burn]]))/(-Table2[[#This Row],[Quarterly Burn]]/90))</f>
        <v>45109.991151199079</v>
      </c>
      <c r="J571" s="21">
        <f>Table2[[#This Row],[Quarter End Date]]+((Table2[[#This Row],[Q End Cash]]+(1.2*Table2[[#This Row],[Quarterly Burn]]))/(-Table2[[#This Row],[Quarterly Burn]]/90))</f>
        <v>45181.991151199079</v>
      </c>
      <c r="K571" s="9">
        <f>_xll.RDP.Data(Table2[[#This Row],[Ticker]],"TR.CompanyMarketCapitalization(Scale=6)")</f>
        <v>108.63454898000001</v>
      </c>
      <c r="L571" s="11">
        <f>_xll.RDP.Data(Table2[[#This Row],[Ticker]],"TR.AvgDailyValTraded20D(Scale=6)")</f>
        <v>7.8610093846154E-2</v>
      </c>
      <c r="M571" s="44">
        <v>106.1</v>
      </c>
      <c r="N571" s="11">
        <v>0.08</v>
      </c>
      <c r="O571" s="46"/>
      <c r="P571" s="17"/>
      <c r="Q571" s="14">
        <f ca="1">(Table2[[#This Row],[Q End Cash]]+((TODAY()-Table2[[#This Row],[Quarter End Date]])*(Table2[[#This Row],[Quarterly Burn]]/90)))/1000000</f>
        <v>91.239599999999996</v>
      </c>
      <c r="R571" s="14">
        <f ca="1">Table2[[#This Row],[Current Estimate, Cash]]/(Table2[[#This Row],[Quarterly Burn]]/1000000)</f>
        <v>1.3000983200102594</v>
      </c>
      <c r="S571" s="2" t="e">
        <f>INDEX(Table1[Date],MATCH(Table2[[#This Row],[Ticker]],Table1[RIC],0))</f>
        <v>#N/A</v>
      </c>
    </row>
    <row r="572" spans="2:19" hidden="1" x14ac:dyDescent="0.25">
      <c r="B572" s="1" t="s">
        <v>121</v>
      </c>
      <c r="C572" s="17">
        <v>24950000</v>
      </c>
      <c r="D572" s="17">
        <v>10658000</v>
      </c>
      <c r="E572" s="17">
        <v>-21462000</v>
      </c>
      <c r="F572" s="18">
        <v>46079000</v>
      </c>
      <c r="G572" s="18">
        <v>35608000</v>
      </c>
      <c r="H572" s="2">
        <v>45290</v>
      </c>
      <c r="I572" s="20">
        <f>Table2[[#This Row],[Quarter End Date]]+((Table2[[#This Row],[Q End Cash]]+(2*Table2[[#This Row],[Quarterly Burn]]))/(-Table2[[#This Row],[Quarterly Burn]]/90))</f>
        <v>44993.534318130754</v>
      </c>
      <c r="J572" s="21">
        <f>Table2[[#This Row],[Quarter End Date]]+((Table2[[#This Row],[Q End Cash]]+(1.2*Table2[[#This Row],[Quarterly Burn]]))/(-Table2[[#This Row],[Quarterly Burn]]/90))</f>
        <v>45065.534318130754</v>
      </c>
      <c r="K572" s="9">
        <f>_xll.RDP.Data(Table2[[#This Row],[Ticker]],"TR.CompanyMarketCapitalization(Scale=6)")</f>
        <v>119.16828044</v>
      </c>
      <c r="L572" s="11">
        <f>_xll.RDP.Data(Table2[[#This Row],[Ticker]],"TR.AvgDailyValTraded20D(Scale=6)")</f>
        <v>3.5953866153845999E-2</v>
      </c>
      <c r="M572" s="44">
        <v>117.7</v>
      </c>
      <c r="N572" s="11">
        <v>0.04</v>
      </c>
      <c r="O572" s="46"/>
      <c r="P572" s="17"/>
      <c r="Q572" s="14">
        <f ca="1">(Table2[[#This Row],[Q End Cash]]+((TODAY()-Table2[[#This Row],[Quarter End Date]])*(Table2[[#This Row],[Quarterly Burn]]/90)))/1000000</f>
        <v>92.369399999999999</v>
      </c>
      <c r="R572" s="14">
        <f ca="1">Table2[[#This Row],[Current Estimate, Cash]]/(Table2[[#This Row],[Quarterly Burn]]/1000000)</f>
        <v>2.5940631318804765</v>
      </c>
      <c r="S572" s="2" t="e">
        <f>INDEX(Table1[Date],MATCH(Table2[[#This Row],[Ticker]],Table1[RIC],0))</f>
        <v>#N/A</v>
      </c>
    </row>
    <row r="573" spans="2:19" hidden="1" x14ac:dyDescent="0.25">
      <c r="B573" s="1" t="s">
        <v>172</v>
      </c>
      <c r="C573" s="17">
        <v>-12257000</v>
      </c>
      <c r="D573" s="17">
        <v>79994000</v>
      </c>
      <c r="E573" s="17">
        <v>-65100000</v>
      </c>
      <c r="F573" s="18">
        <v>5606000</v>
      </c>
      <c r="G573" s="18">
        <v>67737000</v>
      </c>
      <c r="H573" s="2">
        <v>45290</v>
      </c>
      <c r="I573" s="20">
        <f>Table2[[#This Row],[Quarter End Date]]+((Table2[[#This Row],[Q End Cash]]+(2*Table2[[#This Row],[Quarterly Burn]]))/(-Table2[[#This Row],[Quarterly Burn]]/90))</f>
        <v>45102.551485893971</v>
      </c>
      <c r="J573" s="21">
        <f>Table2[[#This Row],[Quarter End Date]]+((Table2[[#This Row],[Q End Cash]]+(1.2*Table2[[#This Row],[Quarterly Burn]]))/(-Table2[[#This Row],[Quarterly Burn]]/90))</f>
        <v>45174.551485893971</v>
      </c>
      <c r="K573" s="9">
        <f>_xll.RDP.Data(Table2[[#This Row],[Ticker]],"TR.CompanyMarketCapitalization(Scale=6)")</f>
        <v>63.75544206</v>
      </c>
      <c r="L573" s="11">
        <f>_xll.RDP.Data(Table2[[#This Row],[Ticker]],"TR.AvgDailyValTraded20D(Scale=6)")</f>
        <v>0.26368177730769199</v>
      </c>
      <c r="M573" s="44">
        <v>63.8</v>
      </c>
      <c r="N573" s="11">
        <v>0.24</v>
      </c>
      <c r="O573" s="46"/>
      <c r="P573" s="17"/>
      <c r="Q573" s="14">
        <f ca="1">(Table2[[#This Row],[Q End Cash]]+((TODAY()-Table2[[#This Row],[Quarter End Date]])*(Table2[[#This Row],[Quarterly Burn]]/90)))/1000000</f>
        <v>93.664100000000005</v>
      </c>
      <c r="R573" s="14">
        <f ca="1">Table2[[#This Row],[Current Estimate, Cash]]/(Table2[[#This Row],[Quarterly Burn]]/1000000)</f>
        <v>1.3827612678447527</v>
      </c>
      <c r="S573" s="2" t="e">
        <f>INDEX(Table1[Date],MATCH(Table2[[#This Row],[Ticker]],Table1[RIC],0))</f>
        <v>#N/A</v>
      </c>
    </row>
    <row r="574" spans="2:19" hidden="1" x14ac:dyDescent="0.25">
      <c r="B574" s="1" t="s">
        <v>131</v>
      </c>
      <c r="C574" s="17">
        <v>71960000</v>
      </c>
      <c r="D574" s="17">
        <v>-32287000</v>
      </c>
      <c r="E574" s="17">
        <v>-40326000</v>
      </c>
      <c r="F574" s="18">
        <v>43591000</v>
      </c>
      <c r="G574" s="18">
        <v>39673000</v>
      </c>
      <c r="H574" s="2">
        <v>45290</v>
      </c>
      <c r="I574" s="20">
        <f>Table2[[#This Row],[Quarter End Date]]+((Table2[[#This Row],[Q End Cash]]+(2*Table2[[#This Row],[Quarterly Burn]]))/(-Table2[[#This Row],[Quarterly Burn]]/90))</f>
        <v>45011.111839286161</v>
      </c>
      <c r="J574" s="21">
        <f>Table2[[#This Row],[Quarter End Date]]+((Table2[[#This Row],[Q End Cash]]+(1.2*Table2[[#This Row],[Quarterly Burn]]))/(-Table2[[#This Row],[Quarterly Burn]]/90))</f>
        <v>45083.111839286161</v>
      </c>
      <c r="K574" s="9">
        <f>_xll.RDP.Data(Table2[[#This Row],[Ticker]],"TR.CompanyMarketCapitalization(Scale=6)")</f>
        <v>275.37891353999999</v>
      </c>
      <c r="L574" s="11">
        <f>_xll.RDP.Data(Table2[[#This Row],[Ticker]],"TR.AvgDailyValTraded20D(Scale=6)")</f>
        <v>0.395807421923077</v>
      </c>
      <c r="M574" s="44">
        <v>283.5</v>
      </c>
      <c r="N574" s="11">
        <v>0.38</v>
      </c>
      <c r="O574" s="46"/>
      <c r="P574" s="17"/>
      <c r="Q574" s="14">
        <f ca="1">(Table2[[#This Row],[Q End Cash]]+((TODAY()-Table2[[#This Row],[Quarter End Date]])*(Table2[[#This Row],[Quarterly Burn]]/90)))/1000000</f>
        <v>95.165899999999993</v>
      </c>
      <c r="R574" s="14">
        <f ca="1">Table2[[#This Row],[Current Estimate, Cash]]/(Table2[[#This Row],[Quarterly Burn]]/1000000)</f>
        <v>2.3987573412648397</v>
      </c>
      <c r="S574" s="2" t="e">
        <f>INDEX(Table1[Date],MATCH(Table2[[#This Row],[Ticker]],Table1[RIC],0))</f>
        <v>#N/A</v>
      </c>
    </row>
    <row r="575" spans="2:19" hidden="1" x14ac:dyDescent="0.25">
      <c r="B575" s="1" t="s">
        <v>177</v>
      </c>
      <c r="C575" s="17">
        <v>81909000</v>
      </c>
      <c r="D575" s="17">
        <v>-8474000</v>
      </c>
      <c r="E575" s="17">
        <v>-105087000</v>
      </c>
      <c r="F575" s="18">
        <v>0</v>
      </c>
      <c r="G575" s="18">
        <v>73435000</v>
      </c>
      <c r="H575" s="2">
        <v>45290</v>
      </c>
      <c r="I575" s="20">
        <f>Table2[[#This Row],[Quarter End Date]]+((Table2[[#This Row],[Q End Cash]]+(2*Table2[[#This Row],[Quarterly Burn]]))/(-Table2[[#This Row],[Quarterly Burn]]/90))</f>
        <v>45110</v>
      </c>
      <c r="J575" s="21">
        <f>Table2[[#This Row],[Quarter End Date]]+((Table2[[#This Row],[Q End Cash]]+(1.2*Table2[[#This Row],[Quarterly Burn]]))/(-Table2[[#This Row],[Quarterly Burn]]/90))</f>
        <v>45182</v>
      </c>
      <c r="K575" s="9">
        <f>_xll.RDP.Data(Table2[[#This Row],[Ticker]],"TR.CompanyMarketCapitalization(Scale=6)")</f>
        <v>445.50531152000002</v>
      </c>
      <c r="L575" s="11">
        <f>_xll.RDP.Data(Table2[[#This Row],[Ticker]],"TR.AvgDailyValTraded20D(Scale=6)")</f>
        <v>0.107695465384615</v>
      </c>
      <c r="M575" s="44">
        <v>439</v>
      </c>
      <c r="N575" s="11">
        <v>0.11</v>
      </c>
      <c r="O575" s="46"/>
      <c r="P575" s="17"/>
      <c r="Q575" s="14">
        <f ca="1">(Table2[[#This Row],[Q End Cash]]+((TODAY()-Table2[[#This Row],[Quarter End Date]])*(Table2[[#This Row],[Quarterly Burn]]/90)))/1000000</f>
        <v>95.465500000000006</v>
      </c>
      <c r="R575" s="14">
        <f ca="1">Table2[[#This Row],[Current Estimate, Cash]]/(Table2[[#This Row],[Quarterly Burn]]/1000000)</f>
        <v>1.3</v>
      </c>
      <c r="S575" s="2" t="e">
        <f>INDEX(Table1[Date],MATCH(Table2[[#This Row],[Ticker]],Table1[RIC],0))</f>
        <v>#N/A</v>
      </c>
    </row>
    <row r="576" spans="2:19" hidden="1" x14ac:dyDescent="0.25">
      <c r="B576" s="1" t="s">
        <v>137</v>
      </c>
      <c r="C576" s="17">
        <v>64362579</v>
      </c>
      <c r="D576" s="17">
        <v>-21099555</v>
      </c>
      <c r="E576" s="17">
        <v>-30497753</v>
      </c>
      <c r="F576" s="18">
        <v>39867858</v>
      </c>
      <c r="G576" s="18">
        <v>43263024</v>
      </c>
      <c r="H576" s="2">
        <v>45290</v>
      </c>
      <c r="I576" s="20">
        <f>Table2[[#This Row],[Quarter End Date]]+((Table2[[#This Row],[Q End Cash]]+(2*Table2[[#This Row],[Quarterly Burn]]))/(-Table2[[#This Row],[Quarterly Burn]]/90))</f>
        <v>45027.062958428425</v>
      </c>
      <c r="J576" s="21">
        <f>Table2[[#This Row],[Quarter End Date]]+((Table2[[#This Row],[Q End Cash]]+(1.2*Table2[[#This Row],[Quarterly Burn]]))/(-Table2[[#This Row],[Quarterly Burn]]/90))</f>
        <v>45099.062958428425</v>
      </c>
      <c r="K576" s="9">
        <f>_xll.RDP.Data(Table2[[#This Row],[Ticker]],"TR.CompanyMarketCapitalization(Scale=6)")</f>
        <v>105.38276571999999</v>
      </c>
      <c r="L576" s="11">
        <f>_xll.RDP.Data(Table2[[#This Row],[Ticker]],"TR.AvgDailyValTraded20D(Scale=6)")</f>
        <v>0.217062092307692</v>
      </c>
      <c r="M576" s="44">
        <v>106.9</v>
      </c>
      <c r="N576" s="11">
        <v>0.21</v>
      </c>
      <c r="O576" s="46"/>
      <c r="P576" s="17"/>
      <c r="Q576" s="14">
        <f ca="1">(Table2[[#This Row],[Q End Cash]]+((TODAY()-Table2[[#This Row],[Quarter End Date]])*(Table2[[#This Row],[Quarterly Burn]]/90)))/1000000</f>
        <v>96.109789200000009</v>
      </c>
      <c r="R576" s="14">
        <f ca="1">Table2[[#This Row],[Current Estimate, Cash]]/(Table2[[#This Row],[Quarterly Burn]]/1000000)</f>
        <v>2.2215226841285993</v>
      </c>
      <c r="S576" s="2" t="e">
        <f>INDEX(Table1[Date],MATCH(Table2[[#This Row],[Ticker]],Table1[RIC],0))</f>
        <v>#N/A</v>
      </c>
    </row>
    <row r="577" spans="2:19" hidden="1" x14ac:dyDescent="0.25">
      <c r="B577" s="1" t="s">
        <v>600</v>
      </c>
      <c r="C577" s="17">
        <v>-5489000</v>
      </c>
      <c r="D577" s="17">
        <v>-93000</v>
      </c>
      <c r="E577" s="17">
        <v>-69000</v>
      </c>
      <c r="F577" s="18">
        <v>103735000</v>
      </c>
      <c r="G577" s="18">
        <v>-5582000</v>
      </c>
      <c r="H577" s="2">
        <v>45290</v>
      </c>
      <c r="I577" s="20">
        <f>Table2[[#This Row],[Quarter End Date]]+((Table2[[#This Row],[Q End Cash]]+(2*Table2[[#This Row],[Quarterly Burn]]))/(-Table2[[#This Row],[Quarterly Burn]]/90))</f>
        <v>46782.545682551056</v>
      </c>
      <c r="J577" s="21">
        <f>Table2[[#This Row],[Quarter End Date]]+((Table2[[#This Row],[Q End Cash]]+(1.2*Table2[[#This Row],[Quarterly Burn]]))/(-Table2[[#This Row],[Quarterly Burn]]/90))</f>
        <v>46854.545682551056</v>
      </c>
      <c r="K577" s="9">
        <f>_xll.RDP.Data(Table2[[#This Row],[Ticker]],"TR.CompanyMarketCapitalization(Scale=6)")</f>
        <v>416.09209564999998</v>
      </c>
      <c r="L577" s="12">
        <f>_xll.RDP.Data(Table2[[#This Row],[Ticker]],"TR.AvgDailyValTraded20D(Scale=6)")</f>
        <v>0.54614250961538402</v>
      </c>
      <c r="M577" s="9">
        <v>422</v>
      </c>
      <c r="N577" s="12">
        <v>0.54</v>
      </c>
      <c r="O577" s="45"/>
      <c r="P577" s="17"/>
      <c r="Q577" s="13">
        <f ca="1">(Table2[[#This Row],[Q End Cash]]+((TODAY()-Table2[[#This Row],[Quarter End Date]])*(Table2[[#This Row],[Quarterly Burn]]/90)))/1000000</f>
        <v>96.478399999999993</v>
      </c>
      <c r="R577" s="14">
        <f ca="1">Table2[[#This Row],[Current Estimate, Cash]]/(Table2[[#This Row],[Quarterly Burn]]/1000000)</f>
        <v>-17.283840917233967</v>
      </c>
      <c r="S577" s="2" t="e">
        <f>INDEX(Table1[Date],MATCH(Table2[[#This Row],[Ticker]],Table1[RIC],0))</f>
        <v>#N/A</v>
      </c>
    </row>
    <row r="578" spans="2:19" hidden="1" x14ac:dyDescent="0.25">
      <c r="B578" s="1" t="s">
        <v>139</v>
      </c>
      <c r="C578" s="17">
        <v>101586000</v>
      </c>
      <c r="D578" s="17">
        <v>-57127000</v>
      </c>
      <c r="E578" s="17">
        <v>-32331000</v>
      </c>
      <c r="F578" s="18">
        <v>39537000</v>
      </c>
      <c r="G578" s="18">
        <v>44459000</v>
      </c>
      <c r="H578" s="2">
        <v>45290</v>
      </c>
      <c r="I578" s="20">
        <f>Table2[[#This Row],[Quarter End Date]]+((Table2[[#This Row],[Q End Cash]]+(2*Table2[[#This Row],[Quarterly Burn]]))/(-Table2[[#This Row],[Quarterly Burn]]/90))</f>
        <v>45029.9637868598</v>
      </c>
      <c r="J578" s="21">
        <f>Table2[[#This Row],[Quarter End Date]]+((Table2[[#This Row],[Q End Cash]]+(1.2*Table2[[#This Row],[Quarterly Burn]]))/(-Table2[[#This Row],[Quarterly Burn]]/90))</f>
        <v>45101.9637868598</v>
      </c>
      <c r="K578" s="9">
        <f>_xll.RDP.Data(Table2[[#This Row],[Ticker]],"TR.CompanyMarketCapitalization(Scale=6)")</f>
        <v>384.54564223</v>
      </c>
      <c r="L578" s="11">
        <f>_xll.RDP.Data(Table2[[#This Row],[Ticker]],"TR.AvgDailyValTraded20D(Scale=6)")</f>
        <v>2.8700587692307999E-2</v>
      </c>
      <c r="M578" s="44">
        <v>384.5</v>
      </c>
      <c r="N578" s="11">
        <v>0.03</v>
      </c>
      <c r="O578" s="46"/>
      <c r="P578" s="17"/>
      <c r="Q578" s="14">
        <f ca="1">(Table2[[#This Row],[Q End Cash]]+((TODAY()-Table2[[#This Row],[Quarter End Date]])*(Table2[[#This Row],[Quarterly Burn]]/90)))/1000000</f>
        <v>97.333699999999993</v>
      </c>
      <c r="R578" s="14">
        <f ca="1">Table2[[#This Row],[Current Estimate, Cash]]/(Table2[[#This Row],[Quarterly Burn]]/1000000)</f>
        <v>2.189291257113295</v>
      </c>
      <c r="S578" s="2" t="e">
        <f>INDEX(Table1[Date],MATCH(Table2[[#This Row],[Ticker]],Table1[RIC],0))</f>
        <v>#N/A</v>
      </c>
    </row>
    <row r="579" spans="2:19" hidden="1" x14ac:dyDescent="0.25">
      <c r="B579" s="1" t="s">
        <v>60</v>
      </c>
      <c r="C579" s="17">
        <v>18771974</v>
      </c>
      <c r="D579" s="17">
        <v>-3426823</v>
      </c>
      <c r="E579" s="17">
        <v>-34052331</v>
      </c>
      <c r="F579" s="18">
        <v>82412067</v>
      </c>
      <c r="G579" s="18">
        <v>15345151</v>
      </c>
      <c r="H579" s="2">
        <v>45290</v>
      </c>
      <c r="I579" s="20">
        <f>Table2[[#This Row],[Quarter End Date]]+((Table2[[#This Row],[Q End Cash]]+(2*Table2[[#This Row],[Quarterly Burn]]))/(-Table2[[#This Row],[Quarterly Burn]]/90))</f>
        <v>44626.649524660919</v>
      </c>
      <c r="J579" s="21">
        <f>Table2[[#This Row],[Quarter End Date]]+((Table2[[#This Row],[Q End Cash]]+(1.2*Table2[[#This Row],[Quarterly Burn]]))/(-Table2[[#This Row],[Quarterly Burn]]/90))</f>
        <v>44698.649524660919</v>
      </c>
      <c r="K579" s="9">
        <f>_xll.RDP.Data(Table2[[#This Row],[Ticker]],"TR.CompanyMarketCapitalization(Scale=6)")</f>
        <v>444.69312894000001</v>
      </c>
      <c r="L579" s="11">
        <f>_xll.RDP.Data(Table2[[#This Row],[Ticker]],"TR.AvgDailyValTraded20D(Scale=6)")</f>
        <v>0.87933187307692295</v>
      </c>
      <c r="M579" s="44">
        <v>448.3</v>
      </c>
      <c r="N579" s="11">
        <v>0.86</v>
      </c>
      <c r="O579" s="46"/>
      <c r="P579" s="17"/>
      <c r="Q579" s="14">
        <f ca="1">(Table2[[#This Row],[Q End Cash]]+((TODAY()-Table2[[#This Row],[Quarter End Date]])*(Table2[[#This Row],[Quarterly Burn]]/90)))/1000000</f>
        <v>102.3607633</v>
      </c>
      <c r="R579" s="14">
        <f ca="1">Table2[[#This Row],[Current Estimate, Cash]]/(Table2[[#This Row],[Quarterly Burn]]/1000000)</f>
        <v>6.6705608371009193</v>
      </c>
      <c r="S579" s="2" t="e">
        <f>INDEX(Table1[Date],MATCH(Table2[[#This Row],[Ticker]],Table1[RIC],0))</f>
        <v>#N/A</v>
      </c>
    </row>
    <row r="580" spans="2:19" hidden="1" x14ac:dyDescent="0.25">
      <c r="B580" s="1" t="s">
        <v>89</v>
      </c>
      <c r="C580" s="17">
        <v>34473000</v>
      </c>
      <c r="D580" s="17">
        <v>-9106000</v>
      </c>
      <c r="E580" s="17">
        <v>-1257000</v>
      </c>
      <c r="F580" s="18">
        <v>70997000</v>
      </c>
      <c r="G580" s="18">
        <v>25367000</v>
      </c>
      <c r="H580" s="2">
        <v>45290</v>
      </c>
      <c r="I580" s="20">
        <f>Table2[[#This Row],[Quarter End Date]]+((Table2[[#This Row],[Q End Cash]]+(2*Table2[[#This Row],[Quarterly Burn]]))/(-Table2[[#This Row],[Quarterly Burn]]/90))</f>
        <v>44858.108566247487</v>
      </c>
      <c r="J580" s="21">
        <f>Table2[[#This Row],[Quarter End Date]]+((Table2[[#This Row],[Q End Cash]]+(1.2*Table2[[#This Row],[Quarterly Burn]]))/(-Table2[[#This Row],[Quarterly Burn]]/90))</f>
        <v>44930.108566247487</v>
      </c>
      <c r="K580" s="9">
        <f>_xll.RDP.Data(Table2[[#This Row],[Ticker]],"TR.CompanyMarketCapitalization(Scale=6)")</f>
        <v>320.34648247000001</v>
      </c>
      <c r="L580" s="11">
        <f>_xll.RDP.Data(Table2[[#This Row],[Ticker]],"TR.AvgDailyValTraded20D(Scale=6)")</f>
        <v>1.22415012076923</v>
      </c>
      <c r="M580" s="44">
        <v>315.60000000000002</v>
      </c>
      <c r="N580" s="11">
        <v>1.2</v>
      </c>
      <c r="O580" s="46"/>
      <c r="P580" s="17"/>
      <c r="Q580" s="14">
        <f ca="1">(Table2[[#This Row],[Q End Cash]]+((TODAY()-Table2[[#This Row],[Quarter End Date]])*(Table2[[#This Row],[Quarterly Burn]]/90)))/1000000</f>
        <v>103.97410000000001</v>
      </c>
      <c r="R580" s="14">
        <f ca="1">Table2[[#This Row],[Current Estimate, Cash]]/(Table2[[#This Row],[Quarterly Burn]]/1000000)</f>
        <v>4.0987937083612564</v>
      </c>
      <c r="S580" s="2" t="e">
        <f>INDEX(Table1[Date],MATCH(Table2[[#This Row],[Ticker]],Table1[RIC],0))</f>
        <v>#N/A</v>
      </c>
    </row>
    <row r="581" spans="2:19" hidden="1" x14ac:dyDescent="0.25">
      <c r="B581" s="1" t="s">
        <v>113</v>
      </c>
      <c r="C581" s="17">
        <v>77432000</v>
      </c>
      <c r="D581" s="17">
        <v>-39447000</v>
      </c>
      <c r="E581" s="17">
        <v>-18521000</v>
      </c>
      <c r="F581" s="18">
        <v>57402000</v>
      </c>
      <c r="G581" s="18">
        <v>37985000</v>
      </c>
      <c r="H581" s="2">
        <v>45290</v>
      </c>
      <c r="I581" s="20">
        <f>Table2[[#This Row],[Quarter End Date]]+((Table2[[#This Row],[Q End Cash]]+(2*Table2[[#This Row],[Quarterly Burn]]))/(-Table2[[#This Row],[Quarterly Burn]]/90))</f>
        <v>44973.994208240096</v>
      </c>
      <c r="J581" s="21">
        <f>Table2[[#This Row],[Quarter End Date]]+((Table2[[#This Row],[Q End Cash]]+(1.2*Table2[[#This Row],[Quarterly Burn]]))/(-Table2[[#This Row],[Quarterly Burn]]/90))</f>
        <v>45045.994208240096</v>
      </c>
      <c r="K581" s="9">
        <f>_xll.RDP.Data(Table2[[#This Row],[Ticker]],"TR.CompanyMarketCapitalization(Scale=6)")</f>
        <v>323.21950542000002</v>
      </c>
      <c r="L581" s="11">
        <f>_xll.RDP.Data(Table2[[#This Row],[Ticker]],"TR.AvgDailyValTraded20D(Scale=6)")</f>
        <v>0.26970620538461498</v>
      </c>
      <c r="M581" s="44">
        <v>300.10000000000002</v>
      </c>
      <c r="N581" s="11">
        <v>0.28000000000000003</v>
      </c>
      <c r="O581" s="46"/>
      <c r="P581" s="17"/>
      <c r="Q581" s="14">
        <f ca="1">(Table2[[#This Row],[Q End Cash]]+((TODAY()-Table2[[#This Row],[Quarter End Date]])*(Table2[[#This Row],[Quarterly Burn]]/90)))/1000000</f>
        <v>106.7825</v>
      </c>
      <c r="R581" s="14">
        <f ca="1">Table2[[#This Row],[Current Estimate, Cash]]/(Table2[[#This Row],[Quarterly Burn]]/1000000)</f>
        <v>2.8111754639989468</v>
      </c>
      <c r="S581" s="2" t="e">
        <f>INDEX(Table1[Date],MATCH(Table2[[#This Row],[Ticker]],Table1[RIC],0))</f>
        <v>#N/A</v>
      </c>
    </row>
    <row r="582" spans="2:19" hidden="1" x14ac:dyDescent="0.25">
      <c r="B582" s="1" t="s">
        <v>325</v>
      </c>
      <c r="C582" s="17">
        <f>34328000/2</f>
        <v>17164000</v>
      </c>
      <c r="D582" s="17">
        <f>-35144000/2</f>
        <v>-17572000</v>
      </c>
      <c r="E582" s="17">
        <v>0</v>
      </c>
      <c r="F582" s="18">
        <v>109000000</v>
      </c>
      <c r="G582" s="18">
        <f>Table2[[#This Row],[CFI]]+Table2[[#This Row],[CFO]]</f>
        <v>-408000</v>
      </c>
      <c r="H582" s="2">
        <v>45290</v>
      </c>
      <c r="I582" s="20">
        <f>Table2[[#This Row],[Quarter End Date]]+((Table2[[#This Row],[Q End Cash]]+(2*Table2[[#This Row],[Quarterly Burn]]))/(-Table2[[#This Row],[Quarterly Burn]]/90))</f>
        <v>69154.117647058825</v>
      </c>
      <c r="J582" s="21">
        <f>Table2[[#This Row],[Quarter End Date]]+((Table2[[#This Row],[Q End Cash]]+(1.2*Table2[[#This Row],[Quarterly Burn]]))/(-Table2[[#This Row],[Quarterly Burn]]/90))</f>
        <v>69226.117647058825</v>
      </c>
      <c r="K582" s="9">
        <f>_xll.RDP.Data(Table2[[#This Row],[Ticker]],"TR.CompanyMarketCapitalization(Scale=6)")</f>
        <v>304.15813272000003</v>
      </c>
      <c r="L582" s="12">
        <f>_xll.RDP.Data(Table2[[#This Row],[Ticker]],"TR.AvgDailyValTraded20D(Scale=6)")</f>
        <v>0.95675393346153803</v>
      </c>
      <c r="M582" s="9">
        <v>304.2</v>
      </c>
      <c r="N582" s="12">
        <v>0.91200000000000003</v>
      </c>
      <c r="O582" s="45">
        <v>0</v>
      </c>
      <c r="P582" s="17"/>
      <c r="Q582" s="13">
        <f ca="1">(Table2[[#This Row],[Q End Cash]]+((TODAY()-Table2[[#This Row],[Quarter End Date]])*(Table2[[#This Row],[Quarterly Burn]]/90)))/1000000</f>
        <v>108.4696</v>
      </c>
      <c r="R582" s="14">
        <f ca="1">Table2[[#This Row],[Current Estimate, Cash]]/(Table2[[#This Row],[Quarterly Burn]]/1000000)</f>
        <v>-265.85686274509806</v>
      </c>
      <c r="S582" s="2" t="e">
        <f>INDEX(Table1[Date],MATCH(Table2[[#This Row],[Ticker]],Table1[RIC],0))</f>
        <v>#N/A</v>
      </c>
    </row>
    <row r="583" spans="2:19" hidden="1" x14ac:dyDescent="0.25">
      <c r="B583" s="1" t="s">
        <v>63</v>
      </c>
      <c r="C583" s="17">
        <v>13729586</v>
      </c>
      <c r="D583" s="17">
        <v>4254158</v>
      </c>
      <c r="E583" s="17">
        <v>-33395670</v>
      </c>
      <c r="F583" s="18">
        <v>86022143</v>
      </c>
      <c r="G583" s="18">
        <v>17983744</v>
      </c>
      <c r="H583" s="2">
        <v>45290</v>
      </c>
      <c r="I583" s="20">
        <f>Table2[[#This Row],[Quarter End Date]]+((Table2[[#This Row],[Q End Cash]]+(2*Table2[[#This Row],[Quarterly Burn]]))/(-Table2[[#This Row],[Quarterly Burn]]/90))</f>
        <v>44679.500496114713</v>
      </c>
      <c r="J583" s="21">
        <f>Table2[[#This Row],[Quarter End Date]]+((Table2[[#This Row],[Q End Cash]]+(1.2*Table2[[#This Row],[Quarterly Burn]]))/(-Table2[[#This Row],[Quarterly Burn]]/90))</f>
        <v>44751.500496114713</v>
      </c>
      <c r="K583" s="9">
        <f>_xll.RDP.Data(Table2[[#This Row],[Ticker]],"TR.CompanyMarketCapitalization(Scale=6)")</f>
        <v>373.87497728</v>
      </c>
      <c r="L583" s="11">
        <f>_xll.RDP.Data(Table2[[#This Row],[Ticker]],"TR.AvgDailyValTraded20D(Scale=6)")</f>
        <v>0.26778513230769202</v>
      </c>
      <c r="M583" s="44">
        <v>372.2</v>
      </c>
      <c r="N583" s="11">
        <v>0.27</v>
      </c>
      <c r="O583" s="46"/>
      <c r="P583" s="17"/>
      <c r="Q583" s="14">
        <f ca="1">(Table2[[#This Row],[Q End Cash]]+((TODAY()-Table2[[#This Row],[Quarter End Date]])*(Table2[[#This Row],[Quarterly Burn]]/90)))/1000000</f>
        <v>109.4010102</v>
      </c>
      <c r="R583" s="14">
        <f ca="1">Table2[[#This Row],[Current Estimate, Cash]]/(Table2[[#This Row],[Quarterly Burn]]/1000000)</f>
        <v>6.0833278209476287</v>
      </c>
      <c r="S583" s="2" t="e">
        <f>INDEX(Table1[Date],MATCH(Table2[[#This Row],[Ticker]],Table1[RIC],0))</f>
        <v>#N/A</v>
      </c>
    </row>
    <row r="584" spans="2:19" hidden="1" x14ac:dyDescent="0.25">
      <c r="B584" s="1" t="s">
        <v>174</v>
      </c>
      <c r="C584" s="17">
        <v>7687000</v>
      </c>
      <c r="D584" s="17">
        <v>78168000</v>
      </c>
      <c r="E584" s="17">
        <v>-85930000</v>
      </c>
      <c r="F584" s="18">
        <v>1233000</v>
      </c>
      <c r="G584" s="18">
        <v>85855000</v>
      </c>
      <c r="H584" s="2">
        <v>45290</v>
      </c>
      <c r="I584" s="20">
        <f>Table2[[#This Row],[Quarter End Date]]+((Table2[[#This Row],[Q End Cash]]+(2*Table2[[#This Row],[Quarterly Burn]]))/(-Table2[[#This Row],[Quarterly Burn]]/90))</f>
        <v>45108.707471900299</v>
      </c>
      <c r="J584" s="21">
        <f>Table2[[#This Row],[Quarter End Date]]+((Table2[[#This Row],[Q End Cash]]+(1.2*Table2[[#This Row],[Quarterly Burn]]))/(-Table2[[#This Row],[Quarterly Burn]]/90))</f>
        <v>45180.707471900299</v>
      </c>
      <c r="K584" s="9">
        <f>_xll.RDP.Data(Table2[[#This Row],[Ticker]],"TR.CompanyMarketCapitalization(Scale=6)")</f>
        <v>60.046260959999998</v>
      </c>
      <c r="L584" s="11">
        <f>_xll.RDP.Data(Table2[[#This Row],[Ticker]],"TR.AvgDailyValTraded20D(Scale=6)")</f>
        <v>2.9665895384615001E-2</v>
      </c>
      <c r="M584" s="44">
        <v>60</v>
      </c>
      <c r="N584" s="11">
        <v>0.03</v>
      </c>
      <c r="O584" s="46"/>
      <c r="P584" s="17"/>
      <c r="Q584" s="14">
        <f ca="1">(Table2[[#This Row],[Q End Cash]]+((TODAY()-Table2[[#This Row],[Quarter End Date]])*(Table2[[#This Row],[Quarterly Burn]]/90)))/1000000</f>
        <v>112.8445</v>
      </c>
      <c r="R584" s="14">
        <f ca="1">Table2[[#This Row],[Current Estimate, Cash]]/(Table2[[#This Row],[Quarterly Burn]]/1000000)</f>
        <v>1.3143614233300331</v>
      </c>
      <c r="S584" s="2" t="e">
        <f>INDEX(Table1[Date],MATCH(Table2[[#This Row],[Ticker]],Table1[RIC],0))</f>
        <v>#N/A</v>
      </c>
    </row>
    <row r="585" spans="2:19" hidden="1" x14ac:dyDescent="0.25">
      <c r="B585" s="1" t="s">
        <v>134</v>
      </c>
      <c r="C585" s="17">
        <v>-1889183</v>
      </c>
      <c r="D585" s="17">
        <v>51136439</v>
      </c>
      <c r="E585" s="17">
        <v>-39336635</v>
      </c>
      <c r="F585" s="18">
        <v>49486940</v>
      </c>
      <c r="G585" s="18">
        <v>49247256</v>
      </c>
      <c r="H585" s="2">
        <v>45290</v>
      </c>
      <c r="I585" s="20">
        <f>Table2[[#This Row],[Quarter End Date]]+((Table2[[#This Row],[Q End Cash]]+(2*Table2[[#This Row],[Quarterly Burn]]))/(-Table2[[#This Row],[Quarterly Burn]]/90))</f>
        <v>45019.561974376804</v>
      </c>
      <c r="J585" s="21">
        <f>Table2[[#This Row],[Quarter End Date]]+((Table2[[#This Row],[Q End Cash]]+(1.2*Table2[[#This Row],[Quarterly Burn]]))/(-Table2[[#This Row],[Quarterly Burn]]/90))</f>
        <v>45091.561974376804</v>
      </c>
      <c r="K585" s="9">
        <f>_xll.RDP.Data(Table2[[#This Row],[Ticker]],"TR.CompanyMarketCapitalization(Scale=6)")</f>
        <v>519.26890953500003</v>
      </c>
      <c r="L585" s="11">
        <f>_xll.RDP.Data(Table2[[#This Row],[Ticker]],"TR.AvgDailyValTraded20D(Scale=6)")</f>
        <v>1.2239414069230801</v>
      </c>
      <c r="M585" s="44">
        <v>519.29999999999995</v>
      </c>
      <c r="N585" s="11">
        <v>1.19</v>
      </c>
      <c r="O585" s="46"/>
      <c r="P585" s="17"/>
      <c r="Q585" s="14">
        <f ca="1">(Table2[[#This Row],[Q End Cash]]+((TODAY()-Table2[[#This Row],[Quarter End Date]])*(Table2[[#This Row],[Quarterly Burn]]/90)))/1000000</f>
        <v>113.5083728</v>
      </c>
      <c r="R585" s="14">
        <f ca="1">Table2[[#This Row],[Current Estimate, Cash]]/(Table2[[#This Row],[Quarterly Burn]]/1000000)</f>
        <v>2.3048669513688234</v>
      </c>
      <c r="S585" s="2" t="e">
        <f>INDEX(Table1[Date],MATCH(Table2[[#This Row],[Ticker]],Table1[RIC],0))</f>
        <v>#N/A</v>
      </c>
    </row>
    <row r="586" spans="2:19" hidden="1" x14ac:dyDescent="0.25">
      <c r="B586" s="1" t="s">
        <v>598</v>
      </c>
      <c r="C586" s="17">
        <v>11558000</v>
      </c>
      <c r="D586" s="17">
        <v>-18838000</v>
      </c>
      <c r="E586" s="17">
        <v>113929000</v>
      </c>
      <c r="F586" s="18">
        <v>124027000</v>
      </c>
      <c r="G586" s="18">
        <v>-7280000</v>
      </c>
      <c r="H586" s="2">
        <v>45290</v>
      </c>
      <c r="I586" s="20">
        <f>Table2[[#This Row],[Quarter End Date]]+((Table2[[#This Row],[Q End Cash]]+(2*Table2[[#This Row],[Quarterly Burn]]))/(-Table2[[#This Row],[Quarterly Burn]]/90))</f>
        <v>46643.300824175822</v>
      </c>
      <c r="J586" s="21">
        <f>Table2[[#This Row],[Quarter End Date]]+((Table2[[#This Row],[Q End Cash]]+(1.2*Table2[[#This Row],[Quarterly Burn]]))/(-Table2[[#This Row],[Quarterly Burn]]/90))</f>
        <v>46715.300824175822</v>
      </c>
      <c r="K586" s="9">
        <f>_xll.RDP.Data(Table2[[#This Row],[Ticker]],"TR.CompanyMarketCapitalization(Scale=6)")</f>
        <v>416.85939081999999</v>
      </c>
      <c r="L586" s="12">
        <f>_xll.RDP.Data(Table2[[#This Row],[Ticker]],"TR.AvgDailyValTraded20D(Scale=6)")</f>
        <v>1.8237564019230801</v>
      </c>
      <c r="M586" s="9">
        <v>430.5</v>
      </c>
      <c r="N586" s="12">
        <v>1.887</v>
      </c>
      <c r="O586" s="45"/>
      <c r="P586" s="17"/>
      <c r="Q586" s="13">
        <f ca="1">(Table2[[#This Row],[Q End Cash]]+((TODAY()-Table2[[#This Row],[Quarter End Date]])*(Table2[[#This Row],[Quarterly Burn]]/90)))/1000000</f>
        <v>114.563</v>
      </c>
      <c r="R586" s="14">
        <f ca="1">Table2[[#This Row],[Current Estimate, Cash]]/(Table2[[#This Row],[Quarterly Burn]]/1000000)</f>
        <v>-15.736675824175824</v>
      </c>
      <c r="S586" s="2" t="e">
        <f>INDEX(Table1[Date],MATCH(Table2[[#This Row],[Ticker]],Table1[RIC],0))</f>
        <v>#N/A</v>
      </c>
    </row>
    <row r="587" spans="2:19" hidden="1" x14ac:dyDescent="0.25">
      <c r="B587" s="1" t="s">
        <v>65</v>
      </c>
      <c r="C587" s="17">
        <v>23557000</v>
      </c>
      <c r="D587" s="17">
        <v>-2311000</v>
      </c>
      <c r="E587" s="17">
        <v>12725000</v>
      </c>
      <c r="F587" s="18">
        <v>90552000</v>
      </c>
      <c r="G587" s="18">
        <v>21246000</v>
      </c>
      <c r="H587" s="2">
        <v>45290</v>
      </c>
      <c r="I587" s="20">
        <f>Table2[[#This Row],[Quarter End Date]]+((Table2[[#This Row],[Q End Cash]]+(2*Table2[[#This Row],[Quarterly Burn]]))/(-Table2[[#This Row],[Quarterly Burn]]/90))</f>
        <v>44726.413442530356</v>
      </c>
      <c r="J587" s="21">
        <f>Table2[[#This Row],[Quarter End Date]]+((Table2[[#This Row],[Q End Cash]]+(1.2*Table2[[#This Row],[Quarterly Burn]]))/(-Table2[[#This Row],[Quarterly Burn]]/90))</f>
        <v>44798.413442530356</v>
      </c>
      <c r="K587" s="9">
        <f>_xll.RDP.Data(Table2[[#This Row],[Ticker]],"TR.CompanyMarketCapitalization(Scale=6)")</f>
        <v>175.32744600000001</v>
      </c>
      <c r="L587" s="11">
        <f>_xll.RDP.Data(Table2[[#This Row],[Ticker]],"TR.AvgDailyValTraded20D(Scale=6)")</f>
        <v>6.4946544999999994E-2</v>
      </c>
      <c r="M587" s="44">
        <v>171.2</v>
      </c>
      <c r="N587" s="11">
        <v>0.06</v>
      </c>
      <c r="O587" s="46"/>
      <c r="P587" s="17"/>
      <c r="Q587" s="14">
        <f ca="1">(Table2[[#This Row],[Q End Cash]]+((TODAY()-Table2[[#This Row],[Quarter End Date]])*(Table2[[#This Row],[Quarterly Burn]]/90)))/1000000</f>
        <v>118.1718</v>
      </c>
      <c r="R587" s="14">
        <f ca="1">Table2[[#This Row],[Current Estimate, Cash]]/(Table2[[#This Row],[Quarterly Burn]]/1000000)</f>
        <v>5.5620728607737933</v>
      </c>
      <c r="S587" s="2" t="e">
        <f>INDEX(Table1[Date],MATCH(Table2[[#This Row],[Ticker]],Table1[RIC],0))</f>
        <v>#N/A</v>
      </c>
    </row>
    <row r="588" spans="2:19" hidden="1" x14ac:dyDescent="0.25">
      <c r="B588" s="1" t="s">
        <v>136</v>
      </c>
      <c r="C588" s="17">
        <v>86003000</v>
      </c>
      <c r="D588" s="17">
        <v>-34107000</v>
      </c>
      <c r="E588" s="17">
        <v>-28964000</v>
      </c>
      <c r="F588" s="18">
        <v>51973000</v>
      </c>
      <c r="G588" s="18">
        <v>51896000</v>
      </c>
      <c r="H588" s="2">
        <v>45290</v>
      </c>
      <c r="I588" s="20">
        <f>Table2[[#This Row],[Quarter End Date]]+((Table2[[#This Row],[Q End Cash]]+(2*Table2[[#This Row],[Quarterly Burn]]))/(-Table2[[#This Row],[Quarterly Burn]]/90))</f>
        <v>45019.86646369662</v>
      </c>
      <c r="J588" s="21">
        <f>Table2[[#This Row],[Quarter End Date]]+((Table2[[#This Row],[Q End Cash]]+(1.2*Table2[[#This Row],[Quarterly Burn]]))/(-Table2[[#This Row],[Quarterly Burn]]/90))</f>
        <v>45091.86646369662</v>
      </c>
      <c r="K588" s="9">
        <f>_xll.RDP.Data(Table2[[#This Row],[Ticker]],"TR.CompanyMarketCapitalization(Scale=6)")</f>
        <v>317.67355830000002</v>
      </c>
      <c r="L588" s="11">
        <f>_xll.RDP.Data(Table2[[#This Row],[Ticker]],"TR.AvgDailyValTraded20D(Scale=6)")</f>
        <v>0.66283167961538503</v>
      </c>
      <c r="M588" s="44">
        <v>319.2</v>
      </c>
      <c r="N588" s="11">
        <v>0.65</v>
      </c>
      <c r="O588" s="46"/>
      <c r="P588" s="17"/>
      <c r="Q588" s="14">
        <f ca="1">(Table2[[#This Row],[Q End Cash]]+((TODAY()-Table2[[#This Row],[Quarter End Date]])*(Table2[[#This Row],[Quarterly Burn]]/90)))/1000000</f>
        <v>119.4378</v>
      </c>
      <c r="R588" s="14">
        <f ca="1">Table2[[#This Row],[Current Estimate, Cash]]/(Table2[[#This Row],[Quarterly Burn]]/1000000)</f>
        <v>2.3014837367041774</v>
      </c>
      <c r="S588" s="2" t="e">
        <f>INDEX(Table1[Date],MATCH(Table2[[#This Row],[Ticker]],Table1[RIC],0))</f>
        <v>#N/A</v>
      </c>
    </row>
    <row r="589" spans="2:19" hidden="1" x14ac:dyDescent="0.25">
      <c r="B589" s="1" t="s">
        <v>619</v>
      </c>
      <c r="C589" s="17">
        <v>458000</v>
      </c>
      <c r="D589" s="17">
        <v>-3425000</v>
      </c>
      <c r="E589" s="17" t="s">
        <v>21</v>
      </c>
      <c r="F589" s="18">
        <v>124917000</v>
      </c>
      <c r="G589" s="18">
        <v>-2967000</v>
      </c>
      <c r="H589" s="2">
        <v>45290</v>
      </c>
      <c r="I589" s="20">
        <f>Table2[[#This Row],[Quarter End Date]]+((Table2[[#This Row],[Q End Cash]]+(2*Table2[[#This Row],[Quarterly Burn]]))/(-Table2[[#This Row],[Quarterly Burn]]/90))</f>
        <v>48899.191102123354</v>
      </c>
      <c r="J589" s="21">
        <f>Table2[[#This Row],[Quarter End Date]]+((Table2[[#This Row],[Q End Cash]]+(1.2*Table2[[#This Row],[Quarterly Burn]]))/(-Table2[[#This Row],[Quarterly Burn]]/90))</f>
        <v>48971.191102123354</v>
      </c>
      <c r="K589" s="9">
        <f>_xll.RDP.Data(Table2[[#This Row],[Ticker]],"TR.CompanyMarketCapitalization(Scale=6)")</f>
        <v>266.63778729000001</v>
      </c>
      <c r="L589" s="12">
        <f>_xll.RDP.Data(Table2[[#This Row],[Ticker]],"TR.AvgDailyValTraded20D(Scale=6)")</f>
        <v>0.81838597199999996</v>
      </c>
      <c r="M589" s="9">
        <v>246.3</v>
      </c>
      <c r="N589" s="12">
        <v>0.87</v>
      </c>
      <c r="O589" s="45"/>
      <c r="P589" s="17"/>
      <c r="Q589" s="13">
        <f ca="1">(Table2[[#This Row],[Q End Cash]]+((TODAY()-Table2[[#This Row],[Quarter End Date]])*(Table2[[#This Row],[Quarterly Burn]]/90)))/1000000</f>
        <v>121.0599</v>
      </c>
      <c r="R589" s="14">
        <f ca="1">Table2[[#This Row],[Current Estimate, Cash]]/(Table2[[#This Row],[Quarterly Burn]]/1000000)</f>
        <v>-40.802123356926188</v>
      </c>
      <c r="S589" s="2" t="e">
        <f>INDEX(Table1[Date],MATCH(Table2[[#This Row],[Ticker]],Table1[RIC],0))</f>
        <v>#N/A</v>
      </c>
    </row>
    <row r="590" spans="2:19" hidden="1" x14ac:dyDescent="0.25">
      <c r="B590" s="1" t="s">
        <v>142</v>
      </c>
      <c r="C590" s="17">
        <v>73847000</v>
      </c>
      <c r="D590" s="17">
        <v>-10348000</v>
      </c>
      <c r="E590" s="17">
        <v>-65041000</v>
      </c>
      <c r="F590" s="18">
        <v>50635000</v>
      </c>
      <c r="G590" s="18">
        <v>63499000</v>
      </c>
      <c r="H590" s="2">
        <v>45290</v>
      </c>
      <c r="I590" s="20">
        <f>Table2[[#This Row],[Quarter End Date]]+((Table2[[#This Row],[Q End Cash]]+(2*Table2[[#This Row],[Quarterly Burn]]))/(-Table2[[#This Row],[Quarterly Burn]]/90))</f>
        <v>45038.232728074458</v>
      </c>
      <c r="J590" s="21">
        <f>Table2[[#This Row],[Quarter End Date]]+((Table2[[#This Row],[Q End Cash]]+(1.2*Table2[[#This Row],[Quarterly Burn]]))/(-Table2[[#This Row],[Quarterly Burn]]/90))</f>
        <v>45110.232728074458</v>
      </c>
      <c r="K590" s="9">
        <f>_xll.RDP.Data(Table2[[#This Row],[Ticker]],"TR.CompanyMarketCapitalization(Scale=6)")</f>
        <v>380.68591027999997</v>
      </c>
      <c r="L590" s="11">
        <f>_xll.RDP.Data(Table2[[#This Row],[Ticker]],"TR.AvgDailyValTraded20D(Scale=6)")</f>
        <v>0.13414028384615401</v>
      </c>
      <c r="M590" s="44">
        <v>379</v>
      </c>
      <c r="N590" s="11">
        <v>0.14000000000000001</v>
      </c>
      <c r="O590" s="46"/>
      <c r="P590" s="17"/>
      <c r="Q590" s="14">
        <f ca="1">(Table2[[#This Row],[Q End Cash]]+((TODAY()-Table2[[#This Row],[Quarter End Date]])*(Table2[[#This Row],[Quarterly Burn]]/90)))/1000000</f>
        <v>133.18369999999999</v>
      </c>
      <c r="R590" s="14">
        <f ca="1">Table2[[#This Row],[Current Estimate, Cash]]/(Table2[[#This Row],[Quarterly Burn]]/1000000)</f>
        <v>2.0974141325060236</v>
      </c>
      <c r="S590" s="2" t="e">
        <f>INDEX(Table1[Date],MATCH(Table2[[#This Row],[Ticker]],Table1[RIC],0))</f>
        <v>#N/A</v>
      </c>
    </row>
    <row r="591" spans="2:19" hidden="1" x14ac:dyDescent="0.25">
      <c r="B591" s="1" t="s">
        <v>104</v>
      </c>
      <c r="C591" s="17">
        <v>186398000</v>
      </c>
      <c r="D591" s="17">
        <v>-143682000</v>
      </c>
      <c r="E591" s="17">
        <v>-62487000</v>
      </c>
      <c r="F591" s="18">
        <v>78040000</v>
      </c>
      <c r="G591" s="18">
        <v>42716000</v>
      </c>
      <c r="H591" s="2">
        <v>45290</v>
      </c>
      <c r="I591" s="20">
        <f>Table2[[#This Row],[Quarter End Date]]+((Table2[[#This Row],[Q End Cash]]+(2*Table2[[#This Row],[Quarterly Burn]]))/(-Table2[[#This Row],[Quarterly Burn]]/90))</f>
        <v>44945.574491993633</v>
      </c>
      <c r="J591" s="21">
        <f>Table2[[#This Row],[Quarter End Date]]+((Table2[[#This Row],[Q End Cash]]+(1.2*Table2[[#This Row],[Quarterly Burn]]))/(-Table2[[#This Row],[Quarterly Burn]]/90))</f>
        <v>45017.574491993633</v>
      </c>
      <c r="K591" s="9">
        <f>_xll.RDP.Data(Table2[[#This Row],[Ticker]],"TR.CompanyMarketCapitalization(Scale=6)")</f>
        <v>290.925094785</v>
      </c>
      <c r="L591" s="11">
        <f>_xll.RDP.Data(Table2[[#This Row],[Ticker]],"TR.AvgDailyValTraded20D(Scale=6)")</f>
        <v>2.6741753076922999E-2</v>
      </c>
      <c r="M591" s="44">
        <v>292.60000000000002</v>
      </c>
      <c r="N591" s="11">
        <v>0.03</v>
      </c>
      <c r="O591" s="46"/>
      <c r="P591" s="17"/>
      <c r="Q591" s="14">
        <f ca="1">(Table2[[#This Row],[Q End Cash]]+((TODAY()-Table2[[#This Row],[Quarter End Date]])*(Table2[[#This Row],[Quarterly Burn]]/90)))/1000000</f>
        <v>133.57079999999999</v>
      </c>
      <c r="R591" s="14">
        <f ca="1">Table2[[#This Row],[Current Estimate, Cash]]/(Table2[[#This Row],[Quarterly Burn]]/1000000)</f>
        <v>3.12695008895964</v>
      </c>
      <c r="S591" s="2" t="e">
        <f>INDEX(Table1[Date],MATCH(Table2[[#This Row],[Ticker]],Table1[RIC],0))</f>
        <v>#N/A</v>
      </c>
    </row>
    <row r="592" spans="2:19" hidden="1" x14ac:dyDescent="0.25">
      <c r="B592" s="1" t="s">
        <v>163</v>
      </c>
      <c r="C592" s="17">
        <v>108398000</v>
      </c>
      <c r="D592" s="17">
        <v>-12324000</v>
      </c>
      <c r="E592" s="17">
        <v>-96478000</v>
      </c>
      <c r="F592" s="18">
        <v>25898000</v>
      </c>
      <c r="G592" s="18">
        <v>96074000</v>
      </c>
      <c r="H592" s="2">
        <v>45290</v>
      </c>
      <c r="I592" s="20">
        <f>Table2[[#This Row],[Quarter End Date]]+((Table2[[#This Row],[Q End Cash]]+(2*Table2[[#This Row],[Quarterly Burn]]))/(-Table2[[#This Row],[Quarterly Burn]]/90))</f>
        <v>45085.739325936258</v>
      </c>
      <c r="J592" s="21">
        <f>Table2[[#This Row],[Quarter End Date]]+((Table2[[#This Row],[Q End Cash]]+(1.2*Table2[[#This Row],[Quarterly Burn]]))/(-Table2[[#This Row],[Quarterly Burn]]/90))</f>
        <v>45157.739325936258</v>
      </c>
      <c r="K592" s="9">
        <f>_xll.RDP.Data(Table2[[#This Row],[Ticker]],"TR.CompanyMarketCapitalization(Scale=6)")</f>
        <v>373.82114064000001</v>
      </c>
      <c r="L592" s="11">
        <f>_xll.RDP.Data(Table2[[#This Row],[Ticker]],"TR.AvgDailyValTraded20D(Scale=6)")</f>
        <v>0.97725019846153804</v>
      </c>
      <c r="M592" s="44">
        <v>365.1</v>
      </c>
      <c r="N592" s="11">
        <v>0.95</v>
      </c>
      <c r="O592" s="46"/>
      <c r="P592" s="17"/>
      <c r="Q592" s="14">
        <f ca="1">(Table2[[#This Row],[Q End Cash]]+((TODAY()-Table2[[#This Row],[Quarter End Date]])*(Table2[[#This Row],[Quarterly Burn]]/90)))/1000000</f>
        <v>150.79419999999999</v>
      </c>
      <c r="R592" s="14">
        <f ca="1">Table2[[#This Row],[Current Estimate, Cash]]/(Table2[[#This Row],[Quarterly Burn]]/1000000)</f>
        <v>1.5695630451526947</v>
      </c>
      <c r="S592" s="2" t="e">
        <f>INDEX(Table1[Date],MATCH(Table2[[#This Row],[Ticker]],Table1[RIC],0))</f>
        <v>#N/A</v>
      </c>
    </row>
    <row r="593" spans="2:19" hidden="1" x14ac:dyDescent="0.25">
      <c r="B593" s="1" t="s">
        <v>198</v>
      </c>
      <c r="C593" s="17">
        <v>-16992170</v>
      </c>
      <c r="D593" s="17">
        <v>-1639305</v>
      </c>
      <c r="E593" s="17">
        <v>183989943</v>
      </c>
      <c r="F593" s="18">
        <v>188302383</v>
      </c>
      <c r="G593" s="18">
        <v>-18631475</v>
      </c>
      <c r="H593" s="2">
        <v>45290</v>
      </c>
      <c r="I593" s="20">
        <f>Table2[[#This Row],[Quarter End Date]]+((Table2[[#This Row],[Q End Cash]]+(2*Table2[[#This Row],[Quarterly Burn]]))/(-Table2[[#This Row],[Quarterly Burn]]/90))</f>
        <v>46019.601331617596</v>
      </c>
      <c r="J593" s="21">
        <f>Table2[[#This Row],[Quarter End Date]]+((Table2[[#This Row],[Q End Cash]]+(1.2*Table2[[#This Row],[Quarterly Burn]]))/(-Table2[[#This Row],[Quarterly Burn]]/90))</f>
        <v>46091.601331617596</v>
      </c>
      <c r="K593" s="9">
        <f>_xll.RDP.Data(Table2[[#This Row],[Ticker]],"TR.CompanyMarketCapitalization(Scale=6)")</f>
        <v>255.81694139999999</v>
      </c>
      <c r="L593" s="12">
        <f>_xll.RDP.Data(Table2[[#This Row],[Ticker]],"TR.AvgDailyValTraded20D(Scale=6)")</f>
        <v>0.12283437</v>
      </c>
      <c r="M593" s="9">
        <v>248.7</v>
      </c>
      <c r="N593" s="12">
        <v>0.126</v>
      </c>
      <c r="O593" s="45"/>
      <c r="P593" s="17"/>
      <c r="Q593" s="14">
        <f ca="1">(Table2[[#This Row],[Q End Cash]]+((TODAY()-Table2[[#This Row],[Quarter End Date]])*(Table2[[#This Row],[Quarterly Burn]]/90)))/1000000</f>
        <v>164.08146550000001</v>
      </c>
      <c r="R593" s="14">
        <f ca="1">Table2[[#This Row],[Current Estimate, Cash]]/(Table2[[#This Row],[Quarterly Burn]]/1000000)</f>
        <v>-8.8066814624177638</v>
      </c>
      <c r="S593" s="2" t="e">
        <f>INDEX(Table1[Date],MATCH(Table2[[#This Row],[Ticker]],Table1[RIC],0))</f>
        <v>#N/A</v>
      </c>
    </row>
    <row r="594" spans="2:19" hidden="1" x14ac:dyDescent="0.25">
      <c r="B594" s="1" t="s">
        <v>623</v>
      </c>
      <c r="C594" s="17">
        <v>-267000</v>
      </c>
      <c r="D594" s="17">
        <v>-2517000</v>
      </c>
      <c r="E594" s="17">
        <v>243000</v>
      </c>
      <c r="F594" s="18">
        <v>176010000</v>
      </c>
      <c r="G594" s="18">
        <v>-2784000</v>
      </c>
      <c r="H594" s="2">
        <v>45290</v>
      </c>
      <c r="I594" s="20">
        <f>Table2[[#This Row],[Quarter End Date]]+((Table2[[#This Row],[Q End Cash]]+(2*Table2[[#This Row],[Quarterly Burn]]))/(-Table2[[#This Row],[Quarterly Burn]]/90))</f>
        <v>50799.978448275862</v>
      </c>
      <c r="J594" s="21">
        <f>Table2[[#This Row],[Quarter End Date]]+((Table2[[#This Row],[Q End Cash]]+(1.2*Table2[[#This Row],[Quarterly Burn]]))/(-Table2[[#This Row],[Quarterly Burn]]/90))</f>
        <v>50871.978448275862</v>
      </c>
      <c r="K594" s="9">
        <f>_xll.RDP.Data(Table2[[#This Row],[Ticker]],"TR.CompanyMarketCapitalization(Scale=6)")</f>
        <v>348.56692669500001</v>
      </c>
      <c r="L594" s="12">
        <f>_xll.RDP.Data(Table2[[#This Row],[Ticker]],"TR.AvgDailyValTraded20D(Scale=6)")</f>
        <v>0.35984008076923102</v>
      </c>
      <c r="M594" s="9">
        <v>339.6</v>
      </c>
      <c r="N594" s="12">
        <v>0.41199999999999998</v>
      </c>
      <c r="O594" s="45"/>
      <c r="P594" s="17"/>
      <c r="Q594" s="13">
        <f ca="1">(Table2[[#This Row],[Q End Cash]]+((TODAY()-Table2[[#This Row],[Quarter End Date]])*(Table2[[#This Row],[Quarterly Burn]]/90)))/1000000</f>
        <v>172.39080000000001</v>
      </c>
      <c r="R594" s="14">
        <f ca="1">Table2[[#This Row],[Current Estimate, Cash]]/(Table2[[#This Row],[Quarterly Burn]]/1000000)</f>
        <v>-61.9219827586207</v>
      </c>
      <c r="S594" s="2" t="e">
        <f>INDEX(Table1[Date],MATCH(Table2[[#This Row],[Ticker]],Table1[RIC],0))</f>
        <v>#N/A</v>
      </c>
    </row>
    <row r="595" spans="2:19" hidden="1" x14ac:dyDescent="0.25">
      <c r="B595" s="1" t="s">
        <v>128</v>
      </c>
      <c r="C595" s="17">
        <v>117367000</v>
      </c>
      <c r="D595" s="17">
        <v>-38190000</v>
      </c>
      <c r="E595" s="17">
        <v>-40704000</v>
      </c>
      <c r="F595" s="18">
        <v>92889000</v>
      </c>
      <c r="G595" s="18">
        <v>79177000</v>
      </c>
      <c r="H595" s="2">
        <v>45290</v>
      </c>
      <c r="I595" s="20">
        <f>Table2[[#This Row],[Quarter End Date]]+((Table2[[#This Row],[Q End Cash]]+(2*Table2[[#This Row],[Quarterly Burn]]))/(-Table2[[#This Row],[Quarterly Burn]]/90))</f>
        <v>45004.413655480756</v>
      </c>
      <c r="J595" s="21">
        <f>Table2[[#This Row],[Quarter End Date]]+((Table2[[#This Row],[Q End Cash]]+(1.2*Table2[[#This Row],[Quarterly Burn]]))/(-Table2[[#This Row],[Quarterly Burn]]/90))</f>
        <v>45076.413655480756</v>
      </c>
      <c r="K595" s="9">
        <f>_xll.RDP.Data(Table2[[#This Row],[Ticker]],"TR.CompanyMarketCapitalization(Scale=6)")</f>
        <v>129.58130349999999</v>
      </c>
      <c r="L595" s="11">
        <f>_xll.RDP.Data(Table2[[#This Row],[Ticker]],"TR.AvgDailyValTraded20D(Scale=6)")</f>
        <v>4.6021329230769001E-2</v>
      </c>
      <c r="M595" s="44">
        <v>123.7</v>
      </c>
      <c r="N595" s="11">
        <v>0.05</v>
      </c>
      <c r="O595" s="46"/>
      <c r="P595" s="17"/>
      <c r="Q595" s="14">
        <f ca="1">(Table2[[#This Row],[Q End Cash]]+((TODAY()-Table2[[#This Row],[Quarter End Date]])*(Table2[[#This Row],[Quarterly Burn]]/90)))/1000000</f>
        <v>195.81909999999999</v>
      </c>
      <c r="R595" s="14">
        <f ca="1">Table2[[#This Row],[Current Estimate, Cash]]/(Table2[[#This Row],[Quarterly Burn]]/1000000)</f>
        <v>2.4731816057693519</v>
      </c>
      <c r="S595" s="2" t="e">
        <f>INDEX(Table1[Date],MATCH(Table2[[#This Row],[Ticker]],Table1[RIC],0))</f>
        <v>#N/A</v>
      </c>
    </row>
    <row r="596" spans="2:19" hidden="1" x14ac:dyDescent="0.25">
      <c r="B596" s="1" t="s">
        <v>143</v>
      </c>
      <c r="C596" s="17">
        <v>111020000</v>
      </c>
      <c r="D596" s="17">
        <v>-12126000</v>
      </c>
      <c r="E596" s="17">
        <v>-99028000</v>
      </c>
      <c r="F596" s="18">
        <v>77335000</v>
      </c>
      <c r="G596" s="18">
        <v>98894000</v>
      </c>
      <c r="H596" s="2">
        <v>45290</v>
      </c>
      <c r="I596" s="20">
        <f>Table2[[#This Row],[Quarter End Date]]+((Table2[[#This Row],[Q End Cash]]+(2*Table2[[#This Row],[Quarterly Burn]]))/(-Table2[[#This Row],[Quarterly Burn]]/90))</f>
        <v>45039.620098287058</v>
      </c>
      <c r="J596" s="21">
        <f>Table2[[#This Row],[Quarter End Date]]+((Table2[[#This Row],[Q End Cash]]+(1.2*Table2[[#This Row],[Quarterly Burn]]))/(-Table2[[#This Row],[Quarterly Burn]]/90))</f>
        <v>45111.620098287058</v>
      </c>
      <c r="K596" s="9">
        <f>_xll.RDP.Data(Table2[[#This Row],[Ticker]],"TR.CompanyMarketCapitalization(Scale=6)")</f>
        <v>166.71045147000001</v>
      </c>
      <c r="L596" s="11">
        <f>_xll.RDP.Data(Table2[[#This Row],[Ticker]],"TR.AvgDailyValTraded20D(Scale=6)")</f>
        <v>0.178579000769231</v>
      </c>
      <c r="M596" s="44">
        <v>166.7</v>
      </c>
      <c r="N596" s="11">
        <v>0.17</v>
      </c>
      <c r="O596" s="46"/>
      <c r="P596" s="17"/>
      <c r="Q596" s="14">
        <f ca="1">(Table2[[#This Row],[Q End Cash]]+((TODAY()-Table2[[#This Row],[Quarter End Date]])*(Table2[[#This Row],[Quarterly Burn]]/90)))/1000000</f>
        <v>205.8972</v>
      </c>
      <c r="R596" s="14">
        <f ca="1">Table2[[#This Row],[Current Estimate, Cash]]/(Table2[[#This Row],[Quarterly Burn]]/1000000)</f>
        <v>2.081998907921613</v>
      </c>
      <c r="S596" s="2" t="e">
        <f>INDEX(Table1[Date],MATCH(Table2[[#This Row],[Ticker]],Table1[RIC],0))</f>
        <v>#N/A</v>
      </c>
    </row>
    <row r="597" spans="2:19" hidden="1" x14ac:dyDescent="0.25">
      <c r="B597" s="1" t="s">
        <v>161</v>
      </c>
      <c r="C597" s="17">
        <v>196958000</v>
      </c>
      <c r="D597" s="17">
        <v>-30890000</v>
      </c>
      <c r="E597" s="17">
        <v>-180748000</v>
      </c>
      <c r="F597" s="18">
        <v>53262000</v>
      </c>
      <c r="G597" s="18">
        <v>166068000</v>
      </c>
      <c r="H597" s="2">
        <v>45290</v>
      </c>
      <c r="I597" s="20">
        <f>Table2[[#This Row],[Quarter End Date]]+((Table2[[#This Row],[Q End Cash]]+(2*Table2[[#This Row],[Quarterly Burn]]))/(-Table2[[#This Row],[Quarterly Burn]]/90))</f>
        <v>45081.134836332109</v>
      </c>
      <c r="J597" s="21">
        <f>Table2[[#This Row],[Quarter End Date]]+((Table2[[#This Row],[Q End Cash]]+(1.2*Table2[[#This Row],[Quarterly Burn]]))/(-Table2[[#This Row],[Quarterly Burn]]/90))</f>
        <v>45153.134836332109</v>
      </c>
      <c r="K597" s="9">
        <f>_xll.RDP.Data(Table2[[#This Row],[Ticker]],"TR.CompanyMarketCapitalization(Scale=6)")</f>
        <v>356.30941246499998</v>
      </c>
      <c r="L597" s="11">
        <f>_xll.RDP.Data(Table2[[#This Row],[Ticker]],"TR.AvgDailyValTraded20D(Scale=6)")</f>
        <v>3.5153072692308003E-2</v>
      </c>
      <c r="M597" s="44">
        <v>352.5</v>
      </c>
      <c r="N597" s="11">
        <v>0.04</v>
      </c>
      <c r="O597" s="46"/>
      <c r="P597" s="17"/>
      <c r="Q597" s="14">
        <f ca="1">(Table2[[#This Row],[Q End Cash]]+((TODAY()-Table2[[#This Row],[Quarter End Date]])*(Table2[[#This Row],[Quarterly Burn]]/90)))/1000000</f>
        <v>269.15039999999999</v>
      </c>
      <c r="R597" s="14">
        <f ca="1">Table2[[#This Row],[Current Estimate, Cash]]/(Table2[[#This Row],[Quarterly Burn]]/1000000)</f>
        <v>1.6207240407543897</v>
      </c>
      <c r="S597" s="2" t="e">
        <f>INDEX(Table1[Date],MATCH(Table2[[#This Row],[Ticker]],Table1[RIC],0))</f>
        <v>#N/A</v>
      </c>
    </row>
    <row r="598" spans="2:19" hidden="1" x14ac:dyDescent="0.25">
      <c r="B598" s="1" t="s">
        <v>85</v>
      </c>
      <c r="C598" s="17">
        <v>266854000</v>
      </c>
      <c r="D598" s="17">
        <v>-193140000</v>
      </c>
      <c r="E598" s="17">
        <v>-55195000</v>
      </c>
      <c r="F598" s="18">
        <v>218162000</v>
      </c>
      <c r="G598" s="18">
        <v>73714000</v>
      </c>
      <c r="H598" s="2">
        <v>45290</v>
      </c>
      <c r="I598" s="20">
        <f>Table2[[#This Row],[Quarter End Date]]+((Table2[[#This Row],[Q End Cash]]+(2*Table2[[#This Row],[Quarterly Burn]]))/(-Table2[[#This Row],[Quarterly Burn]]/90))</f>
        <v>44843.638386195293</v>
      </c>
      <c r="J598" s="21">
        <f>Table2[[#This Row],[Quarter End Date]]+((Table2[[#This Row],[Q End Cash]]+(1.2*Table2[[#This Row],[Quarterly Burn]]))/(-Table2[[#This Row],[Quarterly Burn]]/90))</f>
        <v>44915.638386195293</v>
      </c>
      <c r="K598" s="9">
        <f>_xll.RDP.Data(Table2[[#This Row],[Ticker]],"TR.CompanyMarketCapitalization(Scale=6)")</f>
        <v>517.19659632000003</v>
      </c>
      <c r="L598" s="11">
        <f>_xll.RDP.Data(Table2[[#This Row],[Ticker]],"TR.AvgDailyValTraded20D(Scale=6)")</f>
        <v>0.89495493307692298</v>
      </c>
      <c r="M598" s="44">
        <v>506.4</v>
      </c>
      <c r="N598" s="11">
        <v>0.9</v>
      </c>
      <c r="O598" s="46"/>
      <c r="P598" s="17"/>
      <c r="Q598" s="14">
        <f ca="1">(Table2[[#This Row],[Q End Cash]]+((TODAY()-Table2[[#This Row],[Quarter End Date]])*(Table2[[#This Row],[Quarterly Burn]]/90)))/1000000</f>
        <v>313.99020000000002</v>
      </c>
      <c r="R598" s="14">
        <f ca="1">Table2[[#This Row],[Current Estimate, Cash]]/(Table2[[#This Row],[Quarterly Burn]]/1000000)</f>
        <v>4.2595734867189412</v>
      </c>
      <c r="S598" s="2" t="e">
        <f>INDEX(Table1[Date],MATCH(Table2[[#This Row],[Ticker]],Table1[RIC],0))</f>
        <v>#N/A</v>
      </c>
    </row>
    <row r="599" spans="2:19" hidden="1" x14ac:dyDescent="0.25">
      <c r="B599" s="1" t="s">
        <v>166</v>
      </c>
      <c r="C599" s="17">
        <v>201623000</v>
      </c>
      <c r="D599" s="17">
        <v>43167000</v>
      </c>
      <c r="E599" s="17">
        <v>-270691000</v>
      </c>
      <c r="F599" s="18">
        <v>44032000</v>
      </c>
      <c r="G599" s="18">
        <v>244790000</v>
      </c>
      <c r="H599" s="2">
        <v>45290</v>
      </c>
      <c r="I599" s="20">
        <f>Table2[[#This Row],[Quarter End Date]]+((Table2[[#This Row],[Q End Cash]]+(2*Table2[[#This Row],[Quarterly Burn]]))/(-Table2[[#This Row],[Quarterly Burn]]/90))</f>
        <v>45093.81110339475</v>
      </c>
      <c r="J599" s="21">
        <f>Table2[[#This Row],[Quarter End Date]]+((Table2[[#This Row],[Q End Cash]]+(1.2*Table2[[#This Row],[Quarterly Burn]]))/(-Table2[[#This Row],[Quarterly Burn]]/90))</f>
        <v>45165.81110339475</v>
      </c>
      <c r="K599" s="9">
        <f>_xll.RDP.Data(Table2[[#This Row],[Ticker]],"TR.CompanyMarketCapitalization(Scale=6)")</f>
        <v>204.24638992499999</v>
      </c>
      <c r="L599" s="11">
        <f>_xll.RDP.Data(Table2[[#This Row],[Ticker]],"TR.AvgDailyValTraded20D(Scale=6)")</f>
        <v>0.36378924423076903</v>
      </c>
      <c r="M599" s="44">
        <v>200.2</v>
      </c>
      <c r="N599" s="11">
        <v>0.39</v>
      </c>
      <c r="O599" s="46"/>
      <c r="P599" s="17"/>
      <c r="Q599" s="14">
        <f ca="1">(Table2[[#This Row],[Q End Cash]]+((TODAY()-Table2[[#This Row],[Quarter End Date]])*(Table2[[#This Row],[Quarterly Burn]]/90)))/1000000</f>
        <v>362.25900000000001</v>
      </c>
      <c r="R599" s="14">
        <f ca="1">Table2[[#This Row],[Current Estimate, Cash]]/(Table2[[#This Row],[Quarterly Burn]]/1000000)</f>
        <v>1.4798766289472611</v>
      </c>
      <c r="S599" s="2" t="e">
        <f>INDEX(Table1[Date],MATCH(Table2[[#This Row],[Ticker]],Table1[RIC],0))</f>
        <v>#N/A</v>
      </c>
    </row>
    <row r="600" spans="2:19" hidden="1" x14ac:dyDescent="0.25">
      <c r="B600" s="1" t="s">
        <v>41</v>
      </c>
      <c r="C600" s="17">
        <v>32996000</v>
      </c>
      <c r="D600" s="17">
        <v>-13873000</v>
      </c>
      <c r="E600" s="17">
        <v>-19854000</v>
      </c>
      <c r="F600" s="18">
        <v>347027000</v>
      </c>
      <c r="G600" s="18">
        <v>19123000</v>
      </c>
      <c r="H600" s="2">
        <v>45290</v>
      </c>
      <c r="I600" s="20">
        <f>Table2[[#This Row],[Quarter End Date]]+((Table2[[#This Row],[Q End Cash]]+(2*Table2[[#This Row],[Quarterly Burn]]))/(-Table2[[#This Row],[Quarterly Burn]]/90))</f>
        <v>43476.760968467293</v>
      </c>
      <c r="J600" s="21">
        <f>Table2[[#This Row],[Quarter End Date]]+((Table2[[#This Row],[Q End Cash]]+(1.2*Table2[[#This Row],[Quarterly Burn]]))/(-Table2[[#This Row],[Quarterly Burn]]/90))</f>
        <v>43548.760968467293</v>
      </c>
      <c r="K600" s="9">
        <f>_xll.RDP.Data(Table2[[#This Row],[Ticker]],"TR.CompanyMarketCapitalization(Scale=6)")</f>
        <v>372.19443229000001</v>
      </c>
      <c r="L600" s="11">
        <f>_xll.RDP.Data(Table2[[#This Row],[Ticker]],"TR.AvgDailyValTraded20D(Scale=6)")</f>
        <v>0.30208885038461503</v>
      </c>
      <c r="M600" s="44">
        <v>364.8</v>
      </c>
      <c r="N600" s="11">
        <v>0.46</v>
      </c>
      <c r="O600" s="46"/>
      <c r="P600" s="17"/>
      <c r="Q600" s="14">
        <f ca="1">(Table2[[#This Row],[Q End Cash]]+((TODAY()-Table2[[#This Row],[Quarter End Date]])*(Table2[[#This Row],[Quarterly Burn]]/90)))/1000000</f>
        <v>371.88690000000003</v>
      </c>
      <c r="R600" s="14">
        <f ca="1">Table2[[#This Row],[Current Estimate, Cash]]/(Table2[[#This Row],[Quarterly Burn]]/1000000)</f>
        <v>19.447100350363439</v>
      </c>
      <c r="S600" s="2" t="e">
        <f>INDEX(Table1[Date],MATCH(Table2[[#This Row],[Ticker]],Table1[RIC],0))</f>
        <v>#N/A</v>
      </c>
    </row>
    <row r="601" spans="2:19" hidden="1" x14ac:dyDescent="0.25">
      <c r="B601" s="1" t="s">
        <v>171</v>
      </c>
      <c r="C601" s="17">
        <v>-14247000</v>
      </c>
      <c r="D601" s="17">
        <v>471526000</v>
      </c>
      <c r="E601" s="17">
        <v>-501640000</v>
      </c>
      <c r="F601" s="18">
        <v>46424000</v>
      </c>
      <c r="G601" s="18">
        <v>457279000</v>
      </c>
      <c r="H601" s="2">
        <v>45290</v>
      </c>
      <c r="I601" s="20">
        <f>Table2[[#This Row],[Quarter End Date]]+((Table2[[#This Row],[Q End Cash]]+(2*Table2[[#This Row],[Quarterly Burn]]))/(-Table2[[#This Row],[Quarterly Burn]]/90))</f>
        <v>45100.862996113967</v>
      </c>
      <c r="J601" s="21">
        <f>Table2[[#This Row],[Quarter End Date]]+((Table2[[#This Row],[Q End Cash]]+(1.2*Table2[[#This Row],[Quarterly Burn]]))/(-Table2[[#This Row],[Quarterly Burn]]/90))</f>
        <v>45172.862996113967</v>
      </c>
      <c r="K601" s="9">
        <f>_xll.RDP.Data(Table2[[#This Row],[Ticker]],"TR.CompanyMarketCapitalization(Scale=6)")</f>
        <v>224.89690805999999</v>
      </c>
      <c r="L601" s="11">
        <f>_xll.RDP.Data(Table2[[#This Row],[Ticker]],"TR.AvgDailyValTraded20D(Scale=6)")</f>
        <v>0.17369385538461499</v>
      </c>
      <c r="M601" s="44">
        <v>229.4</v>
      </c>
      <c r="N601" s="11">
        <v>0.19</v>
      </c>
      <c r="O601" s="46"/>
      <c r="P601" s="17"/>
      <c r="Q601" s="14">
        <f ca="1">(Table2[[#This Row],[Q End Cash]]+((TODAY()-Table2[[#This Row],[Quarter End Date]])*(Table2[[#This Row],[Quarterly Burn]]/90)))/1000000</f>
        <v>640.88670000000002</v>
      </c>
      <c r="R601" s="14">
        <f ca="1">Table2[[#This Row],[Current Estimate, Cash]]/(Table2[[#This Row],[Quarterly Burn]]/1000000)</f>
        <v>1.4015222654003354</v>
      </c>
      <c r="S601" s="2" t="e">
        <f>INDEX(Table1[Date],MATCH(Table2[[#This Row],[Ticker]],Table1[RIC],0))</f>
        <v>#N/A</v>
      </c>
    </row>
    <row r="602" spans="2:19" hidden="1" x14ac:dyDescent="0.25">
      <c r="B602" s="1" t="s">
        <v>165</v>
      </c>
      <c r="C602" s="17">
        <v>-42712000</v>
      </c>
      <c r="D602" s="17">
        <v>473485000</v>
      </c>
      <c r="E602" s="17">
        <v>-431886000</v>
      </c>
      <c r="F602" s="18">
        <v>92616000</v>
      </c>
      <c r="G602" s="18">
        <v>430773000</v>
      </c>
      <c r="H602" s="2">
        <v>45290</v>
      </c>
      <c r="I602" s="20">
        <f>Table2[[#This Row],[Quarter End Date]]+((Table2[[#This Row],[Q End Cash]]+(2*Table2[[#This Row],[Quarterly Burn]]))/(-Table2[[#This Row],[Quarterly Burn]]/90))</f>
        <v>45090.650040740715</v>
      </c>
      <c r="J602" s="21">
        <f>Table2[[#This Row],[Quarter End Date]]+((Table2[[#This Row],[Q End Cash]]+(1.2*Table2[[#This Row],[Quarterly Burn]]))/(-Table2[[#This Row],[Quarterly Burn]]/90))</f>
        <v>45162.650040740715</v>
      </c>
      <c r="K602" s="9">
        <f>_xll.RDP.Data(Table2[[#This Row],[Ticker]],"TR.CompanyMarketCapitalization(Scale=6)")</f>
        <v>574.25144399999999</v>
      </c>
      <c r="L602" s="11">
        <f>_xll.RDP.Data(Table2[[#This Row],[Ticker]],"TR.AvgDailyValTraded20D(Scale=6)")</f>
        <v>1.35786419615385</v>
      </c>
      <c r="M602" s="44">
        <v>566.6</v>
      </c>
      <c r="N602" s="11">
        <v>1.32</v>
      </c>
      <c r="O602" s="46"/>
      <c r="P602" s="17"/>
      <c r="Q602" s="14">
        <f ca="1">(Table2[[#This Row],[Q End Cash]]+((TODAY()-Table2[[#This Row],[Quarter End Date]])*(Table2[[#This Row],[Quarterly Burn]]/90)))/1000000</f>
        <v>652.62090000000001</v>
      </c>
      <c r="R602" s="14">
        <f ca="1">Table2[[#This Row],[Current Estimate, Cash]]/(Table2[[#This Row],[Quarterly Burn]]/1000000)</f>
        <v>1.5149995473253894</v>
      </c>
      <c r="S602" s="2" t="e">
        <f>INDEX(Table1[Date],MATCH(Table2[[#This Row],[Ticker]],Table1[RIC],0))</f>
        <v>#N/A</v>
      </c>
    </row>
    <row r="603" spans="2:19" hidden="1" x14ac:dyDescent="0.25">
      <c r="B603" s="1" t="s">
        <v>146</v>
      </c>
      <c r="C603" s="17">
        <v>51900000</v>
      </c>
      <c r="D603" s="17">
        <v>285891000</v>
      </c>
      <c r="E603" s="17">
        <v>-197945000</v>
      </c>
      <c r="F603" s="18">
        <v>247037000</v>
      </c>
      <c r="G603" s="18">
        <v>337791000</v>
      </c>
      <c r="H603" s="2">
        <v>45290</v>
      </c>
      <c r="I603" s="20">
        <f>Table2[[#This Row],[Quarter End Date]]+((Table2[[#This Row],[Q End Cash]]+(2*Table2[[#This Row],[Quarterly Burn]]))/(-Table2[[#This Row],[Quarterly Burn]]/90))</f>
        <v>45044.180217945417</v>
      </c>
      <c r="J603" s="21">
        <f>Table2[[#This Row],[Quarter End Date]]+((Table2[[#This Row],[Q End Cash]]+(1.2*Table2[[#This Row],[Quarterly Burn]]))/(-Table2[[#This Row],[Quarterly Burn]]/90))</f>
        <v>45116.180217945417</v>
      </c>
      <c r="K603" s="9">
        <f>_xll.RDP.Data(Table2[[#This Row],[Ticker]],"TR.CompanyMarketCapitalization(Scale=6)")</f>
        <v>241.3012621</v>
      </c>
      <c r="L603" s="11">
        <f>_xll.RDP.Data(Table2[[#This Row],[Ticker]],"TR.AvgDailyValTraded20D(Scale=6)")</f>
        <v>2.7844930826923102</v>
      </c>
      <c r="M603" s="44">
        <v>249.5</v>
      </c>
      <c r="N603" s="11">
        <v>2.95</v>
      </c>
      <c r="O603" s="46"/>
      <c r="P603" s="17"/>
      <c r="Q603" s="14">
        <f ca="1">(Table2[[#This Row],[Q End Cash]]+((TODAY()-Table2[[#This Row],[Quarter End Date]])*(Table2[[#This Row],[Quarterly Burn]]/90)))/1000000</f>
        <v>686.1653</v>
      </c>
      <c r="R603" s="14">
        <f ca="1">Table2[[#This Row],[Current Estimate, Cash]]/(Table2[[#This Row],[Quarterly Burn]]/1000000)</f>
        <v>2.0313309117176006</v>
      </c>
      <c r="S603" s="2" t="e">
        <f>INDEX(Table1[Date],MATCH(Table2[[#This Row],[Ticker]],Table1[RIC],0))</f>
        <v>#N/A</v>
      </c>
    </row>
    <row r="604" spans="2:19" hidden="1" x14ac:dyDescent="0.25">
      <c r="B604" s="1" t="s">
        <v>398</v>
      </c>
      <c r="C604" s="17">
        <v>-2043982000</v>
      </c>
      <c r="D604" s="17"/>
      <c r="E604" s="17">
        <v>6510828000</v>
      </c>
      <c r="F604" s="18">
        <v>6019672000</v>
      </c>
      <c r="G604" s="18">
        <v>-2043982000</v>
      </c>
      <c r="H604" s="2">
        <v>45290</v>
      </c>
      <c r="I604" s="20">
        <f>Table2[[#This Row],[Quarter End Date]]+((Table2[[#This Row],[Q End Cash]]+(2*Table2[[#This Row],[Quarterly Burn]]))/(-Table2[[#This Row],[Quarterly Burn]]/90))</f>
        <v>45375.05638503666</v>
      </c>
      <c r="J604" s="21">
        <f>Table2[[#This Row],[Quarter End Date]]+((Table2[[#This Row],[Q End Cash]]+(1.2*Table2[[#This Row],[Quarterly Burn]]))/(-Table2[[#This Row],[Quarterly Burn]]/90))</f>
        <v>45447.05638503666</v>
      </c>
      <c r="K604" s="9">
        <f>_xll.RDP.Data(Table2[[#This Row],[Ticker]],"TR.CompanyMarketCapitalization(Scale=6)")</f>
        <v>23.93786592</v>
      </c>
      <c r="L604" s="12">
        <f>_xll.RDP.Data(Table2[[#This Row],[Ticker]],"TR.AvgDailyValTraded20D(Scale=6)")</f>
        <v>2.8458041923077E-2</v>
      </c>
      <c r="M604" s="9">
        <v>23.9</v>
      </c>
      <c r="N604" s="12">
        <v>2.8000000000000001E-2</v>
      </c>
      <c r="O604" s="45"/>
      <c r="P604" s="17"/>
      <c r="Q604" s="14">
        <f ca="1">(Table2[[#This Row],[Q End Cash]]+((TODAY()-Table2[[#This Row],[Quarter End Date]])*(Table2[[#This Row],[Quarterly Burn]]/90)))/1000000</f>
        <v>3362.4953999999998</v>
      </c>
      <c r="R604" s="14">
        <f ca="1">Table2[[#This Row],[Current Estimate, Cash]]/(Table2[[#This Row],[Quarterly Burn]]/1000000)</f>
        <v>-1.6450709448517649</v>
      </c>
      <c r="S604" s="2" t="e">
        <f>INDEX(Table1[Date],MATCH(Table2[[#This Row],[Ticker]],Table1[RIC],0))</f>
        <v>#N/A</v>
      </c>
    </row>
    <row r="605" spans="2:19" hidden="1" x14ac:dyDescent="0.25">
      <c r="B605" s="1"/>
      <c r="C605" s="17"/>
      <c r="D605" s="17"/>
      <c r="E605" s="17"/>
      <c r="F605" s="18"/>
      <c r="G605" s="18"/>
      <c r="H605" s="2"/>
      <c r="I605" s="20"/>
      <c r="J605" s="21"/>
      <c r="K605" s="9" t="str">
        <f>_xll.RDP.Data(Table2[[#This Row],[Ticker]],"TR.CompanyMarketCapitalization(Scale=6)")</f>
        <v>No universe defined.</v>
      </c>
      <c r="L605" s="11" t="str">
        <f>_xll.RDP.Data(Table2[[#This Row],[Ticker]],"TR.AvgDailyValTraded20D(Scale=6)")</f>
        <v>No universe defined.</v>
      </c>
      <c r="M605" s="9"/>
      <c r="N605" s="12"/>
      <c r="O605" s="45"/>
      <c r="P605" s="17"/>
      <c r="Q605" s="14"/>
      <c r="R605" s="14"/>
      <c r="S605" s="2" t="e">
        <f>INDEX(Table1[Date],MATCH(Table2[[#This Row],[Ticker]],Table1[RIC],0))</f>
        <v>#N/A</v>
      </c>
    </row>
  </sheetData>
  <pageMargins left="0.7" right="0.7" top="0.75" bottom="0.75" header="0.3" footer="0.3"/>
  <customProperties>
    <customPr name="REFI_OFFICE_FUNCTION_CLICK_THROUGH_WORKSHEET_NAME" r:id="rId1"/>
  </customPropertie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FAE2-BFDF-4870-A4D7-415DC65ECACC}">
  <dimension ref="B2:X147"/>
  <sheetViews>
    <sheetView tabSelected="1" workbookViewId="0">
      <pane xSplit="2" ySplit="2" topLeftCell="D67" activePane="bottomRight" state="frozen"/>
      <selection pane="topRight" activeCell="C1" sqref="C1"/>
      <selection pane="bottomLeft" activeCell="A3" sqref="A3"/>
      <selection pane="bottomRight" activeCell="E71" sqref="E71"/>
    </sheetView>
  </sheetViews>
  <sheetFormatPr defaultRowHeight="12.75" outlineLevelCol="1" x14ac:dyDescent="0.25"/>
  <cols>
    <col min="1" max="1" width="3" style="39" customWidth="1"/>
    <col min="2" max="2" width="11.42578125" style="41" customWidth="1"/>
    <col min="3" max="3" width="7.28515625" style="41" hidden="1" customWidth="1"/>
    <col min="4" max="4" width="7.28515625" style="41" customWidth="1"/>
    <col min="5" max="5" width="12.42578125" style="41" customWidth="1"/>
    <col min="6" max="6" width="25.5703125" style="42" hidden="1" customWidth="1" outlineLevel="1"/>
    <col min="7" max="7" width="5.5703125" style="42" hidden="1" customWidth="1" outlineLevel="1"/>
    <col min="8" max="8" width="0" style="42" hidden="1" customWidth="1" outlineLevel="1"/>
    <col min="9" max="9" width="10.85546875" style="51" customWidth="1" collapsed="1"/>
    <col min="10" max="15" width="8.85546875" style="42" customWidth="1"/>
    <col min="16" max="16" width="8.28515625" style="42" customWidth="1"/>
    <col min="17" max="18" width="7.42578125" style="42" customWidth="1"/>
    <col min="19" max="19" width="7.7109375" style="42" customWidth="1"/>
    <col min="20" max="20" width="10.28515625" style="42" customWidth="1"/>
    <col min="21" max="21" width="9.140625" style="42"/>
    <col min="22" max="22" width="8" style="42" customWidth="1"/>
    <col min="23" max="23" width="8.7109375" style="39" customWidth="1"/>
    <col min="24" max="24" width="6.28515625" style="39" customWidth="1"/>
    <col min="25" max="16384" width="9.140625" style="39"/>
  </cols>
  <sheetData>
    <row r="2" spans="2:24" s="32" customFormat="1" ht="68.25" customHeight="1" x14ac:dyDescent="0.25">
      <c r="B2" s="30" t="s">
        <v>634</v>
      </c>
      <c r="C2" s="30" t="s">
        <v>635</v>
      </c>
      <c r="D2" s="30" t="s">
        <v>636</v>
      </c>
      <c r="E2" s="30" t="s">
        <v>637</v>
      </c>
      <c r="F2" s="31" t="s">
        <v>638</v>
      </c>
      <c r="G2" s="31" t="s">
        <v>639</v>
      </c>
      <c r="H2" s="31" t="s">
        <v>1009</v>
      </c>
      <c r="I2" s="49" t="s">
        <v>1018</v>
      </c>
      <c r="J2" s="47" t="s">
        <v>1014</v>
      </c>
      <c r="K2" s="47" t="s">
        <v>1020</v>
      </c>
      <c r="L2" s="47" t="s">
        <v>1015</v>
      </c>
      <c r="M2" s="47" t="s">
        <v>1021</v>
      </c>
      <c r="N2" s="47" t="s">
        <v>1016</v>
      </c>
      <c r="O2" s="47" t="s">
        <v>1022</v>
      </c>
      <c r="P2" s="47" t="s">
        <v>1025</v>
      </c>
      <c r="Q2" s="47" t="s">
        <v>1026</v>
      </c>
      <c r="R2" s="47" t="s">
        <v>1028</v>
      </c>
      <c r="S2" s="47" t="s">
        <v>35</v>
      </c>
      <c r="T2" s="47" t="s">
        <v>1017</v>
      </c>
      <c r="U2" s="47" t="s">
        <v>1024</v>
      </c>
      <c r="V2" s="47" t="s">
        <v>1019</v>
      </c>
      <c r="W2" s="47" t="s">
        <v>1027</v>
      </c>
      <c r="X2" s="47" t="s">
        <v>1023</v>
      </c>
    </row>
    <row r="3" spans="2:24" ht="38.25" x14ac:dyDescent="0.25">
      <c r="B3" s="40">
        <v>45386</v>
      </c>
      <c r="C3" s="34">
        <v>0.35138888888888886</v>
      </c>
      <c r="D3" s="35" t="s">
        <v>1004</v>
      </c>
      <c r="E3" s="33" t="s">
        <v>1005</v>
      </c>
      <c r="F3" s="36" t="s">
        <v>749</v>
      </c>
      <c r="G3" s="37" t="s">
        <v>880</v>
      </c>
      <c r="H3" s="38" t="str">
        <f>Table1[[#This Row],[Symbol]]&amp;".AX"</f>
        <v>RML.AX</v>
      </c>
      <c r="I3" s="50">
        <v>45382</v>
      </c>
      <c r="J3" s="48">
        <v>-61000</v>
      </c>
      <c r="K3" s="48">
        <v>-75000</v>
      </c>
      <c r="L3" s="48">
        <v>11000</v>
      </c>
      <c r="M3" s="48">
        <v>-95000</v>
      </c>
      <c r="N3" s="48">
        <v>-5000</v>
      </c>
      <c r="O3" s="48">
        <v>0</v>
      </c>
      <c r="P3" s="52"/>
      <c r="Q3" s="48"/>
      <c r="R3" s="48"/>
      <c r="S3" s="48"/>
      <c r="T3" s="48">
        <v>335000</v>
      </c>
      <c r="U3" s="52">
        <v>-145000</v>
      </c>
      <c r="V3" s="48">
        <f>SUM(Table1[[#This Row],[1Q24 (March) CFO]:[1Q24 (March) CFI, adj]])</f>
        <v>-220000</v>
      </c>
      <c r="W3" s="48">
        <f ca="1">Table1[[#This Row],[1Q24 (March) Cash End]]+(Table1[[#This Row],[IQ '[e']Burn]]/90*Table1[[#This Row],[Days]])+Table1[[#This Row],[RR]]+Table1[[#This Row],[1Q24 (March) Debt Avail]]+Table1[[#This Row],[1Q24 (March) Debt Pmt]]</f>
        <v>273888.88888888888</v>
      </c>
      <c r="X3" s="53">
        <f ca="1">_xlfn.DAYS(TODAY(),Table1[[#This Row],[Date Check]])</f>
        <v>25</v>
      </c>
    </row>
    <row r="4" spans="2:24" ht="25.5" x14ac:dyDescent="0.25">
      <c r="B4" s="40">
        <v>45386</v>
      </c>
      <c r="C4" s="34">
        <v>0.34861111111111109</v>
      </c>
      <c r="D4" s="35" t="s">
        <v>1006</v>
      </c>
      <c r="E4" s="33" t="s">
        <v>1007</v>
      </c>
      <c r="F4" s="36" t="s">
        <v>1008</v>
      </c>
      <c r="G4" s="37">
        <v>22</v>
      </c>
      <c r="H4" s="38" t="str">
        <f>Table1[[#This Row],[Symbol]]&amp;".AX"</f>
        <v>PIM.AX</v>
      </c>
      <c r="I4" s="50">
        <v>45382</v>
      </c>
      <c r="J4" s="48">
        <v>-369000</v>
      </c>
      <c r="K4" s="48">
        <v>0</v>
      </c>
      <c r="L4" s="48">
        <v>-90000</v>
      </c>
      <c r="M4" s="48">
        <v>0</v>
      </c>
      <c r="N4" s="48">
        <v>0</v>
      </c>
      <c r="O4" s="48">
        <v>0</v>
      </c>
      <c r="P4" s="52"/>
      <c r="Q4" s="48"/>
      <c r="R4" s="48"/>
      <c r="S4" s="48"/>
      <c r="T4" s="48">
        <v>1864000</v>
      </c>
      <c r="U4" s="52">
        <v>-369000</v>
      </c>
      <c r="V4" s="48">
        <f>SUM(Table1[[#This Row],[1Q24 (March) CFO]:[1Q24 (March) CFI, adj]])</f>
        <v>-459000</v>
      </c>
      <c r="W4" s="48">
        <f ca="1">Table1[[#This Row],[1Q24 (March) Cash End]]+(Table1[[#This Row],[IQ '[e']Burn]]/90*Table1[[#This Row],[Days]])+Table1[[#This Row],[RR]]+Table1[[#This Row],[1Q24 (March) Debt Avail]]+Table1[[#This Row],[1Q24 (March) Debt Pmt]]</f>
        <v>1736500</v>
      </c>
      <c r="X4" s="53">
        <f ca="1">_xlfn.DAYS(TODAY(),Table1[[#This Row],[Date Check]])</f>
        <v>25</v>
      </c>
    </row>
    <row r="5" spans="2:24" ht="25.5" x14ac:dyDescent="0.25">
      <c r="B5" s="40">
        <v>45508</v>
      </c>
      <c r="C5" s="34">
        <v>0.35069444444444442</v>
      </c>
      <c r="D5" s="35" t="s">
        <v>1001</v>
      </c>
      <c r="E5" s="33" t="s">
        <v>1002</v>
      </c>
      <c r="F5" s="36" t="s">
        <v>1003</v>
      </c>
      <c r="G5" s="37" t="s">
        <v>655</v>
      </c>
      <c r="H5" s="38" t="str">
        <f>Table1[[#This Row],[Symbol]]&amp;".AX"</f>
        <v>ICG.AX</v>
      </c>
      <c r="I5" s="50">
        <v>45382</v>
      </c>
      <c r="J5" s="48">
        <v>-86000</v>
      </c>
      <c r="K5" s="48">
        <v>-110000</v>
      </c>
      <c r="L5" s="48">
        <v>-568000</v>
      </c>
      <c r="M5" s="48">
        <v>0</v>
      </c>
      <c r="N5" s="48">
        <v>1296000</v>
      </c>
      <c r="O5" s="48">
        <v>0</v>
      </c>
      <c r="P5" s="52"/>
      <c r="Q5" s="48"/>
      <c r="R5" s="48"/>
      <c r="S5" s="48"/>
      <c r="T5" s="48">
        <v>1376000</v>
      </c>
      <c r="U5" s="52">
        <v>-654000</v>
      </c>
      <c r="V5" s="48">
        <f>SUM(Table1[[#This Row],[1Q24 (March) CFO]:[1Q24 (March) CFI, adj]])</f>
        <v>-764000</v>
      </c>
      <c r="W5" s="48">
        <f ca="1">Table1[[#This Row],[1Q24 (March) Cash End]]+(Table1[[#This Row],[IQ '[e']Burn]]/90*Table1[[#This Row],[Days]])+Table1[[#This Row],[RR]]+Table1[[#This Row],[1Q24 (March) Debt Avail]]+Table1[[#This Row],[1Q24 (March) Debt Pmt]]</f>
        <v>1163777.7777777778</v>
      </c>
      <c r="X5" s="53">
        <f ca="1">_xlfn.DAYS(TODAY(),Table1[[#This Row],[Date Check]])</f>
        <v>25</v>
      </c>
    </row>
    <row r="6" spans="2:24" ht="25.5" x14ac:dyDescent="0.25">
      <c r="B6" s="40">
        <v>45569</v>
      </c>
      <c r="C6" s="34">
        <v>0.64652777777777781</v>
      </c>
      <c r="D6" s="35" t="s">
        <v>995</v>
      </c>
      <c r="E6" s="33" t="s">
        <v>996</v>
      </c>
      <c r="F6" s="36" t="s">
        <v>997</v>
      </c>
      <c r="G6" s="37" t="s">
        <v>655</v>
      </c>
      <c r="H6" s="38" t="str">
        <f>Table1[[#This Row],[Symbol]]&amp;".AX"</f>
        <v>KRR.AX</v>
      </c>
      <c r="I6" s="50">
        <v>45382</v>
      </c>
      <c r="J6" s="48">
        <v>-233000</v>
      </c>
      <c r="K6" s="48">
        <v>0</v>
      </c>
      <c r="L6" s="48">
        <v>766000</v>
      </c>
      <c r="M6" s="48">
        <v>-1000000</v>
      </c>
      <c r="N6" s="48">
        <v>-7000</v>
      </c>
      <c r="O6" s="48">
        <v>0</v>
      </c>
      <c r="P6" s="52"/>
      <c r="Q6" s="48"/>
      <c r="R6" s="48"/>
      <c r="S6" s="48"/>
      <c r="T6" s="48">
        <v>4428000</v>
      </c>
      <c r="U6" s="52">
        <v>-437000</v>
      </c>
      <c r="V6" s="48">
        <f>SUM(Table1[[#This Row],[1Q24 (March) CFO]:[1Q24 (March) CFI, adj]])</f>
        <v>-467000</v>
      </c>
      <c r="W6" s="48">
        <f ca="1">Table1[[#This Row],[1Q24 (March) Cash End]]+(Table1[[#This Row],[IQ '[e']Burn]]/90*Table1[[#This Row],[Days]])+Table1[[#This Row],[RR]]+Table1[[#This Row],[1Q24 (March) Debt Avail]]+Table1[[#This Row],[1Q24 (March) Debt Pmt]]</f>
        <v>4298277.777777778</v>
      </c>
      <c r="X6" s="53">
        <f ca="1">_xlfn.DAYS(TODAY(),Table1[[#This Row],[Date Check]])</f>
        <v>25</v>
      </c>
    </row>
    <row r="7" spans="2:24" ht="25.5" x14ac:dyDescent="0.25">
      <c r="B7" s="40">
        <v>45600</v>
      </c>
      <c r="C7" s="34">
        <v>0.57499999999999996</v>
      </c>
      <c r="D7" s="35" t="s">
        <v>993</v>
      </c>
      <c r="E7" s="33" t="s">
        <v>994</v>
      </c>
      <c r="F7" s="36" t="s">
        <v>742</v>
      </c>
      <c r="G7" s="37" t="s">
        <v>655</v>
      </c>
      <c r="H7" s="38" t="str">
        <f>Table1[[#This Row],[Symbol]]&amp;".AX"</f>
        <v>LEG.AX</v>
      </c>
      <c r="I7" s="50">
        <v>45382</v>
      </c>
      <c r="J7" s="48">
        <v>2593000</v>
      </c>
      <c r="K7" s="48">
        <f>-3082000+400000</f>
        <v>-2682000</v>
      </c>
      <c r="L7" s="48">
        <v>-544000</v>
      </c>
      <c r="M7" s="48">
        <v>0</v>
      </c>
      <c r="N7" s="48">
        <v>-24000</v>
      </c>
      <c r="O7" s="48">
        <v>0</v>
      </c>
      <c r="P7" s="52"/>
      <c r="Q7" s="48"/>
      <c r="R7" s="48"/>
      <c r="S7" s="48"/>
      <c r="T7" s="48">
        <v>13651000</v>
      </c>
      <c r="U7" s="52">
        <v>-633000</v>
      </c>
      <c r="V7" s="48">
        <f>SUM(Table1[[#This Row],[1Q24 (March) CFO]:[1Q24 (March) CFI, adj]])</f>
        <v>-633000</v>
      </c>
      <c r="W7" s="48">
        <f ca="1">Table1[[#This Row],[1Q24 (March) Cash End]]+(Table1[[#This Row],[IQ '[e']Burn]]/90*Table1[[#This Row],[Days]])+Table1[[#This Row],[RR]]+Table1[[#This Row],[1Q24 (March) Debt Avail]]+Table1[[#This Row],[1Q24 (March) Debt Pmt]]</f>
        <v>13475166.666666666</v>
      </c>
      <c r="X7" s="53">
        <f ca="1">_xlfn.DAYS(TODAY(),Table1[[#This Row],[Date Check]])</f>
        <v>25</v>
      </c>
    </row>
    <row r="8" spans="2:24" ht="25.5" x14ac:dyDescent="0.25">
      <c r="B8" s="40">
        <v>45630</v>
      </c>
      <c r="C8" s="34">
        <v>0.34791666666666665</v>
      </c>
      <c r="D8" s="35" t="s">
        <v>991</v>
      </c>
      <c r="E8" s="33" t="s">
        <v>992</v>
      </c>
      <c r="F8" s="36" t="s">
        <v>647</v>
      </c>
      <c r="G8" s="37" t="s">
        <v>929</v>
      </c>
      <c r="H8" s="38" t="str">
        <f>Table1[[#This Row],[Symbol]]&amp;".AX"</f>
        <v>TLM.AX</v>
      </c>
      <c r="I8" s="50">
        <v>45382</v>
      </c>
      <c r="J8" s="48">
        <v>-153000</v>
      </c>
      <c r="K8" s="48">
        <v>0</v>
      </c>
      <c r="L8" s="48">
        <v>-55000</v>
      </c>
      <c r="M8" s="48">
        <v>0</v>
      </c>
      <c r="N8" s="48">
        <f>INDEX(Table2[CFF],MATCH(Table1[[#This Row],[RIC]], Table2[Ticker],0))</f>
        <v>-20000</v>
      </c>
      <c r="O8" s="48">
        <v>0</v>
      </c>
      <c r="P8" s="52"/>
      <c r="Q8" s="48"/>
      <c r="R8" s="48"/>
      <c r="S8" s="48"/>
      <c r="T8" s="48">
        <v>7426000</v>
      </c>
      <c r="U8" s="52">
        <v>-153000</v>
      </c>
      <c r="V8" s="48">
        <f>SUM(Table1[[#This Row],[1Q24 (March) CFO]:[1Q24 (March) CFI, adj]])</f>
        <v>-208000</v>
      </c>
      <c r="W8" s="48">
        <f ca="1">Table1[[#This Row],[1Q24 (March) Cash End]]+(Table1[[#This Row],[IQ '[e']Burn]]/90*Table1[[#This Row],[Days]])+Table1[[#This Row],[RR]]+Table1[[#This Row],[1Q24 (March) Debt Avail]]+Table1[[#This Row],[1Q24 (March) Debt Pmt]]</f>
        <v>7368222.222222222</v>
      </c>
      <c r="X8" s="53">
        <f ca="1">_xlfn.DAYS(TODAY(),Table1[[#This Row],[Date Check]])</f>
        <v>25</v>
      </c>
    </row>
    <row r="9" spans="2:24" ht="25.5" x14ac:dyDescent="0.25">
      <c r="B9" s="40">
        <v>45630</v>
      </c>
      <c r="C9" s="34">
        <v>0.3923611111111111</v>
      </c>
      <c r="D9" s="35" t="s">
        <v>989</v>
      </c>
      <c r="E9" s="33" t="s">
        <v>990</v>
      </c>
      <c r="F9" s="36" t="s">
        <v>647</v>
      </c>
      <c r="G9" s="37" t="s">
        <v>731</v>
      </c>
      <c r="H9" s="38" t="str">
        <f>Table1[[#This Row],[Symbol]]&amp;".AX"</f>
        <v>FAL.AX</v>
      </c>
      <c r="I9" s="50">
        <v>45382</v>
      </c>
      <c r="J9" s="48">
        <v>-1413000</v>
      </c>
      <c r="K9" s="48">
        <v>0</v>
      </c>
      <c r="L9" s="48">
        <v>-12000</v>
      </c>
      <c r="M9" s="48">
        <v>0</v>
      </c>
      <c r="N9" s="48">
        <v>-11000</v>
      </c>
      <c r="O9" s="48">
        <v>0</v>
      </c>
      <c r="P9" s="52"/>
      <c r="Q9" s="48"/>
      <c r="R9" s="48"/>
      <c r="S9" s="48"/>
      <c r="T9" s="48">
        <v>13650000</v>
      </c>
      <c r="U9" s="52">
        <v>-1413000</v>
      </c>
      <c r="V9" s="48">
        <f>SUM(Table1[[#This Row],[1Q24 (March) CFO]:[1Q24 (March) CFI, adj]])</f>
        <v>-1425000</v>
      </c>
      <c r="W9" s="48">
        <f ca="1">Table1[[#This Row],[1Q24 (March) Cash End]]+(Table1[[#This Row],[IQ '[e']Burn]]/90*Table1[[#This Row],[Days]])+Table1[[#This Row],[RR]]+Table1[[#This Row],[1Q24 (March) Debt Avail]]+Table1[[#This Row],[1Q24 (March) Debt Pmt]]</f>
        <v>13254166.666666666</v>
      </c>
      <c r="X9" s="53">
        <f ca="1">_xlfn.DAYS(TODAY(),Table1[[#This Row],[Date Check]])</f>
        <v>25</v>
      </c>
    </row>
    <row r="10" spans="2:24" ht="25.5" x14ac:dyDescent="0.25">
      <c r="B10" s="33" t="s">
        <v>979</v>
      </c>
      <c r="C10" s="34">
        <v>0.36319444444444443</v>
      </c>
      <c r="D10" s="35" t="s">
        <v>985</v>
      </c>
      <c r="E10" s="33" t="s">
        <v>986</v>
      </c>
      <c r="F10" s="36" t="s">
        <v>704</v>
      </c>
      <c r="G10" s="37" t="s">
        <v>675</v>
      </c>
      <c r="H10" s="38" t="str">
        <f>Table1[[#This Row],[Symbol]]&amp;".AX"</f>
        <v>AMD.AX</v>
      </c>
      <c r="I10" s="50">
        <v>45382</v>
      </c>
      <c r="J10" s="48">
        <v>-2078000</v>
      </c>
      <c r="K10" s="48">
        <v>0</v>
      </c>
      <c r="L10" s="48">
        <v>-1908000</v>
      </c>
      <c r="M10" s="48">
        <v>0</v>
      </c>
      <c r="N10" s="48">
        <v>11784000</v>
      </c>
      <c r="O10" s="48">
        <v>500000</v>
      </c>
      <c r="P10" s="52"/>
      <c r="Q10" s="48"/>
      <c r="R10" s="48"/>
      <c r="S10" s="48"/>
      <c r="T10" s="48">
        <v>8498000</v>
      </c>
      <c r="U10" s="52">
        <v>-2078000</v>
      </c>
      <c r="V10" s="48">
        <f>SUM(Table1[[#This Row],[1Q24 (March) CFO]:[1Q24 (March) CFI, adj]])</f>
        <v>-3986000</v>
      </c>
      <c r="W10" s="48">
        <f ca="1">Table1[[#This Row],[1Q24 (March) Cash End]]+(Table1[[#This Row],[IQ '[e']Burn]]/90*Table1[[#This Row],[Days]])+Table1[[#This Row],[RR]]+Table1[[#This Row],[1Q24 (March) Debt Avail]]+Table1[[#This Row],[1Q24 (March) Debt Pmt]]</f>
        <v>7390777.777777778</v>
      </c>
      <c r="X10" s="53">
        <f ca="1">_xlfn.DAYS(TODAY(),Table1[[#This Row],[Date Check]])</f>
        <v>25</v>
      </c>
    </row>
    <row r="11" spans="2:24" ht="25.5" x14ac:dyDescent="0.25">
      <c r="B11" s="33" t="s">
        <v>979</v>
      </c>
      <c r="C11" s="34">
        <v>0.35486111111111113</v>
      </c>
      <c r="D11" s="35" t="s">
        <v>987</v>
      </c>
      <c r="E11" s="33" t="s">
        <v>988</v>
      </c>
      <c r="F11" s="36" t="s">
        <v>647</v>
      </c>
      <c r="G11" s="37" t="s">
        <v>648</v>
      </c>
      <c r="H11" s="38" t="str">
        <f>Table1[[#This Row],[Symbol]]&amp;".AX"</f>
        <v>1AE.AX</v>
      </c>
      <c r="I11" s="50">
        <v>45382</v>
      </c>
      <c r="J11" s="48">
        <v>-498000</v>
      </c>
      <c r="K11" s="48">
        <v>0</v>
      </c>
      <c r="L11" s="48">
        <f>INDEX(Table2[CFI],MATCH(Table1[[#This Row],[RIC]], Table2[Ticker],0))</f>
        <v>0</v>
      </c>
      <c r="M11" s="48">
        <v>0</v>
      </c>
      <c r="N11" s="48">
        <v>0</v>
      </c>
      <c r="O11" s="48">
        <v>0</v>
      </c>
      <c r="P11" s="52"/>
      <c r="Q11" s="48"/>
      <c r="R11" s="48"/>
      <c r="S11" s="48"/>
      <c r="T11" s="48">
        <v>2149000</v>
      </c>
      <c r="U11" s="52">
        <v>-498000</v>
      </c>
      <c r="V11" s="48">
        <f>SUM(Table1[[#This Row],[1Q24 (March) CFO]:[1Q24 (March) CFI, adj]])</f>
        <v>-498000</v>
      </c>
      <c r="W11" s="48">
        <f ca="1">Table1[[#This Row],[1Q24 (March) Cash End]]+(Table1[[#This Row],[IQ '[e']Burn]]/90*Table1[[#This Row],[Days]])+Table1[[#This Row],[RR]]+Table1[[#This Row],[1Q24 (March) Debt Avail]]+Table1[[#This Row],[1Q24 (March) Debt Pmt]]</f>
        <v>2010666.6666666667</v>
      </c>
      <c r="X11" s="53">
        <f ca="1">_xlfn.DAYS(TODAY(),Table1[[#This Row],[Date Check]])</f>
        <v>25</v>
      </c>
    </row>
    <row r="12" spans="2:24" ht="25.5" x14ac:dyDescent="0.25">
      <c r="B12" s="33" t="s">
        <v>979</v>
      </c>
      <c r="C12" s="34">
        <v>0.36875000000000002</v>
      </c>
      <c r="D12" s="35" t="s">
        <v>982</v>
      </c>
      <c r="E12" s="33" t="s">
        <v>983</v>
      </c>
      <c r="F12" s="36" t="s">
        <v>984</v>
      </c>
      <c r="G12" s="37" t="s">
        <v>648</v>
      </c>
      <c r="H12" s="38" t="str">
        <f>Table1[[#This Row],[Symbol]]&amp;".AX"</f>
        <v>CUS.AX</v>
      </c>
      <c r="I12" s="50">
        <v>45382</v>
      </c>
      <c r="J12" s="48">
        <v>-621000</v>
      </c>
      <c r="K12" s="48">
        <v>0</v>
      </c>
      <c r="L12" s="48">
        <v>-4000</v>
      </c>
      <c r="M12" s="48">
        <v>0</v>
      </c>
      <c r="N12" s="48">
        <v>-15000</v>
      </c>
      <c r="O12" s="48">
        <v>0</v>
      </c>
      <c r="P12" s="52"/>
      <c r="Q12" s="48"/>
      <c r="R12" s="48"/>
      <c r="S12" s="48"/>
      <c r="T12" s="48">
        <v>2647000</v>
      </c>
      <c r="U12" s="52">
        <v>-621000</v>
      </c>
      <c r="V12" s="48">
        <f>SUM(Table1[[#This Row],[1Q24 (March) CFO]:[1Q24 (March) CFI, adj]])</f>
        <v>-625000</v>
      </c>
      <c r="W12" s="48">
        <f ca="1">Table1[[#This Row],[1Q24 (March) Cash End]]+(Table1[[#This Row],[IQ '[e']Burn]]/90*Table1[[#This Row],[Days]])+Table1[[#This Row],[RR]]+Table1[[#This Row],[1Q24 (March) Debt Avail]]+Table1[[#This Row],[1Q24 (March) Debt Pmt]]</f>
        <v>2473388.888888889</v>
      </c>
      <c r="X12" s="53">
        <f ca="1">_xlfn.DAYS(TODAY(),Table1[[#This Row],[Date Check]])</f>
        <v>25</v>
      </c>
    </row>
    <row r="13" spans="2:24" ht="38.25" x14ac:dyDescent="0.25">
      <c r="B13" s="33" t="s">
        <v>961</v>
      </c>
      <c r="C13" s="34">
        <v>0.36805555555555558</v>
      </c>
      <c r="D13" s="35" t="s">
        <v>968</v>
      </c>
      <c r="E13" s="33" t="s">
        <v>969</v>
      </c>
      <c r="F13" s="36" t="s">
        <v>749</v>
      </c>
      <c r="G13" s="37" t="s">
        <v>756</v>
      </c>
      <c r="H13" s="38" t="str">
        <f>Table1[[#This Row],[Symbol]]&amp;".AX"</f>
        <v>ITM.AX</v>
      </c>
      <c r="I13" s="50">
        <v>45382</v>
      </c>
      <c r="J13" s="48">
        <v>-149000</v>
      </c>
      <c r="K13" s="48">
        <v>0</v>
      </c>
      <c r="L13" s="48">
        <v>-990000</v>
      </c>
      <c r="M13" s="48">
        <v>-65000</v>
      </c>
      <c r="N13" s="48">
        <v>-10000</v>
      </c>
      <c r="O13" s="48">
        <v>0</v>
      </c>
      <c r="P13" s="52"/>
      <c r="Q13" s="48"/>
      <c r="R13" s="48"/>
      <c r="S13" s="48"/>
      <c r="T13" s="48">
        <v>2716000</v>
      </c>
      <c r="U13" s="52">
        <v>-1201000</v>
      </c>
      <c r="V13" s="48">
        <f>SUM(Table1[[#This Row],[1Q24 (March) CFO]:[1Q24 (March) CFI, adj]])</f>
        <v>-1204000</v>
      </c>
      <c r="W13" s="48">
        <f ca="1">Table1[[#This Row],[1Q24 (March) Cash End]]+(Table1[[#This Row],[IQ '[e']Burn]]/90*Table1[[#This Row],[Days]])+Table1[[#This Row],[RR]]+Table1[[#This Row],[1Q24 (March) Debt Avail]]+Table1[[#This Row],[1Q24 (March) Debt Pmt]]</f>
        <v>2381555.5555555555</v>
      </c>
      <c r="X13" s="53">
        <f ca="1">_xlfn.DAYS(TODAY(),Table1[[#This Row],[Date Check]])</f>
        <v>25</v>
      </c>
    </row>
    <row r="14" spans="2:24" ht="38.25" x14ac:dyDescent="0.25">
      <c r="B14" s="33" t="s">
        <v>961</v>
      </c>
      <c r="C14" s="34">
        <v>0.36041666666666666</v>
      </c>
      <c r="D14" s="35" t="s">
        <v>971</v>
      </c>
      <c r="E14" s="33" t="s">
        <v>972</v>
      </c>
      <c r="F14" s="36" t="s">
        <v>970</v>
      </c>
      <c r="G14" s="37" t="s">
        <v>675</v>
      </c>
      <c r="H14" s="38" t="str">
        <f>Table1[[#This Row],[Symbol]]&amp;".AX"</f>
        <v>AAJ.AX</v>
      </c>
      <c r="I14" s="50">
        <v>45382</v>
      </c>
      <c r="J14" s="48">
        <v>505000</v>
      </c>
      <c r="K14" s="48">
        <v>-1147000</v>
      </c>
      <c r="L14" s="48">
        <v>-50000</v>
      </c>
      <c r="M14" s="48">
        <v>0</v>
      </c>
      <c r="N14" s="48">
        <v>-6000</v>
      </c>
      <c r="O14" s="48">
        <v>0</v>
      </c>
      <c r="P14" s="52"/>
      <c r="Q14" s="48"/>
      <c r="R14" s="48"/>
      <c r="S14" s="48"/>
      <c r="T14" s="48">
        <v>2603000</v>
      </c>
      <c r="U14" s="52">
        <v>505000</v>
      </c>
      <c r="V14" s="48">
        <f>SUM(Table1[[#This Row],[1Q24 (March) CFO]:[1Q24 (March) CFI, adj]])</f>
        <v>-692000</v>
      </c>
      <c r="W14" s="48">
        <f ca="1">Table1[[#This Row],[1Q24 (March) Cash End]]+(Table1[[#This Row],[IQ '[e']Burn]]/90*Table1[[#This Row],[Days]])+Table1[[#This Row],[RR]]+Table1[[#This Row],[1Q24 (March) Debt Avail]]+Table1[[#This Row],[1Q24 (March) Debt Pmt]]</f>
        <v>2410777.777777778</v>
      </c>
      <c r="X14" s="53">
        <f ca="1">_xlfn.DAYS(TODAY(),Table1[[#This Row],[Date Check]])</f>
        <v>25</v>
      </c>
    </row>
    <row r="15" spans="2:24" ht="25.5" x14ac:dyDescent="0.25">
      <c r="B15" s="33" t="s">
        <v>961</v>
      </c>
      <c r="C15" s="34">
        <v>0.35208333333333336</v>
      </c>
      <c r="D15" s="35" t="s">
        <v>973</v>
      </c>
      <c r="E15" s="33" t="s">
        <v>974</v>
      </c>
      <c r="F15" s="36" t="s">
        <v>647</v>
      </c>
      <c r="G15" s="37" t="s">
        <v>644</v>
      </c>
      <c r="H15" s="38" t="str">
        <f>Table1[[#This Row],[Symbol]]&amp;".AX"</f>
        <v>WC8.AX</v>
      </c>
      <c r="I15" s="50">
        <v>45382</v>
      </c>
      <c r="J15" s="48">
        <v>1138000</v>
      </c>
      <c r="K15" s="48">
        <v>-1598000</v>
      </c>
      <c r="L15" s="48">
        <v>-5346000</v>
      </c>
      <c r="M15" s="48">
        <v>0</v>
      </c>
      <c r="N15" s="48">
        <v>177000</v>
      </c>
      <c r="O15" s="48">
        <v>-192000</v>
      </c>
      <c r="P15" s="52"/>
      <c r="Q15" s="48"/>
      <c r="R15" s="48"/>
      <c r="S15" s="48"/>
      <c r="T15" s="48">
        <v>90131000</v>
      </c>
      <c r="U15" s="52">
        <v>-3449000</v>
      </c>
      <c r="V15" s="48">
        <f>SUM(Table1[[#This Row],[1Q24 (March) CFO]:[1Q24 (March) CFI, adj]])</f>
        <v>-5806000</v>
      </c>
      <c r="W15" s="48">
        <f ca="1">Table1[[#This Row],[1Q24 (March) Cash End]]+(Table1[[#This Row],[IQ '[e']Burn]]/90*Table1[[#This Row],[Days]])+Table1[[#This Row],[RR]]+Table1[[#This Row],[1Q24 (March) Debt Avail]]+Table1[[#This Row],[1Q24 (March) Debt Pmt]]</f>
        <v>88518222.222222224</v>
      </c>
      <c r="X15" s="53">
        <f ca="1">_xlfn.DAYS(TODAY(),Table1[[#This Row],[Date Check]])</f>
        <v>25</v>
      </c>
    </row>
    <row r="16" spans="2:24" ht="25.5" x14ac:dyDescent="0.25">
      <c r="B16" s="33" t="s">
        <v>951</v>
      </c>
      <c r="C16" s="34">
        <v>0.38680555555555557</v>
      </c>
      <c r="D16" s="35" t="s">
        <v>954</v>
      </c>
      <c r="E16" s="33" t="s">
        <v>955</v>
      </c>
      <c r="F16" s="36" t="s">
        <v>647</v>
      </c>
      <c r="G16" s="37" t="s">
        <v>651</v>
      </c>
      <c r="H16" s="38" t="str">
        <f>Table1[[#This Row],[Symbol]]&amp;".AX"</f>
        <v>CGR.AX</v>
      </c>
      <c r="I16" s="50">
        <v>45382</v>
      </c>
      <c r="J16" s="48">
        <v>-388000</v>
      </c>
      <c r="K16" s="48">
        <v>-42000</v>
      </c>
      <c r="L16" s="48">
        <v>-50000</v>
      </c>
      <c r="M16" s="48">
        <v>0</v>
      </c>
      <c r="N16" s="48">
        <v>8244000</v>
      </c>
      <c r="O16" s="48">
        <v>0</v>
      </c>
      <c r="P16" s="52"/>
      <c r="Q16" s="48"/>
      <c r="R16" s="48"/>
      <c r="S16" s="48"/>
      <c r="T16" s="48">
        <v>8244000</v>
      </c>
      <c r="U16" s="52">
        <v>-388000</v>
      </c>
      <c r="V16" s="48">
        <f>SUM(Table1[[#This Row],[1Q24 (March) CFO]:[1Q24 (March) CFI, adj]])</f>
        <v>-480000</v>
      </c>
      <c r="W16" s="48">
        <f ca="1">Table1[[#This Row],[1Q24 (March) Cash End]]+(Table1[[#This Row],[IQ '[e']Burn]]/90*Table1[[#This Row],[Days]])+Table1[[#This Row],[RR]]+Table1[[#This Row],[1Q24 (March) Debt Avail]]+Table1[[#This Row],[1Q24 (March) Debt Pmt]]</f>
        <v>8110666.666666667</v>
      </c>
      <c r="X16" s="53">
        <f ca="1">_xlfn.DAYS(TODAY(),Table1[[#This Row],[Date Check]])</f>
        <v>25</v>
      </c>
    </row>
    <row r="17" spans="2:24" ht="25.5" x14ac:dyDescent="0.25">
      <c r="B17" s="33" t="s">
        <v>951</v>
      </c>
      <c r="C17" s="34">
        <v>0.69722222222222219</v>
      </c>
      <c r="D17" s="35" t="s">
        <v>952</v>
      </c>
      <c r="E17" s="33" t="s">
        <v>953</v>
      </c>
      <c r="F17" s="36" t="s">
        <v>654</v>
      </c>
      <c r="G17" s="37" t="s">
        <v>655</v>
      </c>
      <c r="H17" s="38" t="str">
        <f>Table1[[#This Row],[Symbol]]&amp;".AX"</f>
        <v>LYN.AX</v>
      </c>
      <c r="I17" s="50">
        <v>45382</v>
      </c>
      <c r="J17" s="48">
        <v>-72000</v>
      </c>
      <c r="K17" s="48">
        <v>0</v>
      </c>
      <c r="L17" s="48">
        <v>-76000</v>
      </c>
      <c r="M17" s="48">
        <v>0</v>
      </c>
      <c r="N17" s="48">
        <v>0</v>
      </c>
      <c r="O17" s="48">
        <v>0</v>
      </c>
      <c r="P17" s="52"/>
      <c r="Q17" s="48"/>
      <c r="R17" s="48"/>
      <c r="S17" s="48"/>
      <c r="T17" s="48">
        <v>2460000</v>
      </c>
      <c r="U17" s="52">
        <v>-148000</v>
      </c>
      <c r="V17" s="48">
        <f>SUM(Table1[[#This Row],[1Q24 (March) CFO]:[1Q24 (March) CFI, adj]])</f>
        <v>-148000</v>
      </c>
      <c r="W17" s="48">
        <f ca="1">Table1[[#This Row],[1Q24 (March) Cash End]]+(Table1[[#This Row],[IQ '[e']Burn]]/90*Table1[[#This Row],[Days]])+Table1[[#This Row],[RR]]+Table1[[#This Row],[1Q24 (March) Debt Avail]]+Table1[[#This Row],[1Q24 (March) Debt Pmt]]</f>
        <v>2418888.888888889</v>
      </c>
      <c r="X17" s="53">
        <f ca="1">_xlfn.DAYS(TODAY(),Table1[[#This Row],[Date Check]])</f>
        <v>25</v>
      </c>
    </row>
    <row r="18" spans="2:24" ht="25.5" x14ac:dyDescent="0.25">
      <c r="B18" s="33" t="s">
        <v>951</v>
      </c>
      <c r="C18" s="34">
        <v>0.35069444444444442</v>
      </c>
      <c r="D18" s="35" t="s">
        <v>958</v>
      </c>
      <c r="E18" s="33" t="s">
        <v>959</v>
      </c>
      <c r="F18" s="36" t="s">
        <v>960</v>
      </c>
      <c r="G18" s="37" t="s">
        <v>655</v>
      </c>
      <c r="H18" s="38" t="str">
        <f>Table1[[#This Row],[Symbol]]&amp;".AX"</f>
        <v>DYL.AX</v>
      </c>
      <c r="I18" s="50">
        <v>45382</v>
      </c>
      <c r="J18" s="48">
        <v>-1120000</v>
      </c>
      <c r="K18" s="48">
        <v>0</v>
      </c>
      <c r="L18" s="48">
        <v>-2014000</v>
      </c>
      <c r="M18" s="48">
        <v>0</v>
      </c>
      <c r="N18" s="48">
        <v>134228000</v>
      </c>
      <c r="O18" s="48">
        <v>0</v>
      </c>
      <c r="P18" s="52"/>
      <c r="Q18" s="48"/>
      <c r="R18" s="48"/>
      <c r="S18" s="48">
        <v>30000000</v>
      </c>
      <c r="T18" s="48">
        <v>155614000</v>
      </c>
      <c r="U18" s="52">
        <v>-3011000</v>
      </c>
      <c r="V18" s="48">
        <f>SUM(Table1[[#This Row],[1Q24 (March) CFO]:[1Q24 (March) CFI, adj]])</f>
        <v>-3134000</v>
      </c>
      <c r="W18" s="48">
        <f ca="1">Table1[[#This Row],[1Q24 (March) Cash End]]+(Table1[[#This Row],[IQ '[e']Burn]]/90*Table1[[#This Row],[Days]])+Table1[[#This Row],[RR]]+Table1[[#This Row],[1Q24 (March) Debt Avail]]+Table1[[#This Row],[1Q24 (March) Debt Pmt]]</f>
        <v>184743444.44444445</v>
      </c>
      <c r="X18" s="53">
        <f ca="1">_xlfn.DAYS(TODAY(),Table1[[#This Row],[Date Check]])</f>
        <v>25</v>
      </c>
    </row>
    <row r="19" spans="2:24" ht="25.5" x14ac:dyDescent="0.25">
      <c r="B19" s="33" t="s">
        <v>926</v>
      </c>
      <c r="C19" s="34">
        <v>0.6645833333333333</v>
      </c>
      <c r="D19" s="35" t="s">
        <v>930</v>
      </c>
      <c r="E19" s="33" t="s">
        <v>931</v>
      </c>
      <c r="F19" s="36" t="s">
        <v>777</v>
      </c>
      <c r="G19" s="37" t="s">
        <v>932</v>
      </c>
      <c r="H19" s="38" t="str">
        <f>Table1[[#This Row],[Symbol]]&amp;".AX"</f>
        <v>EEL.AX</v>
      </c>
      <c r="I19" s="50">
        <v>45382</v>
      </c>
      <c r="J19" s="48">
        <v>-418000</v>
      </c>
      <c r="K19" s="48">
        <v>-16000</v>
      </c>
      <c r="L19" s="48">
        <v>500000</v>
      </c>
      <c r="M19" s="48">
        <v>-500000</v>
      </c>
      <c r="N19" s="48">
        <v>0</v>
      </c>
      <c r="O19" s="48">
        <v>0</v>
      </c>
      <c r="P19" s="52"/>
      <c r="Q19" s="48"/>
      <c r="R19" s="48"/>
      <c r="S19" s="48">
        <v>0</v>
      </c>
      <c r="T19" s="48">
        <v>1423000</v>
      </c>
      <c r="U19" s="52">
        <v>-418000</v>
      </c>
      <c r="V19" s="48">
        <f>SUM(Table1[[#This Row],[1Q24 (March) CFO]:[1Q24 (March) CFI, adj]])</f>
        <v>-434000</v>
      </c>
      <c r="W19" s="48">
        <f ca="1">Table1[[#This Row],[1Q24 (March) Cash End]]+(Table1[[#This Row],[IQ '[e']Burn]]/90*Table1[[#This Row],[Days]])+Table1[[#This Row],[RR]]+Table1[[#This Row],[1Q24 (March) Debt Avail]]+Table1[[#This Row],[1Q24 (March) Debt Pmt]]</f>
        <v>1302444.4444444445</v>
      </c>
      <c r="X19" s="53">
        <f ca="1">_xlfn.DAYS(TODAY(),Table1[[#This Row],[Date Check]])</f>
        <v>25</v>
      </c>
    </row>
    <row r="20" spans="2:24" ht="25.5" x14ac:dyDescent="0.25">
      <c r="B20" s="33" t="s">
        <v>926</v>
      </c>
      <c r="C20" s="34">
        <v>0.75208333333333333</v>
      </c>
      <c r="D20" s="35" t="s">
        <v>927</v>
      </c>
      <c r="E20" s="33" t="s">
        <v>928</v>
      </c>
      <c r="F20" s="36" t="s">
        <v>647</v>
      </c>
      <c r="G20" s="37" t="s">
        <v>929</v>
      </c>
      <c r="H20" s="38" t="str">
        <f>Table1[[#This Row],[Symbol]]&amp;".AX"</f>
        <v>TX3.AX</v>
      </c>
      <c r="I20" s="50">
        <v>45382</v>
      </c>
      <c r="J20" s="48">
        <v>-646000</v>
      </c>
      <c r="K20" s="48">
        <v>0</v>
      </c>
      <c r="L20" s="48">
        <v>-114000</v>
      </c>
      <c r="M20" s="48">
        <v>0</v>
      </c>
      <c r="N20" s="48">
        <v>1102000</v>
      </c>
      <c r="O20" s="48">
        <v>0</v>
      </c>
      <c r="P20" s="52"/>
      <c r="Q20" s="48"/>
      <c r="R20" s="48"/>
      <c r="S20" s="48"/>
      <c r="T20" s="48">
        <v>3655000</v>
      </c>
      <c r="U20" s="52">
        <v>-646000</v>
      </c>
      <c r="V20" s="48">
        <f>SUM(Table1[[#This Row],[1Q24 (March) CFO]:[1Q24 (March) CFI, adj]])</f>
        <v>-760000</v>
      </c>
      <c r="W20" s="48">
        <f ca="1">Table1[[#This Row],[1Q24 (March) Cash End]]+(Table1[[#This Row],[IQ '[e']Burn]]/90*Table1[[#This Row],[Days]])+Table1[[#This Row],[RR]]+Table1[[#This Row],[1Q24 (March) Debt Avail]]+Table1[[#This Row],[1Q24 (March) Debt Pmt]]</f>
        <v>3443888.888888889</v>
      </c>
      <c r="X20" s="53">
        <f ca="1">_xlfn.DAYS(TODAY(),Table1[[#This Row],[Date Check]])</f>
        <v>25</v>
      </c>
    </row>
    <row r="21" spans="2:24" ht="25.5" x14ac:dyDescent="0.25">
      <c r="B21" s="33" t="s">
        <v>926</v>
      </c>
      <c r="C21" s="34">
        <v>0.43958333333333333</v>
      </c>
      <c r="D21" s="35" t="s">
        <v>936</v>
      </c>
      <c r="E21" s="33" t="s">
        <v>937</v>
      </c>
      <c r="F21" s="36" t="s">
        <v>938</v>
      </c>
      <c r="G21" s="37" t="s">
        <v>681</v>
      </c>
      <c r="H21" s="38" t="str">
        <f>Table1[[#This Row],[Symbol]]&amp;".AX"</f>
        <v>GMD.AX</v>
      </c>
      <c r="I21" s="50">
        <v>45382</v>
      </c>
      <c r="J21" s="48">
        <v>2398000</v>
      </c>
      <c r="K21" s="48">
        <v>11800000</v>
      </c>
      <c r="L21" s="48">
        <v>-22361000</v>
      </c>
      <c r="M21" s="48">
        <v>-1491000</v>
      </c>
      <c r="N21" s="48">
        <v>-1286000</v>
      </c>
      <c r="O21" s="48">
        <v>0</v>
      </c>
      <c r="P21" s="52">
        <v>31487000</v>
      </c>
      <c r="Q21" s="48">
        <v>3513000</v>
      </c>
      <c r="R21" s="48"/>
      <c r="S21" s="48">
        <v>0</v>
      </c>
      <c r="T21" s="48">
        <v>168994000</v>
      </c>
      <c r="U21" s="52">
        <v>-13266000</v>
      </c>
      <c r="V21" s="48">
        <f>SUM(Table1[[#This Row],[1Q24 (March) CFO]:[1Q24 (March) CFI, adj]])</f>
        <v>-9654000</v>
      </c>
      <c r="W21" s="48">
        <f ca="1">Table1[[#This Row],[1Q24 (March) Cash End]]+(Table1[[#This Row],[IQ '[e']Burn]]/90*Table1[[#This Row],[Days]])+Table1[[#This Row],[RR]]+Table1[[#This Row],[1Q24 (March) Debt Avail]]+Table1[[#This Row],[1Q24 (March) Debt Pmt]]</f>
        <v>169825333.33333334</v>
      </c>
      <c r="X21" s="53">
        <f ca="1">_xlfn.DAYS(TODAY(),Table1[[#This Row],[Date Check]])</f>
        <v>25</v>
      </c>
    </row>
    <row r="22" spans="2:24" ht="25.5" x14ac:dyDescent="0.25">
      <c r="B22" s="33" t="s">
        <v>926</v>
      </c>
      <c r="C22" s="34">
        <v>0.36249999999999999</v>
      </c>
      <c r="D22" s="35" t="s">
        <v>943</v>
      </c>
      <c r="E22" s="33" t="s">
        <v>944</v>
      </c>
      <c r="F22" s="36" t="s">
        <v>647</v>
      </c>
      <c r="G22" s="37" t="s">
        <v>756</v>
      </c>
      <c r="H22" s="38" t="str">
        <f>Table1[[#This Row],[Symbol]]&amp;".AX"</f>
        <v>TIE.AX</v>
      </c>
      <c r="I22" s="50">
        <v>45382</v>
      </c>
      <c r="J22" s="48">
        <v>12870000</v>
      </c>
      <c r="K22" s="48">
        <v>0</v>
      </c>
      <c r="L22" s="48">
        <v>-5752000</v>
      </c>
      <c r="M22" s="48">
        <v>0</v>
      </c>
      <c r="N22" s="48">
        <v>-10572000</v>
      </c>
      <c r="O22" s="48">
        <v>0</v>
      </c>
      <c r="P22" s="52">
        <v>9281000</v>
      </c>
      <c r="Q22" s="48">
        <v>9281000</v>
      </c>
      <c r="R22" s="48"/>
      <c r="S22" s="48"/>
      <c r="T22" s="48">
        <v>37610000</v>
      </c>
      <c r="U22" s="52">
        <v>12870000</v>
      </c>
      <c r="V22" s="48">
        <f>SUM(Table1[[#This Row],[1Q24 (March) CFO]:[1Q24 (March) CFI, adj]])</f>
        <v>7118000</v>
      </c>
      <c r="W22" s="48">
        <f ca="1">Table1[[#This Row],[1Q24 (March) Cash End]]+(Table1[[#This Row],[IQ '[e']Burn]]/90*Table1[[#This Row],[Days]])+Table1[[#This Row],[RR]]+Table1[[#This Row],[1Q24 (March) Debt Avail]]+Table1[[#This Row],[1Q24 (March) Debt Pmt]]</f>
        <v>48868222.222222224</v>
      </c>
      <c r="X22" s="53">
        <f ca="1">_xlfn.DAYS(TODAY(),Table1[[#This Row],[Date Check]])</f>
        <v>25</v>
      </c>
    </row>
    <row r="23" spans="2:24" ht="25.5" x14ac:dyDescent="0.25">
      <c r="B23" s="33" t="s">
        <v>926</v>
      </c>
      <c r="C23" s="34">
        <v>0.34930555555555554</v>
      </c>
      <c r="D23" s="35" t="s">
        <v>947</v>
      </c>
      <c r="E23" s="33" t="s">
        <v>948</v>
      </c>
      <c r="F23" s="36" t="s">
        <v>777</v>
      </c>
      <c r="G23" s="37" t="s">
        <v>659</v>
      </c>
      <c r="H23" s="38" t="str">
        <f>Table1[[#This Row],[Symbol]]&amp;".AX"</f>
        <v>BGL.AX</v>
      </c>
      <c r="I23" s="50">
        <v>45382</v>
      </c>
      <c r="J23" s="48">
        <v>38935000</v>
      </c>
      <c r="K23" s="48">
        <v>18500000</v>
      </c>
      <c r="L23" s="48">
        <v>-55933000</v>
      </c>
      <c r="M23" s="48">
        <v>0</v>
      </c>
      <c r="N23" s="48">
        <v>-5679000</v>
      </c>
      <c r="O23" s="48">
        <v>0</v>
      </c>
      <c r="P23" s="52">
        <v>219375000</v>
      </c>
      <c r="Q23" s="48">
        <v>0</v>
      </c>
      <c r="R23" s="48">
        <v>-5625000</v>
      </c>
      <c r="S23" s="48"/>
      <c r="T23" s="48">
        <v>21541000</v>
      </c>
      <c r="U23" s="52">
        <v>-16998000</v>
      </c>
      <c r="V23" s="48">
        <f>SUM(Table1[[#This Row],[1Q24 (March) CFO]:[1Q24 (March) CFI, adj]])</f>
        <v>1502000</v>
      </c>
      <c r="W23" s="48">
        <f ca="1">Table1[[#This Row],[1Q24 (March) Cash End]]+(Table1[[#This Row],[IQ '[e']Burn]]/90*Table1[[#This Row],[Days]])+Table1[[#This Row],[RR]]+Table1[[#This Row],[1Q24 (March) Debt Avail]]+Table1[[#This Row],[1Q24 (March) Debt Pmt]]</f>
        <v>16333222.222222224</v>
      </c>
      <c r="X23" s="53">
        <f ca="1">_xlfn.DAYS(TODAY(),Table1[[#This Row],[Date Check]])</f>
        <v>25</v>
      </c>
    </row>
    <row r="24" spans="2:24" ht="25.5" x14ac:dyDescent="0.25">
      <c r="B24" s="33" t="s">
        <v>926</v>
      </c>
      <c r="C24" s="34">
        <v>0.34861111111111109</v>
      </c>
      <c r="D24" s="35" t="s">
        <v>949</v>
      </c>
      <c r="E24" s="33" t="s">
        <v>950</v>
      </c>
      <c r="F24" s="36" t="s">
        <v>789</v>
      </c>
      <c r="G24" s="37" t="s">
        <v>655</v>
      </c>
      <c r="H24" s="38" t="str">
        <f>Table1[[#This Row],[Symbol]]&amp;".AX"</f>
        <v>EMC.AX</v>
      </c>
      <c r="I24" s="50">
        <v>45382</v>
      </c>
      <c r="J24" s="48">
        <v>-234000</v>
      </c>
      <c r="K24" s="48">
        <v>0</v>
      </c>
      <c r="L24" s="48">
        <v>-156000</v>
      </c>
      <c r="M24" s="48">
        <v>-20000</v>
      </c>
      <c r="N24" s="48">
        <v>0</v>
      </c>
      <c r="O24" s="48">
        <v>0</v>
      </c>
      <c r="P24" s="52">
        <v>0</v>
      </c>
      <c r="Q24" s="48">
        <v>0</v>
      </c>
      <c r="R24" s="48">
        <v>0</v>
      </c>
      <c r="S24" s="48"/>
      <c r="T24" s="48">
        <v>2469000</v>
      </c>
      <c r="U24" s="52">
        <v>-358000</v>
      </c>
      <c r="V24" s="48">
        <f>SUM(Table1[[#This Row],[1Q24 (March) CFO]:[1Q24 (March) CFI, adj]])</f>
        <v>-410000</v>
      </c>
      <c r="W24" s="48">
        <f ca="1">Table1[[#This Row],[1Q24 (March) Cash End]]+(Table1[[#This Row],[IQ '[e']Burn]]/90*Table1[[#This Row],[Days]])+Table1[[#This Row],[RR]]+Table1[[#This Row],[1Q24 (March) Debt Avail]]+Table1[[#This Row],[1Q24 (March) Debt Pmt]]</f>
        <v>2355111.111111111</v>
      </c>
      <c r="X24" s="53">
        <f ca="1">_xlfn.DAYS(TODAY(),Table1[[#This Row],[Date Check]])</f>
        <v>25</v>
      </c>
    </row>
    <row r="25" spans="2:24" ht="25.5" x14ac:dyDescent="0.25">
      <c r="B25" s="33" t="s">
        <v>895</v>
      </c>
      <c r="C25" s="34">
        <v>0.70277777777777772</v>
      </c>
      <c r="D25" s="35" t="s">
        <v>896</v>
      </c>
      <c r="E25" s="33" t="s">
        <v>897</v>
      </c>
      <c r="F25" s="36" t="s">
        <v>898</v>
      </c>
      <c r="G25" s="37" t="s">
        <v>655</v>
      </c>
      <c r="H25" s="38" t="str">
        <f>Table1[[#This Row],[Symbol]]&amp;".AX"</f>
        <v>PBL.AX</v>
      </c>
      <c r="I25" s="50">
        <v>45382</v>
      </c>
      <c r="J25" s="48">
        <v>-33000</v>
      </c>
      <c r="K25" s="48">
        <v>0</v>
      </c>
      <c r="L25" s="48">
        <v>-176000</v>
      </c>
      <c r="M25" s="48">
        <v>0</v>
      </c>
      <c r="N25" s="48">
        <v>0</v>
      </c>
      <c r="O25" s="48">
        <v>0</v>
      </c>
      <c r="P25" s="52">
        <v>0</v>
      </c>
      <c r="Q25" s="48">
        <v>0</v>
      </c>
      <c r="R25" s="48">
        <v>0</v>
      </c>
      <c r="S25" s="48"/>
      <c r="T25" s="48">
        <v>1878000</v>
      </c>
      <c r="U25" s="52">
        <v>-209000</v>
      </c>
      <c r="V25" s="48">
        <f>SUM(Table1[[#This Row],[1Q24 (March) CFO]:[1Q24 (March) CFI, adj]])</f>
        <v>-209000</v>
      </c>
      <c r="W25" s="48">
        <f ca="1">Table1[[#This Row],[1Q24 (March) Cash End]]+(Table1[[#This Row],[IQ '[e']Burn]]/90*Table1[[#This Row],[Days]])+Table1[[#This Row],[RR]]+Table1[[#This Row],[1Q24 (March) Debt Avail]]+Table1[[#This Row],[1Q24 (March) Debt Pmt]]</f>
        <v>1819944.4444444445</v>
      </c>
      <c r="X25" s="53">
        <f ca="1">_xlfn.DAYS(TODAY(),Table1[[#This Row],[Date Check]])</f>
        <v>25</v>
      </c>
    </row>
    <row r="26" spans="2:24" ht="25.5" x14ac:dyDescent="0.25">
      <c r="B26" s="33" t="s">
        <v>895</v>
      </c>
      <c r="C26" s="34">
        <v>0.69236111111111109</v>
      </c>
      <c r="D26" s="35" t="s">
        <v>899</v>
      </c>
      <c r="E26" s="33" t="s">
        <v>900</v>
      </c>
      <c r="F26" s="36" t="s">
        <v>898</v>
      </c>
      <c r="G26" s="37" t="s">
        <v>659</v>
      </c>
      <c r="H26" s="38" t="str">
        <f>Table1[[#This Row],[Symbol]]&amp;".AX"</f>
        <v>DBO.AX</v>
      </c>
      <c r="I26" s="50">
        <v>45382</v>
      </c>
      <c r="J26" s="48">
        <v>-130000</v>
      </c>
      <c r="K26" s="48">
        <v>0</v>
      </c>
      <c r="L26" s="48">
        <v>-52000</v>
      </c>
      <c r="M26" s="48">
        <v>0</v>
      </c>
      <c r="N26" s="48">
        <v>0</v>
      </c>
      <c r="O26" s="48">
        <v>0</v>
      </c>
      <c r="P26" s="52">
        <v>0</v>
      </c>
      <c r="Q26" s="48">
        <v>0</v>
      </c>
      <c r="R26" s="48">
        <v>0</v>
      </c>
      <c r="S26" s="48"/>
      <c r="T26" s="48">
        <v>731000</v>
      </c>
      <c r="U26" s="52">
        <v>-182000</v>
      </c>
      <c r="V26" s="48">
        <f>SUM(Table1[[#This Row],[1Q24 (March) CFO]:[1Q24 (March) CFI, adj]])</f>
        <v>-182000</v>
      </c>
      <c r="W26" s="48">
        <f ca="1">Table1[[#This Row],[1Q24 (March) Cash End]]+(Table1[[#This Row],[IQ '[e']Burn]]/90*Table1[[#This Row],[Days]])+Table1[[#This Row],[RR]]+Table1[[#This Row],[1Q24 (March) Debt Avail]]+Table1[[#This Row],[1Q24 (March) Debt Pmt]]</f>
        <v>680444.4444444445</v>
      </c>
      <c r="X26" s="53">
        <f ca="1">_xlfn.DAYS(TODAY(),Table1[[#This Row],[Date Check]])</f>
        <v>25</v>
      </c>
    </row>
    <row r="27" spans="2:24" ht="25.5" x14ac:dyDescent="0.25">
      <c r="B27" s="33" t="s">
        <v>895</v>
      </c>
      <c r="C27" s="34">
        <v>0.51041666666666663</v>
      </c>
      <c r="D27" s="35" t="s">
        <v>905</v>
      </c>
      <c r="E27" s="33" t="s">
        <v>906</v>
      </c>
      <c r="F27" s="36" t="s">
        <v>647</v>
      </c>
      <c r="G27" s="37" t="s">
        <v>651</v>
      </c>
      <c r="H27" s="38" t="str">
        <f>Table1[[#This Row],[Symbol]]&amp;".AX"</f>
        <v>GR8.AX</v>
      </c>
      <c r="I27" s="50">
        <v>45382</v>
      </c>
      <c r="J27" s="48">
        <v>-34000</v>
      </c>
      <c r="K27" s="48">
        <v>0</v>
      </c>
      <c r="L27" s="48">
        <v>-210000</v>
      </c>
      <c r="M27" s="48">
        <v>0</v>
      </c>
      <c r="N27" s="48">
        <v>-9000</v>
      </c>
      <c r="O27" s="48">
        <v>0</v>
      </c>
      <c r="P27" s="52">
        <v>0</v>
      </c>
      <c r="Q27" s="48">
        <v>0</v>
      </c>
      <c r="R27" s="48">
        <v>0</v>
      </c>
      <c r="S27" s="48"/>
      <c r="T27" s="48">
        <v>3783000</v>
      </c>
      <c r="U27" s="52">
        <v>-229000</v>
      </c>
      <c r="V27" s="48">
        <f>SUM(Table1[[#This Row],[1Q24 (March) CFO]:[1Q24 (March) CFI, adj]])</f>
        <v>-244000</v>
      </c>
      <c r="W27" s="48">
        <f ca="1">Table1[[#This Row],[1Q24 (March) Cash End]]+(Table1[[#This Row],[IQ '[e']Burn]]/90*Table1[[#This Row],[Days]])+Table1[[#This Row],[RR]]+Table1[[#This Row],[1Q24 (March) Debt Avail]]+Table1[[#This Row],[1Q24 (March) Debt Pmt]]</f>
        <v>3715222.222222222</v>
      </c>
      <c r="X27" s="53">
        <f ca="1">_xlfn.DAYS(TODAY(),Table1[[#This Row],[Date Check]])</f>
        <v>25</v>
      </c>
    </row>
    <row r="28" spans="2:24" ht="38.25" hidden="1" x14ac:dyDescent="0.25">
      <c r="B28" s="40">
        <v>45508</v>
      </c>
      <c r="C28" s="34">
        <v>0.35208333333333336</v>
      </c>
      <c r="D28" s="35" t="s">
        <v>998</v>
      </c>
      <c r="E28" s="33" t="s">
        <v>999</v>
      </c>
      <c r="F28" s="36" t="s">
        <v>1000</v>
      </c>
      <c r="G28" s="37" t="s">
        <v>648</v>
      </c>
      <c r="H28" s="38" t="str">
        <f>Table1[[#This Row],[Symbol]]&amp;".AX"</f>
        <v>WA1.AX</v>
      </c>
      <c r="I28" s="50">
        <f>INDEX(Table2[Quarter End Date],MATCH(Table1[[#This Row],[RIC]], Table2[Ticker],0))</f>
        <v>45354</v>
      </c>
      <c r="J28" s="48">
        <f>INDEX(Table2[CFO],MATCH(Table1[[#This Row],[RIC]], Table2[Ticker],0))</f>
        <v>-310000</v>
      </c>
      <c r="K28" s="48"/>
      <c r="L28" s="48">
        <f>INDEX(Table2[CFI],MATCH(Table1[[#This Row],[RIC]], Table2[Ticker],0))</f>
        <v>-3300000</v>
      </c>
      <c r="M28" s="48"/>
      <c r="N28" s="48">
        <f>INDEX(Table2[CFF],MATCH(Table1[[#This Row],[RIC]], Table2[Ticker],0))</f>
        <v>37846000</v>
      </c>
      <c r="O28" s="48"/>
      <c r="P28" s="48"/>
      <c r="Q28" s="48"/>
      <c r="R28" s="48"/>
      <c r="S28" s="48"/>
      <c r="T28" s="48">
        <f>INDEX(Table2[Q End Cash],MATCH(Table1[[#This Row],[RIC]], Table2[Ticker],0))</f>
        <v>52983000</v>
      </c>
      <c r="U28" s="48"/>
      <c r="V28" s="48">
        <f>SUM(Table1[[#This Row],[1Q24 (March) CFO]:[1Q24 (March) CFI, adj]])</f>
        <v>-3610000</v>
      </c>
      <c r="W28" s="48">
        <f ca="1">Table1[[#This Row],[1Q24 (March) Cash End]]+(Table1[[#This Row],[IQ '[e']Burn]]/90*Table1[[#This Row],[Days]])+Table1[[#This Row],[RR]]+Table1[[#This Row],[1Q24 (March) Debt Avail]]+Table1[[#This Row],[1Q24 (March) Debt Pmt]]</f>
        <v>50857111.111111112</v>
      </c>
      <c r="X28" s="48">
        <f ca="1">_xlfn.DAYS(TODAY(),Table1[[#This Row],[Date Check]])</f>
        <v>53</v>
      </c>
    </row>
    <row r="29" spans="2:24" ht="25.5" hidden="1" x14ac:dyDescent="0.25">
      <c r="B29" s="33" t="s">
        <v>640</v>
      </c>
      <c r="C29" s="34">
        <v>0.78611111111111109</v>
      </c>
      <c r="D29" s="35" t="s">
        <v>641</v>
      </c>
      <c r="E29" s="33" t="s">
        <v>642</v>
      </c>
      <c r="F29" s="36" t="s">
        <v>643</v>
      </c>
      <c r="G29" s="37" t="s">
        <v>644</v>
      </c>
      <c r="H29" s="38" t="str">
        <f>Table1[[#This Row],[Symbol]]&amp;".AX"</f>
        <v>RXL.AX</v>
      </c>
      <c r="I29" s="50">
        <f>INDEX(Table2[Quarter End Date],MATCH(Table1[[#This Row],[RIC]], Table2[Ticker],0))</f>
        <v>45381</v>
      </c>
      <c r="J29" s="48">
        <f>INDEX(Table2[CFO],MATCH(Table1[[#This Row],[RIC]], Table2[Ticker],0))</f>
        <v>-1900000</v>
      </c>
      <c r="K29" s="48"/>
      <c r="L29" s="48">
        <f>INDEX(Table2[CFI],MATCH(Table1[[#This Row],[RIC]], Table2[Ticker],0))</f>
        <v>0</v>
      </c>
      <c r="M29" s="48"/>
      <c r="N29" s="48">
        <f>INDEX(Table2[CFF],MATCH(Table1[[#This Row],[RIC]], Table2[Ticker],0))</f>
        <v>0</v>
      </c>
      <c r="O29" s="48"/>
      <c r="P29" s="48"/>
      <c r="Q29" s="48"/>
      <c r="R29" s="48"/>
      <c r="S29" s="48"/>
      <c r="T29" s="48">
        <f>INDEX(Table2[Q End Cash],MATCH(Table1[[#This Row],[RIC]], Table2[Ticker],0))</f>
        <v>2371000</v>
      </c>
      <c r="U29" s="48"/>
      <c r="V29" s="48">
        <f>SUM(Table1[[#This Row],[1Q24 (March) CFO]:[1Q24 (March) CFI, adj]])</f>
        <v>-1900000</v>
      </c>
      <c r="W29" s="48">
        <f ca="1">Table1[[#This Row],[1Q24 (March) Cash End]]+(Table1[[#This Row],[IQ '[e']Burn]]/90*Table1[[#This Row],[Days]])+Table1[[#This Row],[RR]]+Table1[[#This Row],[1Q24 (March) Debt Avail]]+Table1[[#This Row],[1Q24 (March) Debt Pmt]]</f>
        <v>1822111.111111111</v>
      </c>
      <c r="X29" s="48">
        <f ca="1">_xlfn.DAYS(TODAY(),Table1[[#This Row],[Date Check]])</f>
        <v>26</v>
      </c>
    </row>
    <row r="30" spans="2:24" ht="25.5" hidden="1" x14ac:dyDescent="0.25">
      <c r="B30" s="33" t="s">
        <v>640</v>
      </c>
      <c r="C30" s="34">
        <v>0.75624999999999998</v>
      </c>
      <c r="D30" s="35" t="s">
        <v>649</v>
      </c>
      <c r="E30" s="33" t="s">
        <v>650</v>
      </c>
      <c r="F30" s="36" t="s">
        <v>647</v>
      </c>
      <c r="G30" s="37" t="s">
        <v>651</v>
      </c>
      <c r="H30" s="38" t="str">
        <f>Table1[[#This Row],[Symbol]]&amp;".AX"</f>
        <v>E25.AX</v>
      </c>
      <c r="I30" s="50">
        <f>INDEX(Table2[Quarter End Date],MATCH(Table1[[#This Row],[RIC]], Table2[Ticker],0))</f>
        <v>45381</v>
      </c>
      <c r="J30" s="48">
        <f>INDEX(Table2[CFO],MATCH(Table1[[#This Row],[RIC]], Table2[Ticker],0))</f>
        <v>-3670000</v>
      </c>
      <c r="K30" s="48"/>
      <c r="L30" s="48">
        <f>INDEX(Table2[CFI],MATCH(Table1[[#This Row],[RIC]], Table2[Ticker],0))</f>
        <v>-4175000</v>
      </c>
      <c r="M30" s="48"/>
      <c r="N30" s="48">
        <f>INDEX(Table2[CFF],MATCH(Table1[[#This Row],[RIC]], Table2[Ticker],0))</f>
        <v>424000</v>
      </c>
      <c r="O30" s="48"/>
      <c r="P30" s="48"/>
      <c r="Q30" s="48"/>
      <c r="R30" s="48"/>
      <c r="S30" s="48"/>
      <c r="T30" s="48">
        <f>INDEX(Table2[Q End Cash],MATCH(Table1[[#This Row],[RIC]], Table2[Ticker],0))</f>
        <v>14000000</v>
      </c>
      <c r="U30" s="48"/>
      <c r="V30" s="48">
        <f>SUM(Table1[[#This Row],[1Q24 (March) CFO]:[1Q24 (March) CFI, adj]])</f>
        <v>-7845000</v>
      </c>
      <c r="W30" s="48">
        <f ca="1">Table1[[#This Row],[1Q24 (March) Cash End]]+(Table1[[#This Row],[IQ '[e']Burn]]/90*Table1[[#This Row],[Days]])+Table1[[#This Row],[RR]]+Table1[[#This Row],[1Q24 (March) Debt Avail]]+Table1[[#This Row],[1Q24 (March) Debt Pmt]]</f>
        <v>11733666.666666666</v>
      </c>
      <c r="X30" s="48">
        <f ca="1">_xlfn.DAYS(TODAY(),Table1[[#This Row],[Date Check]])</f>
        <v>26</v>
      </c>
    </row>
    <row r="31" spans="2:24" hidden="1" x14ac:dyDescent="0.25">
      <c r="B31" s="33" t="s">
        <v>640</v>
      </c>
      <c r="C31" s="34">
        <v>0.70833333333333337</v>
      </c>
      <c r="D31" s="35" t="s">
        <v>656</v>
      </c>
      <c r="E31" s="33" t="s">
        <v>657</v>
      </c>
      <c r="F31" s="36" t="s">
        <v>658</v>
      </c>
      <c r="G31" s="37" t="s">
        <v>659</v>
      </c>
      <c r="H31" s="38" t="str">
        <f>Table1[[#This Row],[Symbol]]&amp;".AX"</f>
        <v>TOR.AX</v>
      </c>
      <c r="I31" s="50">
        <f>INDEX(Table2[Quarter End Date],MATCH(Table1[[#This Row],[RIC]], Table2[Ticker],0))</f>
        <v>45381</v>
      </c>
      <c r="J31" s="48">
        <f>INDEX(Table2[CFO],MATCH(Table1[[#This Row],[RIC]], Table2[Ticker],0))</f>
        <v>-425000</v>
      </c>
      <c r="K31" s="48"/>
      <c r="L31" s="48">
        <f>INDEX(Table2[CFI],MATCH(Table1[[#This Row],[RIC]], Table2[Ticker],0))</f>
        <v>-2380000</v>
      </c>
      <c r="M31" s="48"/>
      <c r="N31" s="48">
        <f>INDEX(Table2[CFF],MATCH(Table1[[#This Row],[RIC]], Table2[Ticker],0))</f>
        <v>3928000</v>
      </c>
      <c r="O31" s="48"/>
      <c r="P31" s="48"/>
      <c r="Q31" s="48"/>
      <c r="R31" s="48"/>
      <c r="S31" s="48"/>
      <c r="T31" s="48">
        <f>INDEX(Table2[Q End Cash],MATCH(Table1[[#This Row],[RIC]], Table2[Ticker],0))</f>
        <v>3948000</v>
      </c>
      <c r="U31" s="48"/>
      <c r="V31" s="48">
        <f>SUM(Table1[[#This Row],[1Q24 (March) CFO]:[1Q24 (March) CFI, adj]])</f>
        <v>-2805000</v>
      </c>
      <c r="W31" s="48">
        <f ca="1">Table1[[#This Row],[1Q24 (March) Cash End]]+(Table1[[#This Row],[IQ '[e']Burn]]/90*Table1[[#This Row],[Days]])+Table1[[#This Row],[RR]]+Table1[[#This Row],[1Q24 (March) Debt Avail]]+Table1[[#This Row],[1Q24 (March) Debt Pmt]]</f>
        <v>3137666.6666666665</v>
      </c>
      <c r="X31" s="48">
        <f ca="1">_xlfn.DAYS(TODAY(),Table1[[#This Row],[Date Check]])</f>
        <v>26</v>
      </c>
    </row>
    <row r="32" spans="2:24" ht="25.5" hidden="1" x14ac:dyDescent="0.25">
      <c r="B32" s="33" t="s">
        <v>640</v>
      </c>
      <c r="C32" s="34">
        <v>0.3972222222222222</v>
      </c>
      <c r="D32" s="35" t="s">
        <v>723</v>
      </c>
      <c r="E32" s="33" t="s">
        <v>724</v>
      </c>
      <c r="F32" s="36" t="s">
        <v>725</v>
      </c>
      <c r="G32" s="37" t="s">
        <v>655</v>
      </c>
      <c r="H32" s="38" t="str">
        <f>Table1[[#This Row],[Symbol]]&amp;".AX"</f>
        <v>SHN.AX</v>
      </c>
      <c r="I32" s="50">
        <f>INDEX(Table2[Quarter End Date],MATCH(Table1[[#This Row],[RIC]], Table2[Ticker],0))</f>
        <v>45381</v>
      </c>
      <c r="J32" s="48">
        <f>INDEX(Table2[CFO],MATCH(Table1[[#This Row],[RIC]], Table2[Ticker],0))</f>
        <v>-100000</v>
      </c>
      <c r="K32" s="48"/>
      <c r="L32" s="48">
        <f>INDEX(Table2[CFI],MATCH(Table1[[#This Row],[RIC]], Table2[Ticker],0))</f>
        <v>-1140000</v>
      </c>
      <c r="M32" s="48"/>
      <c r="N32" s="48">
        <f>INDEX(Table2[CFF],MATCH(Table1[[#This Row],[RIC]], Table2[Ticker],0))</f>
        <v>3144000</v>
      </c>
      <c r="O32" s="48"/>
      <c r="P32" s="48"/>
      <c r="Q32" s="48"/>
      <c r="R32" s="48"/>
      <c r="S32" s="48"/>
      <c r="T32" s="48">
        <f>INDEX(Table2[Q End Cash],MATCH(Table1[[#This Row],[RIC]], Table2[Ticker],0))</f>
        <v>3975000</v>
      </c>
      <c r="U32" s="48"/>
      <c r="V32" s="48">
        <f>SUM(Table1[[#This Row],[1Q24 (March) CFO]:[1Q24 (March) CFI, adj]])</f>
        <v>-1240000</v>
      </c>
      <c r="W32" s="48">
        <f ca="1">Table1[[#This Row],[1Q24 (March) Cash End]]+(Table1[[#This Row],[IQ '[e']Burn]]/90*Table1[[#This Row],[Days]])+Table1[[#This Row],[RR]]+Table1[[#This Row],[1Q24 (March) Debt Avail]]+Table1[[#This Row],[1Q24 (March) Debt Pmt]]</f>
        <v>3616777.777777778</v>
      </c>
      <c r="X32" s="48">
        <f ca="1">_xlfn.DAYS(TODAY(),Table1[[#This Row],[Date Check]])</f>
        <v>26</v>
      </c>
    </row>
    <row r="33" spans="2:24" ht="25.5" hidden="1" x14ac:dyDescent="0.25">
      <c r="B33" s="33" t="s">
        <v>640</v>
      </c>
      <c r="C33" s="34">
        <v>0.37569444444444444</v>
      </c>
      <c r="D33" s="35" t="s">
        <v>656</v>
      </c>
      <c r="E33" s="33" t="s">
        <v>657</v>
      </c>
      <c r="F33" s="36" t="s">
        <v>732</v>
      </c>
      <c r="G33" s="37" t="s">
        <v>648</v>
      </c>
      <c r="H33" s="38" t="str">
        <f>Table1[[#This Row],[Symbol]]&amp;".AX"</f>
        <v>TOR.AX</v>
      </c>
      <c r="I33" s="50">
        <f>INDEX(Table2[Quarter End Date],MATCH(Table1[[#This Row],[RIC]], Table2[Ticker],0))</f>
        <v>45381</v>
      </c>
      <c r="J33" s="48">
        <f>INDEX(Table2[CFO],MATCH(Table1[[#This Row],[RIC]], Table2[Ticker],0))</f>
        <v>-425000</v>
      </c>
      <c r="K33" s="48"/>
      <c r="L33" s="48">
        <f>INDEX(Table2[CFI],MATCH(Table1[[#This Row],[RIC]], Table2[Ticker],0))</f>
        <v>-2380000</v>
      </c>
      <c r="M33" s="48"/>
      <c r="N33" s="48">
        <f>INDEX(Table2[CFF],MATCH(Table1[[#This Row],[RIC]], Table2[Ticker],0))</f>
        <v>3928000</v>
      </c>
      <c r="O33" s="48"/>
      <c r="P33" s="48"/>
      <c r="Q33" s="48"/>
      <c r="R33" s="48"/>
      <c r="S33" s="48"/>
      <c r="T33" s="48">
        <f>INDEX(Table2[Q End Cash],MATCH(Table1[[#This Row],[RIC]], Table2[Ticker],0))</f>
        <v>3948000</v>
      </c>
      <c r="U33" s="48"/>
      <c r="V33" s="48">
        <f>SUM(Table1[[#This Row],[1Q24 (March) CFO]:[1Q24 (March) CFI, adj]])</f>
        <v>-2805000</v>
      </c>
      <c r="W33" s="48">
        <f ca="1">Table1[[#This Row],[1Q24 (March) Cash End]]+(Table1[[#This Row],[IQ '[e']Burn]]/90*Table1[[#This Row],[Days]])+Table1[[#This Row],[RR]]+Table1[[#This Row],[1Q24 (March) Debt Avail]]+Table1[[#This Row],[1Q24 (March) Debt Pmt]]</f>
        <v>3137666.6666666665</v>
      </c>
      <c r="X33" s="48">
        <f ca="1">_xlfn.DAYS(TODAY(),Table1[[#This Row],[Date Check]])</f>
        <v>26</v>
      </c>
    </row>
    <row r="34" spans="2:24" ht="25.5" hidden="1" x14ac:dyDescent="0.25">
      <c r="B34" s="33" t="s">
        <v>640</v>
      </c>
      <c r="C34" s="34">
        <v>0.37291666666666667</v>
      </c>
      <c r="D34" s="35" t="s">
        <v>735</v>
      </c>
      <c r="E34" s="33" t="s">
        <v>736</v>
      </c>
      <c r="F34" s="36" t="s">
        <v>647</v>
      </c>
      <c r="G34" s="37" t="s">
        <v>737</v>
      </c>
      <c r="H34" s="38" t="str">
        <f>Table1[[#This Row],[Symbol]]&amp;".AX"</f>
        <v>CTM.AX</v>
      </c>
      <c r="I34" s="50">
        <f>INDEX(Table2[Quarter End Date],MATCH(Table1[[#This Row],[RIC]], Table2[Ticker],0))</f>
        <v>45381</v>
      </c>
      <c r="J34" s="48">
        <f>INDEX(Table2[CFO],MATCH(Table1[[#This Row],[RIC]], Table2[Ticker],0))</f>
        <v>-5000000</v>
      </c>
      <c r="K34" s="48"/>
      <c r="L34" s="48">
        <f>INDEX(Table2[CFI],MATCH(Table1[[#This Row],[RIC]], Table2[Ticker],0))</f>
        <v>-200000</v>
      </c>
      <c r="M34" s="48"/>
      <c r="N34" s="48">
        <f>INDEX(Table2[CFF],MATCH(Table1[[#This Row],[RIC]], Table2[Ticker],0))</f>
        <v>0</v>
      </c>
      <c r="O34" s="48"/>
      <c r="P34" s="48"/>
      <c r="Q34" s="48"/>
      <c r="R34" s="48"/>
      <c r="S34" s="48"/>
      <c r="T34" s="48">
        <f>INDEX(Table2[Q End Cash],MATCH(Table1[[#This Row],[RIC]], Table2[Ticker],0))</f>
        <v>29400000</v>
      </c>
      <c r="U34" s="48"/>
      <c r="V34" s="48">
        <f>SUM(Table1[[#This Row],[1Q24 (March) CFO]:[1Q24 (March) CFI, adj]])</f>
        <v>-5200000</v>
      </c>
      <c r="W34" s="48">
        <f ca="1">Table1[[#This Row],[1Q24 (March) Cash End]]+(Table1[[#This Row],[IQ '[e']Burn]]/90*Table1[[#This Row],[Days]])+Table1[[#This Row],[RR]]+Table1[[#This Row],[1Q24 (March) Debt Avail]]+Table1[[#This Row],[1Q24 (March) Debt Pmt]]</f>
        <v>27897777.777777776</v>
      </c>
      <c r="X34" s="48">
        <f ca="1">_xlfn.DAYS(TODAY(),Table1[[#This Row],[Date Check]])</f>
        <v>26</v>
      </c>
    </row>
    <row r="35" spans="2:24" ht="25.5" hidden="1" x14ac:dyDescent="0.25">
      <c r="B35" s="33" t="s">
        <v>640</v>
      </c>
      <c r="C35" s="34">
        <v>0.36875000000000002</v>
      </c>
      <c r="D35" s="35" t="s">
        <v>738</v>
      </c>
      <c r="E35" s="33" t="s">
        <v>739</v>
      </c>
      <c r="F35" s="36" t="s">
        <v>647</v>
      </c>
      <c r="G35" s="37" t="s">
        <v>731</v>
      </c>
      <c r="H35" s="38" t="str">
        <f>Table1[[#This Row],[Symbol]]&amp;".AX"</f>
        <v>ARD.AX</v>
      </c>
      <c r="I35" s="50">
        <f>INDEX(Table2[Quarter End Date],MATCH(Table1[[#This Row],[RIC]], Table2[Ticker],0))</f>
        <v>45381</v>
      </c>
      <c r="J35" s="48">
        <f>INDEX(Table2[CFO],MATCH(Table1[[#This Row],[RIC]], Table2[Ticker],0))</f>
        <v>-500000</v>
      </c>
      <c r="K35" s="48"/>
      <c r="L35" s="48">
        <f>INDEX(Table2[CFI],MATCH(Table1[[#This Row],[RIC]], Table2[Ticker],0))</f>
        <v>0</v>
      </c>
      <c r="M35" s="48"/>
      <c r="N35" s="48">
        <f>INDEX(Table2[CFF],MATCH(Table1[[#This Row],[RIC]], Table2[Ticker],0))</f>
        <v>0</v>
      </c>
      <c r="O35" s="48"/>
      <c r="P35" s="48"/>
      <c r="Q35" s="48"/>
      <c r="R35" s="48"/>
      <c r="S35" s="48"/>
      <c r="T35" s="48">
        <f>INDEX(Table2[Q End Cash],MATCH(Table1[[#This Row],[RIC]], Table2[Ticker],0))</f>
        <v>1976000</v>
      </c>
      <c r="U35" s="48"/>
      <c r="V35" s="48">
        <f>SUM(Table1[[#This Row],[1Q24 (March) CFO]:[1Q24 (March) CFI, adj]])</f>
        <v>-500000</v>
      </c>
      <c r="W35" s="48">
        <f ca="1">Table1[[#This Row],[1Q24 (March) Cash End]]+(Table1[[#This Row],[IQ '[e']Burn]]/90*Table1[[#This Row],[Days]])+Table1[[#This Row],[RR]]+Table1[[#This Row],[1Q24 (March) Debt Avail]]+Table1[[#This Row],[1Q24 (March) Debt Pmt]]</f>
        <v>1831555.5555555555</v>
      </c>
      <c r="X35" s="48">
        <f ca="1">_xlfn.DAYS(TODAY(),Table1[[#This Row],[Date Check]])</f>
        <v>26</v>
      </c>
    </row>
    <row r="36" spans="2:24" ht="25.5" hidden="1" x14ac:dyDescent="0.25">
      <c r="B36" s="33" t="s">
        <v>640</v>
      </c>
      <c r="C36" s="34">
        <v>0.36666666666666664</v>
      </c>
      <c r="D36" s="35" t="s">
        <v>740</v>
      </c>
      <c r="E36" s="33" t="s">
        <v>741</v>
      </c>
      <c r="F36" s="36" t="s">
        <v>742</v>
      </c>
      <c r="G36" s="37" t="s">
        <v>655</v>
      </c>
      <c r="H36" s="38" t="str">
        <f>Table1[[#This Row],[Symbol]]&amp;".AX"</f>
        <v>LEX.AX</v>
      </c>
      <c r="I36" s="50">
        <f>INDEX(Table2[Quarter End Date],MATCH(Table1[[#This Row],[RIC]], Table2[Ticker],0))</f>
        <v>45381</v>
      </c>
      <c r="J36" s="48">
        <f>INDEX(Table2[CFO],MATCH(Table1[[#This Row],[RIC]], Table2[Ticker],0))</f>
        <v>-525000</v>
      </c>
      <c r="K36" s="48"/>
      <c r="L36" s="48">
        <f>INDEX(Table2[CFI],MATCH(Table1[[#This Row],[RIC]], Table2[Ticker],0))</f>
        <v>-1136000</v>
      </c>
      <c r="M36" s="48"/>
      <c r="N36" s="48">
        <f>INDEX(Table2[CFF],MATCH(Table1[[#This Row],[RIC]], Table2[Ticker],0))</f>
        <v>0</v>
      </c>
      <c r="O36" s="48"/>
      <c r="P36" s="48"/>
      <c r="Q36" s="48"/>
      <c r="R36" s="48"/>
      <c r="S36" s="48"/>
      <c r="T36" s="48">
        <f>INDEX(Table2[Q End Cash],MATCH(Table1[[#This Row],[RIC]], Table2[Ticker],0))</f>
        <v>2528000</v>
      </c>
      <c r="U36" s="48"/>
      <c r="V36" s="48">
        <f>SUM(Table1[[#This Row],[1Q24 (March) CFO]:[1Q24 (March) CFI, adj]])</f>
        <v>-1661000</v>
      </c>
      <c r="W36" s="48">
        <f ca="1">Table1[[#This Row],[1Q24 (March) Cash End]]+(Table1[[#This Row],[IQ '[e']Burn]]/90*Table1[[#This Row],[Days]])+Table1[[#This Row],[RR]]+Table1[[#This Row],[1Q24 (March) Debt Avail]]+Table1[[#This Row],[1Q24 (March) Debt Pmt]]</f>
        <v>2048155.5555555555</v>
      </c>
      <c r="X36" s="48">
        <f ca="1">_xlfn.DAYS(TODAY(),Table1[[#This Row],[Date Check]])</f>
        <v>26</v>
      </c>
    </row>
    <row r="37" spans="2:24" ht="25.5" hidden="1" x14ac:dyDescent="0.25">
      <c r="B37" s="33" t="s">
        <v>640</v>
      </c>
      <c r="C37" s="34">
        <v>0.3659722222222222</v>
      </c>
      <c r="D37" s="35" t="s">
        <v>743</v>
      </c>
      <c r="E37" s="33" t="s">
        <v>744</v>
      </c>
      <c r="F37" s="36" t="s">
        <v>647</v>
      </c>
      <c r="G37" s="37" t="s">
        <v>718</v>
      </c>
      <c r="H37" s="38" t="str">
        <f>Table1[[#This Row],[Symbol]]&amp;".AX"</f>
        <v>TKM.AX</v>
      </c>
      <c r="I37" s="50">
        <f>INDEX(Table2[Quarter End Date],MATCH(Table1[[#This Row],[RIC]], Table2[Ticker],0))</f>
        <v>45381</v>
      </c>
      <c r="J37" s="48">
        <f>INDEX(Table2[CFO],MATCH(Table1[[#This Row],[RIC]], Table2[Ticker],0))</f>
        <v>-300000</v>
      </c>
      <c r="K37" s="48"/>
      <c r="L37" s="48">
        <f>INDEX(Table2[CFI],MATCH(Table1[[#This Row],[RIC]], Table2[Ticker],0))</f>
        <v>-365000</v>
      </c>
      <c r="M37" s="48"/>
      <c r="N37" s="48">
        <f>INDEX(Table2[CFF],MATCH(Table1[[#This Row],[RIC]], Table2[Ticker],0))</f>
        <v>0</v>
      </c>
      <c r="O37" s="48"/>
      <c r="P37" s="48"/>
      <c r="Q37" s="48"/>
      <c r="R37" s="48"/>
      <c r="S37" s="48"/>
      <c r="T37" s="48">
        <f>INDEX(Table2[Q End Cash],MATCH(Table1[[#This Row],[RIC]], Table2[Ticker],0))</f>
        <v>5475000</v>
      </c>
      <c r="U37" s="48"/>
      <c r="V37" s="48">
        <f>SUM(Table1[[#This Row],[1Q24 (March) CFO]:[1Q24 (March) CFI, adj]])</f>
        <v>-665000</v>
      </c>
      <c r="W37" s="48">
        <f ca="1">Table1[[#This Row],[1Q24 (March) Cash End]]+(Table1[[#This Row],[IQ '[e']Burn]]/90*Table1[[#This Row],[Days]])+Table1[[#This Row],[RR]]+Table1[[#This Row],[1Q24 (March) Debt Avail]]+Table1[[#This Row],[1Q24 (March) Debt Pmt]]</f>
        <v>5282888.888888889</v>
      </c>
      <c r="X37" s="48">
        <f ca="1">_xlfn.DAYS(TODAY(),Table1[[#This Row],[Date Check]])</f>
        <v>26</v>
      </c>
    </row>
    <row r="38" spans="2:24" ht="25.5" hidden="1" x14ac:dyDescent="0.25">
      <c r="B38" s="33" t="s">
        <v>640</v>
      </c>
      <c r="C38" s="34">
        <v>0.35694444444444445</v>
      </c>
      <c r="D38" s="35" t="s">
        <v>745</v>
      </c>
      <c r="E38" s="33" t="s">
        <v>746</v>
      </c>
      <c r="F38" s="36" t="s">
        <v>647</v>
      </c>
      <c r="G38" s="37" t="s">
        <v>648</v>
      </c>
      <c r="H38" s="38" t="str">
        <f>Table1[[#This Row],[Symbol]]&amp;".AX"</f>
        <v>CXM.AX</v>
      </c>
      <c r="I38" s="50">
        <f>INDEX(Table2[Quarter End Date],MATCH(Table1[[#This Row],[RIC]], Table2[Ticker],0))</f>
        <v>45381</v>
      </c>
      <c r="J38" s="48">
        <f>INDEX(Table2[CFO],MATCH(Table1[[#This Row],[RIC]], Table2[Ticker],0))</f>
        <v>-5000000</v>
      </c>
      <c r="K38" s="48"/>
      <c r="L38" s="48">
        <f>INDEX(Table2[CFI],MATCH(Table1[[#This Row],[RIC]], Table2[Ticker],0))</f>
        <v>-3000000</v>
      </c>
      <c r="M38" s="48"/>
      <c r="N38" s="48">
        <f>INDEX(Table2[CFF],MATCH(Table1[[#This Row],[RIC]], Table2[Ticker],0))</f>
        <v>9168000</v>
      </c>
      <c r="O38" s="48"/>
      <c r="P38" s="48"/>
      <c r="Q38" s="48"/>
      <c r="R38" s="48"/>
      <c r="S38" s="48"/>
      <c r="T38" s="48">
        <f>INDEX(Table2[Q End Cash],MATCH(Table1[[#This Row],[RIC]], Table2[Ticker],0))</f>
        <v>4261000</v>
      </c>
      <c r="U38" s="48"/>
      <c r="V38" s="48">
        <f>SUM(Table1[[#This Row],[1Q24 (March) CFO]:[1Q24 (March) CFI, adj]])</f>
        <v>-8000000</v>
      </c>
      <c r="W38" s="48">
        <f ca="1">Table1[[#This Row],[1Q24 (March) Cash End]]+(Table1[[#This Row],[IQ '[e']Burn]]/90*Table1[[#This Row],[Days]])+Table1[[#This Row],[RR]]+Table1[[#This Row],[1Q24 (March) Debt Avail]]+Table1[[#This Row],[1Q24 (March) Debt Pmt]]</f>
        <v>1949888.888888889</v>
      </c>
      <c r="X38" s="48">
        <f ca="1">_xlfn.DAYS(TODAY(),Table1[[#This Row],[Date Check]])</f>
        <v>26</v>
      </c>
    </row>
    <row r="39" spans="2:24" ht="25.5" hidden="1" x14ac:dyDescent="0.25">
      <c r="B39" s="33" t="s">
        <v>640</v>
      </c>
      <c r="C39" s="34">
        <v>0.35416666666666669</v>
      </c>
      <c r="D39" s="35" t="s">
        <v>750</v>
      </c>
      <c r="E39" s="33" t="s">
        <v>751</v>
      </c>
      <c r="F39" s="36" t="s">
        <v>647</v>
      </c>
      <c r="G39" s="37" t="s">
        <v>752</v>
      </c>
      <c r="H39" s="38" t="str">
        <f>Table1[[#This Row],[Symbol]]&amp;".AX"</f>
        <v>NC1.AX</v>
      </c>
      <c r="I39" s="50">
        <f>INDEX(Table2[Quarter End Date],MATCH(Table1[[#This Row],[RIC]], Table2[Ticker],0))</f>
        <v>45381</v>
      </c>
      <c r="J39" s="48">
        <f>INDEX(Table2[CFO],MATCH(Table1[[#This Row],[RIC]], Table2[Ticker],0))</f>
        <v>-1000000</v>
      </c>
      <c r="K39" s="48"/>
      <c r="L39" s="48">
        <f>INDEX(Table2[CFI],MATCH(Table1[[#This Row],[RIC]], Table2[Ticker],0))</f>
        <v>-600000</v>
      </c>
      <c r="M39" s="48"/>
      <c r="N39" s="48">
        <f>INDEX(Table2[CFF],MATCH(Table1[[#This Row],[RIC]], Table2[Ticker],0))</f>
        <v>0</v>
      </c>
      <c r="O39" s="48"/>
      <c r="P39" s="48"/>
      <c r="Q39" s="48"/>
      <c r="R39" s="48"/>
      <c r="S39" s="48"/>
      <c r="T39" s="48">
        <f>INDEX(Table2[Q End Cash],MATCH(Table1[[#This Row],[RIC]], Table2[Ticker],0))</f>
        <v>5800000</v>
      </c>
      <c r="U39" s="48"/>
      <c r="V39" s="48">
        <f>SUM(Table1[[#This Row],[1Q24 (March) CFO]:[1Q24 (March) CFI, adj]])</f>
        <v>-1600000</v>
      </c>
      <c r="W39" s="48">
        <f ca="1">Table1[[#This Row],[1Q24 (March) Cash End]]+(Table1[[#This Row],[IQ '[e']Burn]]/90*Table1[[#This Row],[Days]])+Table1[[#This Row],[RR]]+Table1[[#This Row],[1Q24 (March) Debt Avail]]+Table1[[#This Row],[1Q24 (March) Debt Pmt]]</f>
        <v>5337777.777777778</v>
      </c>
      <c r="X39" s="48">
        <f ca="1">_xlfn.DAYS(TODAY(),Table1[[#This Row],[Date Check]])</f>
        <v>26</v>
      </c>
    </row>
    <row r="40" spans="2:24" ht="25.5" hidden="1" x14ac:dyDescent="0.25">
      <c r="B40" s="33" t="s">
        <v>640</v>
      </c>
      <c r="C40" s="34">
        <v>0.34652777777777777</v>
      </c>
      <c r="D40" s="35" t="s">
        <v>778</v>
      </c>
      <c r="E40" s="33" t="s">
        <v>779</v>
      </c>
      <c r="F40" s="36" t="s">
        <v>643</v>
      </c>
      <c r="G40" s="37" t="s">
        <v>662</v>
      </c>
      <c r="H40" s="38" t="str">
        <f>Table1[[#This Row],[Symbol]]&amp;".AX"</f>
        <v>POD.AX</v>
      </c>
      <c r="I40" s="50">
        <f>INDEX(Table2[Quarter End Date],MATCH(Table1[[#This Row],[RIC]], Table2[Ticker],0))</f>
        <v>45381</v>
      </c>
      <c r="J40" s="48">
        <f>INDEX(Table2[CFO],MATCH(Table1[[#This Row],[RIC]], Table2[Ticker],0))</f>
        <v>-360000</v>
      </c>
      <c r="K40" s="48"/>
      <c r="L40" s="48">
        <f>INDEX(Table2[CFI],MATCH(Table1[[#This Row],[RIC]], Table2[Ticker],0))</f>
        <v>-360000</v>
      </c>
      <c r="M40" s="48"/>
      <c r="N40" s="48">
        <f>INDEX(Table2[CFF],MATCH(Table1[[#This Row],[RIC]], Table2[Ticker],0))</f>
        <v>0</v>
      </c>
      <c r="O40" s="48"/>
      <c r="P40" s="48"/>
      <c r="Q40" s="48"/>
      <c r="R40" s="48"/>
      <c r="S40" s="48"/>
      <c r="T40" s="48">
        <f>INDEX(Table2[Q End Cash],MATCH(Table1[[#This Row],[RIC]], Table2[Ticker],0))</f>
        <v>3270000</v>
      </c>
      <c r="U40" s="48"/>
      <c r="V40" s="48">
        <f>SUM(Table1[[#This Row],[1Q24 (March) CFO]:[1Q24 (March) CFI, adj]])</f>
        <v>-720000</v>
      </c>
      <c r="W40" s="48">
        <f ca="1">Table1[[#This Row],[1Q24 (March) Cash End]]+(Table1[[#This Row],[IQ '[e']Burn]]/90*Table1[[#This Row],[Days]])+Table1[[#This Row],[RR]]+Table1[[#This Row],[1Q24 (March) Debt Avail]]+Table1[[#This Row],[1Q24 (March) Debt Pmt]]</f>
        <v>3062000</v>
      </c>
      <c r="X40" s="48">
        <f ca="1">_xlfn.DAYS(TODAY(),Table1[[#This Row],[Date Check]])</f>
        <v>26</v>
      </c>
    </row>
    <row r="41" spans="2:24" hidden="1" x14ac:dyDescent="0.25">
      <c r="B41" s="33" t="s">
        <v>640</v>
      </c>
      <c r="C41" s="34">
        <v>0.34652777777777777</v>
      </c>
      <c r="D41" s="35" t="s">
        <v>785</v>
      </c>
      <c r="E41" s="33" t="s">
        <v>786</v>
      </c>
      <c r="F41" s="36" t="s">
        <v>725</v>
      </c>
      <c r="G41" s="37" t="s">
        <v>655</v>
      </c>
      <c r="H41" s="38" t="str">
        <f>Table1[[#This Row],[Symbol]]&amp;".AX"</f>
        <v>AMN.AX</v>
      </c>
      <c r="I41" s="50">
        <f>INDEX(Table2[Quarter End Date],MATCH(Table1[[#This Row],[RIC]], Table2[Ticker],0))</f>
        <v>45381</v>
      </c>
      <c r="J41" s="48">
        <f>INDEX(Table2[CFO],MATCH(Table1[[#This Row],[RIC]], Table2[Ticker],0))</f>
        <v>-700000</v>
      </c>
      <c r="K41" s="48"/>
      <c r="L41" s="48">
        <f>INDEX(Table2[CFI],MATCH(Table1[[#This Row],[RIC]], Table2[Ticker],0))</f>
        <v>-1000000</v>
      </c>
      <c r="M41" s="48"/>
      <c r="N41" s="48">
        <f>INDEX(Table2[CFF],MATCH(Table1[[#This Row],[RIC]], Table2[Ticker],0))</f>
        <v>2800000</v>
      </c>
      <c r="O41" s="48"/>
      <c r="P41" s="48"/>
      <c r="Q41" s="48"/>
      <c r="R41" s="48"/>
      <c r="S41" s="48"/>
      <c r="T41" s="48">
        <f>INDEX(Table2[Q End Cash],MATCH(Table1[[#This Row],[RIC]], Table2[Ticker],0))</f>
        <v>4500000</v>
      </c>
      <c r="U41" s="48"/>
      <c r="V41" s="48">
        <f>SUM(Table1[[#This Row],[1Q24 (March) CFO]:[1Q24 (March) CFI, adj]])</f>
        <v>-1700000</v>
      </c>
      <c r="W41" s="48">
        <f ca="1">Table1[[#This Row],[1Q24 (March) Cash End]]+(Table1[[#This Row],[IQ '[e']Burn]]/90*Table1[[#This Row],[Days]])+Table1[[#This Row],[RR]]+Table1[[#This Row],[1Q24 (March) Debt Avail]]+Table1[[#This Row],[1Q24 (March) Debt Pmt]]</f>
        <v>4008888.888888889</v>
      </c>
      <c r="X41" s="48">
        <f ca="1">_xlfn.DAYS(TODAY(),Table1[[#This Row],[Date Check]])</f>
        <v>26</v>
      </c>
    </row>
    <row r="42" spans="2:24" ht="25.5" hidden="1" x14ac:dyDescent="0.25">
      <c r="B42" s="33" t="s">
        <v>640</v>
      </c>
      <c r="C42" s="34">
        <v>0.34375</v>
      </c>
      <c r="D42" s="35" t="s">
        <v>790</v>
      </c>
      <c r="E42" s="33" t="s">
        <v>791</v>
      </c>
      <c r="F42" s="36" t="s">
        <v>789</v>
      </c>
      <c r="G42" s="37" t="s">
        <v>655</v>
      </c>
      <c r="H42" s="38" t="str">
        <f>Table1[[#This Row],[Symbol]]&amp;".AX"</f>
        <v>NMT.AX</v>
      </c>
      <c r="I42" s="50">
        <f>INDEX(Table2[Quarter End Date],MATCH(Table1[[#This Row],[RIC]], Table2[Ticker],0))</f>
        <v>45381</v>
      </c>
      <c r="J42" s="48">
        <f>INDEX(Table2[CFO],MATCH(Table1[[#This Row],[RIC]], Table2[Ticker],0))</f>
        <v>-2100000</v>
      </c>
      <c r="K42" s="48"/>
      <c r="L42" s="48">
        <f>INDEX(Table2[CFI],MATCH(Table1[[#This Row],[RIC]], Table2[Ticker],0))</f>
        <v>-3300000</v>
      </c>
      <c r="M42" s="48"/>
      <c r="N42" s="48">
        <f>INDEX(Table2[CFF],MATCH(Table1[[#This Row],[RIC]], Table2[Ticker],0))</f>
        <v>0</v>
      </c>
      <c r="O42" s="48"/>
      <c r="P42" s="48"/>
      <c r="Q42" s="48"/>
      <c r="R42" s="48"/>
      <c r="S42" s="48"/>
      <c r="T42" s="48">
        <f>INDEX(Table2[Q End Cash],MATCH(Table1[[#This Row],[RIC]], Table2[Ticker],0))</f>
        <v>14000000</v>
      </c>
      <c r="U42" s="48"/>
      <c r="V42" s="48">
        <f>SUM(Table1[[#This Row],[1Q24 (March) CFO]:[1Q24 (March) CFI, adj]])</f>
        <v>-5400000</v>
      </c>
      <c r="W42" s="48">
        <f ca="1">Table1[[#This Row],[1Q24 (March) Cash End]]+(Table1[[#This Row],[IQ '[e']Burn]]/90*Table1[[#This Row],[Days]])+Table1[[#This Row],[RR]]+Table1[[#This Row],[1Q24 (March) Debt Avail]]+Table1[[#This Row],[1Q24 (March) Debt Pmt]]</f>
        <v>12440000</v>
      </c>
      <c r="X42" s="48">
        <f ca="1">_xlfn.DAYS(TODAY(),Table1[[#This Row],[Date Check]])</f>
        <v>26</v>
      </c>
    </row>
    <row r="43" spans="2:24" ht="25.5" hidden="1" x14ac:dyDescent="0.25">
      <c r="B43" s="33" t="s">
        <v>794</v>
      </c>
      <c r="C43" s="34">
        <v>0.52777777777777779</v>
      </c>
      <c r="D43" s="35" t="s">
        <v>807</v>
      </c>
      <c r="E43" s="33" t="s">
        <v>808</v>
      </c>
      <c r="F43" s="36" t="s">
        <v>809</v>
      </c>
      <c r="G43" s="37" t="s">
        <v>651</v>
      </c>
      <c r="H43" s="38" t="str">
        <f>Table1[[#This Row],[Symbol]]&amp;".AX"</f>
        <v>MAY.AX</v>
      </c>
      <c r="I43" s="50">
        <f>INDEX(Table2[Quarter End Date],MATCH(Table1[[#This Row],[RIC]], Table2[Ticker],0))</f>
        <v>45381</v>
      </c>
      <c r="J43" s="48">
        <f>INDEX(Table2[CFO],MATCH(Table1[[#This Row],[RIC]], Table2[Ticker],0))</f>
        <v>-1116000</v>
      </c>
      <c r="K43" s="48"/>
      <c r="L43" s="48">
        <f>INDEX(Table2[CFI],MATCH(Table1[[#This Row],[RIC]], Table2[Ticker],0))</f>
        <v>-17205000</v>
      </c>
      <c r="M43" s="48"/>
      <c r="N43" s="48">
        <f>INDEX(Table2[CFF],MATCH(Table1[[#This Row],[RIC]], Table2[Ticker],0))</f>
        <v>0</v>
      </c>
      <c r="O43" s="48"/>
      <c r="P43" s="48"/>
      <c r="Q43" s="48"/>
      <c r="R43" s="48"/>
      <c r="S43" s="48"/>
      <c r="T43" s="48">
        <f>INDEX(Table2[Q End Cash],MATCH(Table1[[#This Row],[RIC]], Table2[Ticker],0))</f>
        <v>16388000</v>
      </c>
      <c r="U43" s="48"/>
      <c r="V43" s="48">
        <f>SUM(Table1[[#This Row],[1Q24 (March) CFO]:[1Q24 (March) CFI, adj]])</f>
        <v>-18321000</v>
      </c>
      <c r="W43" s="48">
        <f ca="1">Table1[[#This Row],[1Q24 (March) Cash End]]+(Table1[[#This Row],[IQ '[e']Burn]]/90*Table1[[#This Row],[Days]])+Table1[[#This Row],[RR]]+Table1[[#This Row],[1Q24 (March) Debt Avail]]+Table1[[#This Row],[1Q24 (March) Debt Pmt]]</f>
        <v>11095266.666666668</v>
      </c>
      <c r="X43" s="48">
        <f ca="1">_xlfn.DAYS(TODAY(),Table1[[#This Row],[Date Check]])</f>
        <v>26</v>
      </c>
    </row>
    <row r="44" spans="2:24" ht="25.5" hidden="1" x14ac:dyDescent="0.25">
      <c r="B44" s="33" t="s">
        <v>794</v>
      </c>
      <c r="C44" s="34">
        <v>0.47708333333333336</v>
      </c>
      <c r="D44" s="35" t="s">
        <v>812</v>
      </c>
      <c r="E44" s="33" t="s">
        <v>813</v>
      </c>
      <c r="F44" s="36" t="s">
        <v>647</v>
      </c>
      <c r="G44" s="37" t="s">
        <v>648</v>
      </c>
      <c r="H44" s="38" t="str">
        <f>Table1[[#This Row],[Symbol]]&amp;".AX"</f>
        <v>AZL.AX</v>
      </c>
      <c r="I44" s="50">
        <f>INDEX(Table2[Quarter End Date],MATCH(Table1[[#This Row],[RIC]], Table2[Ticker],0))</f>
        <v>45381</v>
      </c>
      <c r="J44" s="48">
        <f>INDEX(Table2[CFO],MATCH(Table1[[#This Row],[RIC]], Table2[Ticker],0))</f>
        <v>-2546000</v>
      </c>
      <c r="K44" s="48"/>
      <c r="L44" s="48">
        <f>INDEX(Table2[CFI],MATCH(Table1[[#This Row],[RIC]], Table2[Ticker],0))</f>
        <v>-900000</v>
      </c>
      <c r="M44" s="48"/>
      <c r="N44" s="48">
        <f>INDEX(Table2[CFF],MATCH(Table1[[#This Row],[RIC]], Table2[Ticker],0))</f>
        <v>25340000</v>
      </c>
      <c r="O44" s="48"/>
      <c r="P44" s="48"/>
      <c r="Q44" s="48"/>
      <c r="R44" s="48"/>
      <c r="S44" s="48"/>
      <c r="T44" s="48">
        <f>INDEX(Table2[Q End Cash],MATCH(Table1[[#This Row],[RIC]], Table2[Ticker],0))</f>
        <v>19238000</v>
      </c>
      <c r="U44" s="48"/>
      <c r="V44" s="48">
        <f>SUM(Table1[[#This Row],[1Q24 (March) CFO]:[1Q24 (March) CFI, adj]])</f>
        <v>-3446000</v>
      </c>
      <c r="W44" s="48">
        <f ca="1">Table1[[#This Row],[1Q24 (March) Cash End]]+(Table1[[#This Row],[IQ '[e']Burn]]/90*Table1[[#This Row],[Days]])+Table1[[#This Row],[RR]]+Table1[[#This Row],[1Q24 (March) Debt Avail]]+Table1[[#This Row],[1Q24 (March) Debt Pmt]]</f>
        <v>18242488.888888888</v>
      </c>
      <c r="X44" s="48">
        <f ca="1">_xlfn.DAYS(TODAY(),Table1[[#This Row],[Date Check]])</f>
        <v>26</v>
      </c>
    </row>
    <row r="45" spans="2:24" ht="25.5" hidden="1" x14ac:dyDescent="0.25">
      <c r="B45" s="33" t="s">
        <v>794</v>
      </c>
      <c r="C45" s="34">
        <v>0.35</v>
      </c>
      <c r="D45" s="35" t="s">
        <v>846</v>
      </c>
      <c r="E45" s="33" t="s">
        <v>847</v>
      </c>
      <c r="F45" s="36" t="s">
        <v>647</v>
      </c>
      <c r="G45" s="37" t="s">
        <v>675</v>
      </c>
      <c r="H45" s="38" t="str">
        <f>Table1[[#This Row],[Symbol]]&amp;".AX"</f>
        <v>VRX.AX</v>
      </c>
      <c r="I45" s="50">
        <f>INDEX(Table2[Quarter End Date],MATCH(Table1[[#This Row],[RIC]], Table2[Ticker],0))</f>
        <v>45381</v>
      </c>
      <c r="J45" s="48">
        <f>INDEX(Table2[CFO],MATCH(Table1[[#This Row],[RIC]], Table2[Ticker],0))</f>
        <v>-650000</v>
      </c>
      <c r="K45" s="48"/>
      <c r="L45" s="48">
        <f>INDEX(Table2[CFI],MATCH(Table1[[#This Row],[RIC]], Table2[Ticker],0))</f>
        <v>-275000</v>
      </c>
      <c r="M45" s="48"/>
      <c r="N45" s="48">
        <f>INDEX(Table2[CFF],MATCH(Table1[[#This Row],[RIC]], Table2[Ticker],0))</f>
        <v>0</v>
      </c>
      <c r="O45" s="48"/>
      <c r="P45" s="48"/>
      <c r="Q45" s="48"/>
      <c r="R45" s="48"/>
      <c r="S45" s="48"/>
      <c r="T45" s="48">
        <f>INDEX(Table2[Q End Cash],MATCH(Table1[[#This Row],[RIC]], Table2[Ticker],0))</f>
        <v>1210000</v>
      </c>
      <c r="U45" s="48"/>
      <c r="V45" s="48">
        <f>SUM(Table1[[#This Row],[1Q24 (March) CFO]:[1Q24 (March) CFI, adj]])</f>
        <v>-925000</v>
      </c>
      <c r="W45" s="48">
        <f ca="1">Table1[[#This Row],[1Q24 (March) Cash End]]+(Table1[[#This Row],[IQ '[e']Burn]]/90*Table1[[#This Row],[Days]])+Table1[[#This Row],[RR]]+Table1[[#This Row],[1Q24 (March) Debt Avail]]+Table1[[#This Row],[1Q24 (March) Debt Pmt]]</f>
        <v>942777.77777777775</v>
      </c>
      <c r="X45" s="48">
        <f ca="1">_xlfn.DAYS(TODAY(),Table1[[#This Row],[Date Check]])</f>
        <v>26</v>
      </c>
    </row>
    <row r="46" spans="2:24" ht="25.5" hidden="1" x14ac:dyDescent="0.25">
      <c r="B46" s="33" t="s">
        <v>855</v>
      </c>
      <c r="C46" s="34">
        <v>0.56736111111111109</v>
      </c>
      <c r="D46" s="35" t="s">
        <v>858</v>
      </c>
      <c r="E46" s="33" t="s">
        <v>859</v>
      </c>
      <c r="F46" s="36" t="s">
        <v>647</v>
      </c>
      <c r="G46" s="37" t="s">
        <v>668</v>
      </c>
      <c r="H46" s="38" t="str">
        <f>Table1[[#This Row],[Symbol]]&amp;".AX"</f>
        <v>PVT.AX</v>
      </c>
      <c r="I46" s="50">
        <f>INDEX(Table2[Quarter End Date],MATCH(Table1[[#This Row],[RIC]], Table2[Ticker],0))</f>
        <v>45381</v>
      </c>
      <c r="J46" s="48">
        <f>INDEX(Table2[CFO],MATCH(Table1[[#This Row],[RIC]], Table2[Ticker],0))</f>
        <v>-414000</v>
      </c>
      <c r="K46" s="48"/>
      <c r="L46" s="48">
        <f>INDEX(Table2[CFI],MATCH(Table1[[#This Row],[RIC]], Table2[Ticker],0))</f>
        <v>-2000000</v>
      </c>
      <c r="M46" s="48"/>
      <c r="N46" s="48">
        <f>INDEX(Table2[CFF],MATCH(Table1[[#This Row],[RIC]], Table2[Ticker],0))</f>
        <v>312000</v>
      </c>
      <c r="O46" s="48"/>
      <c r="P46" s="48"/>
      <c r="Q46" s="48"/>
      <c r="R46" s="48"/>
      <c r="S46" s="48"/>
      <c r="T46" s="48">
        <f>INDEX(Table2[Q End Cash],MATCH(Table1[[#This Row],[RIC]], Table2[Ticker],0))</f>
        <v>2853000</v>
      </c>
      <c r="U46" s="48"/>
      <c r="V46" s="48">
        <f>SUM(Table1[[#This Row],[1Q24 (March) CFO]:[1Q24 (March) CFI, adj]])</f>
        <v>-2414000</v>
      </c>
      <c r="W46" s="48">
        <f ca="1">Table1[[#This Row],[1Q24 (March) Cash End]]+(Table1[[#This Row],[IQ '[e']Burn]]/90*Table1[[#This Row],[Days]])+Table1[[#This Row],[RR]]+Table1[[#This Row],[1Q24 (March) Debt Avail]]+Table1[[#This Row],[1Q24 (March) Debt Pmt]]</f>
        <v>2155622.222222222</v>
      </c>
      <c r="X46" s="48">
        <f ca="1">_xlfn.DAYS(TODAY(),Table1[[#This Row],[Date Check]])</f>
        <v>26</v>
      </c>
    </row>
    <row r="47" spans="2:24" ht="25.5" hidden="1" x14ac:dyDescent="0.25">
      <c r="B47" s="33" t="s">
        <v>855</v>
      </c>
      <c r="C47" s="34">
        <v>0.50208333333333333</v>
      </c>
      <c r="D47" s="35" t="s">
        <v>867</v>
      </c>
      <c r="E47" s="33" t="s">
        <v>868</v>
      </c>
      <c r="F47" s="36" t="s">
        <v>761</v>
      </c>
      <c r="G47" s="37" t="s">
        <v>655</v>
      </c>
      <c r="H47" s="38" t="str">
        <f>Table1[[#This Row],[Symbol]]&amp;".AX"</f>
        <v>MAU.AX</v>
      </c>
      <c r="I47" s="50">
        <f>INDEX(Table2[Quarter End Date],MATCH(Table1[[#This Row],[RIC]], Table2[Ticker],0))</f>
        <v>45381</v>
      </c>
      <c r="J47" s="48">
        <f>INDEX(Table2[CFO],MATCH(Table1[[#This Row],[RIC]], Table2[Ticker],0))</f>
        <v>-1900000</v>
      </c>
      <c r="K47" s="48"/>
      <c r="L47" s="48">
        <f>INDEX(Table2[CFI],MATCH(Table1[[#This Row],[RIC]], Table2[Ticker],0))</f>
        <v>-30000</v>
      </c>
      <c r="M47" s="48"/>
      <c r="N47" s="48">
        <f>INDEX(Table2[CFF],MATCH(Table1[[#This Row],[RIC]], Table2[Ticker],0))</f>
        <v>10958000</v>
      </c>
      <c r="O47" s="48"/>
      <c r="P47" s="48"/>
      <c r="Q47" s="48"/>
      <c r="R47" s="48"/>
      <c r="S47" s="48"/>
      <c r="T47" s="48">
        <f>INDEX(Table2[Q End Cash],MATCH(Table1[[#This Row],[RIC]], Table2[Ticker],0))</f>
        <v>13409000</v>
      </c>
      <c r="U47" s="48"/>
      <c r="V47" s="48">
        <f>SUM(Table1[[#This Row],[1Q24 (March) CFO]:[1Q24 (March) CFI, adj]])</f>
        <v>-1930000</v>
      </c>
      <c r="W47" s="48">
        <f ca="1">Table1[[#This Row],[1Q24 (March) Cash End]]+(Table1[[#This Row],[IQ '[e']Burn]]/90*Table1[[#This Row],[Days]])+Table1[[#This Row],[RR]]+Table1[[#This Row],[1Q24 (March) Debt Avail]]+Table1[[#This Row],[1Q24 (March) Debt Pmt]]</f>
        <v>12851444.444444444</v>
      </c>
      <c r="X47" s="48">
        <f ca="1">_xlfn.DAYS(TODAY(),Table1[[#This Row],[Date Check]])</f>
        <v>26</v>
      </c>
    </row>
    <row r="48" spans="2:24" ht="25.5" hidden="1" x14ac:dyDescent="0.25">
      <c r="B48" s="33" t="s">
        <v>895</v>
      </c>
      <c r="C48" s="34">
        <v>0.52569444444444446</v>
      </c>
      <c r="D48" s="35" t="s">
        <v>901</v>
      </c>
      <c r="E48" s="33" t="s">
        <v>902</v>
      </c>
      <c r="F48" s="36" t="s">
        <v>903</v>
      </c>
      <c r="G48" s="37" t="s">
        <v>904</v>
      </c>
      <c r="H48" s="38" t="str">
        <f>Table1[[#This Row],[Symbol]]&amp;".AX"</f>
        <v>OAU.AX</v>
      </c>
      <c r="I48" s="50">
        <f>INDEX(Table2[Quarter End Date],MATCH(Table1[[#This Row],[RIC]], Table2[Ticker],0))</f>
        <v>45381</v>
      </c>
      <c r="J48" s="48">
        <f>INDEX(Table2[CFO],MATCH(Table1[[#This Row],[RIC]], Table2[Ticker],0))</f>
        <v>-400000</v>
      </c>
      <c r="K48" s="48"/>
      <c r="L48" s="48">
        <f>INDEX(Table2[CFI],MATCH(Table1[[#This Row],[RIC]], Table2[Ticker],0))</f>
        <v>-1000000</v>
      </c>
      <c r="M48" s="48"/>
      <c r="N48" s="48">
        <f>INDEX(Table2[CFF],MATCH(Table1[[#This Row],[RIC]], Table2[Ticker],0))</f>
        <v>0</v>
      </c>
      <c r="O48" s="48"/>
      <c r="P48" s="48"/>
      <c r="Q48" s="48"/>
      <c r="R48" s="48"/>
      <c r="S48" s="48"/>
      <c r="T48" s="48">
        <f>INDEX(Table2[Q End Cash],MATCH(Table1[[#This Row],[RIC]], Table2[Ticker],0))</f>
        <v>2840000</v>
      </c>
      <c r="U48" s="48"/>
      <c r="V48" s="48">
        <f>SUM(Table1[[#This Row],[1Q24 (March) CFO]:[1Q24 (March) CFI, adj]])</f>
        <v>-1400000</v>
      </c>
      <c r="W48" s="48">
        <f ca="1">Table1[[#This Row],[1Q24 (March) Cash End]]+(Table1[[#This Row],[IQ '[e']Burn]]/90*Table1[[#This Row],[Days]])+Table1[[#This Row],[RR]]+Table1[[#This Row],[1Q24 (March) Debt Avail]]+Table1[[#This Row],[1Q24 (March) Debt Pmt]]</f>
        <v>2435555.5555555555</v>
      </c>
      <c r="X48" s="48">
        <f ca="1">_xlfn.DAYS(TODAY(),Table1[[#This Row],[Date Check]])</f>
        <v>26</v>
      </c>
    </row>
    <row r="49" spans="2:24" ht="25.5" hidden="1" x14ac:dyDescent="0.25">
      <c r="B49" s="33" t="s">
        <v>895</v>
      </c>
      <c r="C49" s="34">
        <v>0.40625</v>
      </c>
      <c r="D49" s="35" t="s">
        <v>913</v>
      </c>
      <c r="E49" s="33" t="s">
        <v>914</v>
      </c>
      <c r="F49" s="36" t="s">
        <v>647</v>
      </c>
      <c r="G49" s="37" t="s">
        <v>915</v>
      </c>
      <c r="H49" s="38" t="str">
        <f>Table1[[#This Row],[Symbol]]&amp;".AX"</f>
        <v>GLA.AX</v>
      </c>
      <c r="I49" s="50">
        <f>INDEX(Table2[Quarter End Date],MATCH(Table1[[#This Row],[RIC]], Table2[Ticker],0))</f>
        <v>45381</v>
      </c>
      <c r="J49" s="48">
        <f>INDEX(Table2[CFO],MATCH(Table1[[#This Row],[RIC]], Table2[Ticker],0))</f>
        <v>-260000</v>
      </c>
      <c r="K49" s="48"/>
      <c r="L49" s="48">
        <f>INDEX(Table2[CFI],MATCH(Table1[[#This Row],[RIC]], Table2[Ticker],0))</f>
        <v>-100000</v>
      </c>
      <c r="M49" s="48"/>
      <c r="N49" s="48">
        <f>INDEX(Table2[CFF],MATCH(Table1[[#This Row],[RIC]], Table2[Ticker],0))</f>
        <v>4200000</v>
      </c>
      <c r="O49" s="48"/>
      <c r="P49" s="48"/>
      <c r="Q49" s="48"/>
      <c r="R49" s="48"/>
      <c r="S49" s="48"/>
      <c r="T49" s="48">
        <f>INDEX(Table2[Q End Cash],MATCH(Table1[[#This Row],[RIC]], Table2[Ticker],0))</f>
        <v>4098000</v>
      </c>
      <c r="U49" s="48"/>
      <c r="V49" s="48">
        <f>SUM(Table1[[#This Row],[1Q24 (March) CFO]:[1Q24 (March) CFI, adj]])</f>
        <v>-360000</v>
      </c>
      <c r="W49" s="48">
        <f ca="1">Table1[[#This Row],[1Q24 (March) Cash End]]+(Table1[[#This Row],[IQ '[e']Burn]]/90*Table1[[#This Row],[Days]])+Table1[[#This Row],[RR]]+Table1[[#This Row],[1Q24 (March) Debt Avail]]+Table1[[#This Row],[1Q24 (March) Debt Pmt]]</f>
        <v>3994000</v>
      </c>
      <c r="X49" s="48">
        <f ca="1">_xlfn.DAYS(TODAY(),Table1[[#This Row],[Date Check]])</f>
        <v>26</v>
      </c>
    </row>
    <row r="50" spans="2:24" ht="25.5" hidden="1" x14ac:dyDescent="0.25">
      <c r="B50" s="33" t="s">
        <v>895</v>
      </c>
      <c r="C50" s="34">
        <v>0.35069444444444442</v>
      </c>
      <c r="D50" s="35" t="s">
        <v>923</v>
      </c>
      <c r="E50" s="33" t="s">
        <v>924</v>
      </c>
      <c r="F50" s="36" t="s">
        <v>925</v>
      </c>
      <c r="G50" s="37" t="s">
        <v>886</v>
      </c>
      <c r="H50" s="38" t="str">
        <f>Table1[[#This Row],[Symbol]]&amp;".AX"</f>
        <v>EV1.AX</v>
      </c>
      <c r="I50" s="50">
        <f>INDEX(Table2[Quarter End Date],MATCH(Table1[[#This Row],[RIC]], Table2[Ticker],0))</f>
        <v>45381</v>
      </c>
      <c r="J50" s="48">
        <f>INDEX(Table2[CFO],MATCH(Table1[[#This Row],[RIC]], Table2[Ticker],0))</f>
        <v>-3000000</v>
      </c>
      <c r="K50" s="48"/>
      <c r="L50" s="48">
        <f>INDEX(Table2[CFI],MATCH(Table1[[#This Row],[RIC]], Table2[Ticker],0))</f>
        <v>0</v>
      </c>
      <c r="M50" s="48"/>
      <c r="N50" s="48">
        <f>INDEX(Table2[CFF],MATCH(Table1[[#This Row],[RIC]], Table2[Ticker],0))</f>
        <v>4700000</v>
      </c>
      <c r="O50" s="48"/>
      <c r="P50" s="48"/>
      <c r="Q50" s="48"/>
      <c r="R50" s="48"/>
      <c r="S50" s="48"/>
      <c r="T50" s="48">
        <f>INDEX(Table2[Q End Cash],MATCH(Table1[[#This Row],[RIC]], Table2[Ticker],0))</f>
        <v>3550000</v>
      </c>
      <c r="U50" s="48"/>
      <c r="V50" s="48">
        <f>SUM(Table1[[#This Row],[1Q24 (March) CFO]:[1Q24 (March) CFI, adj]])</f>
        <v>-3000000</v>
      </c>
      <c r="W50" s="48">
        <f ca="1">Table1[[#This Row],[1Q24 (March) Cash End]]+(Table1[[#This Row],[IQ '[e']Burn]]/90*Table1[[#This Row],[Days]])+Table1[[#This Row],[RR]]+Table1[[#This Row],[1Q24 (March) Debt Avail]]+Table1[[#This Row],[1Q24 (March) Debt Pmt]]</f>
        <v>2683333.333333333</v>
      </c>
      <c r="X50" s="48">
        <f ca="1">_xlfn.DAYS(TODAY(),Table1[[#This Row],[Date Check]])</f>
        <v>26</v>
      </c>
    </row>
    <row r="51" spans="2:24" ht="38.25" hidden="1" x14ac:dyDescent="0.25">
      <c r="B51" s="33" t="s">
        <v>926</v>
      </c>
      <c r="C51" s="34">
        <v>0.48680555555555555</v>
      </c>
      <c r="D51" s="35" t="s">
        <v>933</v>
      </c>
      <c r="E51" s="33" t="s">
        <v>934</v>
      </c>
      <c r="F51" s="36" t="s">
        <v>935</v>
      </c>
      <c r="G51" s="37" t="s">
        <v>655</v>
      </c>
      <c r="H51" s="38" t="str">
        <f>Table1[[#This Row],[Symbol]]&amp;".AX"</f>
        <v>MGU.AX</v>
      </c>
      <c r="I51" s="50">
        <f>INDEX(Table2[Quarter End Date],MATCH(Table1[[#This Row],[RIC]], Table2[Ticker],0))</f>
        <v>45381</v>
      </c>
      <c r="J51" s="48">
        <f>INDEX(Table2[CFO],MATCH(Table1[[#This Row],[RIC]], Table2[Ticker],0))</f>
        <v>-900000</v>
      </c>
      <c r="K51" s="48"/>
      <c r="L51" s="48">
        <f>INDEX(Table2[CFI],MATCH(Table1[[#This Row],[RIC]], Table2[Ticker],0))</f>
        <v>0</v>
      </c>
      <c r="M51" s="48"/>
      <c r="N51" s="48">
        <f>INDEX(Table2[CFF],MATCH(Table1[[#This Row],[RIC]], Table2[Ticker],0))</f>
        <v>0</v>
      </c>
      <c r="O51" s="48"/>
      <c r="P51" s="48"/>
      <c r="Q51" s="48"/>
      <c r="R51" s="48"/>
      <c r="S51" s="48"/>
      <c r="T51" s="48">
        <f>INDEX(Table2[Q End Cash],MATCH(Table1[[#This Row],[RIC]], Table2[Ticker],0))</f>
        <v>1765000</v>
      </c>
      <c r="U51" s="48"/>
      <c r="V51" s="48">
        <f>SUM(Table1[[#This Row],[1Q24 (March) CFO]:[1Q24 (March) CFI, adj]])</f>
        <v>-900000</v>
      </c>
      <c r="W51" s="48">
        <f ca="1">Table1[[#This Row],[1Q24 (March) Cash End]]+(Table1[[#This Row],[IQ '[e']Burn]]/90*Table1[[#This Row],[Days]])+Table1[[#This Row],[RR]]+Table1[[#This Row],[1Q24 (March) Debt Avail]]+Table1[[#This Row],[1Q24 (March) Debt Pmt]]</f>
        <v>1505000</v>
      </c>
      <c r="X51" s="48">
        <f ca="1">_xlfn.DAYS(TODAY(),Table1[[#This Row],[Date Check]])</f>
        <v>26</v>
      </c>
    </row>
    <row r="52" spans="2:24" ht="25.5" hidden="1" x14ac:dyDescent="0.25">
      <c r="B52" s="33" t="s">
        <v>926</v>
      </c>
      <c r="C52" s="34">
        <v>0.40972222222222221</v>
      </c>
      <c r="D52" s="35" t="s">
        <v>939</v>
      </c>
      <c r="E52" s="33" t="s">
        <v>940</v>
      </c>
      <c r="F52" s="36" t="s">
        <v>647</v>
      </c>
      <c r="G52" s="37" t="s">
        <v>665</v>
      </c>
      <c r="H52" s="38" t="str">
        <f>Table1[[#This Row],[Symbol]]&amp;".AX"</f>
        <v>88E.AX</v>
      </c>
      <c r="I52" s="50">
        <f>INDEX(Table2[Quarter End Date],MATCH(Table1[[#This Row],[RIC]], Table2[Ticker],0))</f>
        <v>45381</v>
      </c>
      <c r="J52" s="48">
        <f>INDEX(Table2[CFO],MATCH(Table1[[#This Row],[RIC]], Table2[Ticker],0))</f>
        <v>-800000</v>
      </c>
      <c r="K52" s="48"/>
      <c r="L52" s="48">
        <f>INDEX(Table2[CFI],MATCH(Table1[[#This Row],[RIC]], Table2[Ticker],0))</f>
        <v>-725000</v>
      </c>
      <c r="M52" s="48"/>
      <c r="N52" s="48">
        <f>INDEX(Table2[CFF],MATCH(Table1[[#This Row],[RIC]], Table2[Ticker],0))</f>
        <v>0</v>
      </c>
      <c r="O52" s="48"/>
      <c r="P52" s="48"/>
      <c r="Q52" s="48"/>
      <c r="R52" s="48"/>
      <c r="S52" s="48"/>
      <c r="T52" s="48">
        <f>INDEX(Table2[Q End Cash],MATCH(Table1[[#This Row],[RIC]], Table2[Ticker],0))</f>
        <v>17500000</v>
      </c>
      <c r="U52" s="48"/>
      <c r="V52" s="48">
        <f>SUM(Table1[[#This Row],[1Q24 (March) CFO]:[1Q24 (March) CFI, adj]])</f>
        <v>-1525000</v>
      </c>
      <c r="W52" s="48">
        <f ca="1">Table1[[#This Row],[1Q24 (March) Cash End]]+(Table1[[#This Row],[IQ '[e']Burn]]/90*Table1[[#This Row],[Days]])+Table1[[#This Row],[RR]]+Table1[[#This Row],[1Q24 (March) Debt Avail]]+Table1[[#This Row],[1Q24 (March) Debt Pmt]]</f>
        <v>17059444.444444444</v>
      </c>
      <c r="X52" s="48">
        <f ca="1">_xlfn.DAYS(TODAY(),Table1[[#This Row],[Date Check]])</f>
        <v>26</v>
      </c>
    </row>
    <row r="53" spans="2:24" ht="25.5" hidden="1" x14ac:dyDescent="0.25">
      <c r="B53" s="33" t="s">
        <v>926</v>
      </c>
      <c r="C53" s="34">
        <v>0.40694444444444444</v>
      </c>
      <c r="D53" s="35" t="s">
        <v>941</v>
      </c>
      <c r="E53" s="33" t="s">
        <v>942</v>
      </c>
      <c r="F53" s="36" t="s">
        <v>647</v>
      </c>
      <c r="G53" s="37" t="s">
        <v>731</v>
      </c>
      <c r="H53" s="38" t="str">
        <f>Table1[[#This Row],[Symbol]]&amp;".AX"</f>
        <v>GL1.AX</v>
      </c>
      <c r="I53" s="50">
        <f>INDEX(Table2[Quarter End Date],MATCH(Table1[[#This Row],[RIC]], Table2[Ticker],0))</f>
        <v>45381</v>
      </c>
      <c r="J53" s="48">
        <f>INDEX(Table2[CFO],MATCH(Table1[[#This Row],[RIC]], Table2[Ticker],0))</f>
        <v>-6000000</v>
      </c>
      <c r="K53" s="48"/>
      <c r="L53" s="48">
        <f>INDEX(Table2[CFI],MATCH(Table1[[#This Row],[RIC]], Table2[Ticker],0))</f>
        <v>0</v>
      </c>
      <c r="M53" s="48"/>
      <c r="N53" s="48">
        <f>INDEX(Table2[CFF],MATCH(Table1[[#This Row],[RIC]], Table2[Ticker],0))</f>
        <v>0</v>
      </c>
      <c r="O53" s="48"/>
      <c r="P53" s="48"/>
      <c r="Q53" s="48"/>
      <c r="R53" s="48"/>
      <c r="S53" s="48"/>
      <c r="T53" s="48">
        <f>INDEX(Table2[Q End Cash],MATCH(Table1[[#This Row],[RIC]], Table2[Ticker],0))</f>
        <v>29853000</v>
      </c>
      <c r="U53" s="48"/>
      <c r="V53" s="48">
        <f>SUM(Table1[[#This Row],[1Q24 (March) CFO]:[1Q24 (March) CFI, adj]])</f>
        <v>-6000000</v>
      </c>
      <c r="W53" s="48">
        <f ca="1">Table1[[#This Row],[1Q24 (March) Cash End]]+(Table1[[#This Row],[IQ '[e']Burn]]/90*Table1[[#This Row],[Days]])+Table1[[#This Row],[RR]]+Table1[[#This Row],[1Q24 (March) Debt Avail]]+Table1[[#This Row],[1Q24 (March) Debt Pmt]]</f>
        <v>28119666.666666668</v>
      </c>
      <c r="X53" s="48">
        <f ca="1">_xlfn.DAYS(TODAY(),Table1[[#This Row],[Date Check]])</f>
        <v>26</v>
      </c>
    </row>
    <row r="54" spans="2:24" ht="25.5" hidden="1" x14ac:dyDescent="0.25">
      <c r="B54" s="33" t="s">
        <v>926</v>
      </c>
      <c r="C54" s="34">
        <v>0.35</v>
      </c>
      <c r="D54" s="35" t="s">
        <v>945</v>
      </c>
      <c r="E54" s="33" t="s">
        <v>946</v>
      </c>
      <c r="F54" s="36" t="s">
        <v>704</v>
      </c>
      <c r="G54" s="37" t="s">
        <v>752</v>
      </c>
      <c r="H54" s="38" t="str">
        <f>Table1[[#This Row],[Symbol]]&amp;".AX"</f>
        <v>MEU.AX</v>
      </c>
      <c r="I54" s="50">
        <f>INDEX(Table2[Quarter End Date],MATCH(Table1[[#This Row],[RIC]], Table2[Ticker],0))</f>
        <v>45381</v>
      </c>
      <c r="J54" s="48">
        <f>INDEX(Table2[CFO],MATCH(Table1[[#This Row],[RIC]], Table2[Ticker],0))</f>
        <v>-190000</v>
      </c>
      <c r="K54" s="48"/>
      <c r="L54" s="48">
        <f>INDEX(Table2[CFI],MATCH(Table1[[#This Row],[RIC]], Table2[Ticker],0))</f>
        <v>-140000</v>
      </c>
      <c r="M54" s="48"/>
      <c r="N54" s="48">
        <f>INDEX(Table2[CFF],MATCH(Table1[[#This Row],[RIC]], Table2[Ticker],0))</f>
        <v>-10000</v>
      </c>
      <c r="O54" s="48"/>
      <c r="P54" s="48"/>
      <c r="Q54" s="48"/>
      <c r="R54" s="48"/>
      <c r="S54" s="48"/>
      <c r="T54" s="48">
        <f>INDEX(Table2[Q End Cash],MATCH(Table1[[#This Row],[RIC]], Table2[Ticker],0))</f>
        <v>2965000</v>
      </c>
      <c r="U54" s="48"/>
      <c r="V54" s="48">
        <f>SUM(Table1[[#This Row],[1Q24 (March) CFO]:[1Q24 (March) CFI, adj]])</f>
        <v>-330000</v>
      </c>
      <c r="W54" s="48">
        <f ca="1">Table1[[#This Row],[1Q24 (March) Cash End]]+(Table1[[#This Row],[IQ '[e']Burn]]/90*Table1[[#This Row],[Days]])+Table1[[#This Row],[RR]]+Table1[[#This Row],[1Q24 (March) Debt Avail]]+Table1[[#This Row],[1Q24 (March) Debt Pmt]]</f>
        <v>2869666.6666666665</v>
      </c>
      <c r="X54" s="48">
        <f ca="1">_xlfn.DAYS(TODAY(),Table1[[#This Row],[Date Check]])</f>
        <v>26</v>
      </c>
    </row>
    <row r="55" spans="2:24" ht="25.5" hidden="1" x14ac:dyDescent="0.25">
      <c r="B55" s="33" t="s">
        <v>951</v>
      </c>
      <c r="C55" s="34">
        <v>0.37986111111111109</v>
      </c>
      <c r="D55" s="35" t="s">
        <v>956</v>
      </c>
      <c r="E55" s="33" t="s">
        <v>957</v>
      </c>
      <c r="F55" s="36" t="s">
        <v>647</v>
      </c>
      <c r="G55" s="37" t="s">
        <v>752</v>
      </c>
      <c r="H55" s="38" t="str">
        <f>Table1[[#This Row],[Symbol]]&amp;".AX"</f>
        <v>AR3.AX</v>
      </c>
      <c r="I55" s="50">
        <f>INDEX(Table2[Quarter End Date],MATCH(Table1[[#This Row],[RIC]], Table2[Ticker],0))</f>
        <v>45381</v>
      </c>
      <c r="J55" s="48">
        <f>INDEX(Table2[CFO],MATCH(Table1[[#This Row],[RIC]], Table2[Ticker],0))</f>
        <v>-450000</v>
      </c>
      <c r="K55" s="48"/>
      <c r="L55" s="48">
        <f>INDEX(Table2[CFI],MATCH(Table1[[#This Row],[RIC]], Table2[Ticker],0))</f>
        <v>-1350000</v>
      </c>
      <c r="M55" s="48"/>
      <c r="N55" s="48">
        <f>INDEX(Table2[CFF],MATCH(Table1[[#This Row],[RIC]], Table2[Ticker],0))</f>
        <v>0</v>
      </c>
      <c r="O55" s="48"/>
      <c r="P55" s="48"/>
      <c r="Q55" s="48"/>
      <c r="R55" s="48"/>
      <c r="S55" s="48"/>
      <c r="T55" s="48">
        <f>INDEX(Table2[Q End Cash],MATCH(Table1[[#This Row],[RIC]], Table2[Ticker],0))</f>
        <v>9125000</v>
      </c>
      <c r="U55" s="48"/>
      <c r="V55" s="48">
        <f>SUM(Table1[[#This Row],[1Q24 (March) CFO]:[1Q24 (March) CFI, adj]])</f>
        <v>-1800000</v>
      </c>
      <c r="W55" s="48">
        <f ca="1">Table1[[#This Row],[1Q24 (March) Cash End]]+(Table1[[#This Row],[IQ '[e']Burn]]/90*Table1[[#This Row],[Days]])+Table1[[#This Row],[RR]]+Table1[[#This Row],[1Q24 (March) Debt Avail]]+Table1[[#This Row],[1Q24 (March) Debt Pmt]]</f>
        <v>8605000</v>
      </c>
      <c r="X55" s="48">
        <f ca="1">_xlfn.DAYS(TODAY(),Table1[[#This Row],[Date Check]])</f>
        <v>26</v>
      </c>
    </row>
    <row r="56" spans="2:24" ht="25.5" hidden="1" x14ac:dyDescent="0.25">
      <c r="B56" s="33" t="s">
        <v>961</v>
      </c>
      <c r="C56" s="34">
        <v>0.6958333333333333</v>
      </c>
      <c r="D56" s="35" t="s">
        <v>962</v>
      </c>
      <c r="E56" s="33" t="s">
        <v>963</v>
      </c>
      <c r="F56" s="36" t="s">
        <v>964</v>
      </c>
      <c r="G56" s="37" t="s">
        <v>659</v>
      </c>
      <c r="H56" s="38" t="str">
        <f>Table1[[#This Row],[Symbol]]&amp;".AX"</f>
        <v>NXM.AX</v>
      </c>
      <c r="I56" s="50">
        <f>INDEX(Table2[Quarter End Date],MATCH(Table1[[#This Row],[RIC]], Table2[Ticker],0))</f>
        <v>45381</v>
      </c>
      <c r="J56" s="48">
        <f>INDEX(Table2[CFO],MATCH(Table1[[#This Row],[RIC]], Table2[Ticker],0))</f>
        <v>-800000</v>
      </c>
      <c r="K56" s="48"/>
      <c r="L56" s="48">
        <f>INDEX(Table2[CFI],MATCH(Table1[[#This Row],[RIC]], Table2[Ticker],0))</f>
        <v>0</v>
      </c>
      <c r="M56" s="48"/>
      <c r="N56" s="48">
        <f>INDEX(Table2[CFF],MATCH(Table1[[#This Row],[RIC]], Table2[Ticker],0))</f>
        <v>0</v>
      </c>
      <c r="O56" s="48"/>
      <c r="P56" s="48"/>
      <c r="Q56" s="48"/>
      <c r="R56" s="48"/>
      <c r="S56" s="48"/>
      <c r="T56" s="48">
        <f>INDEX(Table2[Q End Cash],MATCH(Table1[[#This Row],[RIC]], Table2[Ticker],0))</f>
        <v>5880000</v>
      </c>
      <c r="U56" s="48"/>
      <c r="V56" s="48">
        <f>SUM(Table1[[#This Row],[1Q24 (March) CFO]:[1Q24 (March) CFI, adj]])</f>
        <v>-800000</v>
      </c>
      <c r="W56" s="48">
        <f ca="1">Table1[[#This Row],[1Q24 (March) Cash End]]+(Table1[[#This Row],[IQ '[e']Burn]]/90*Table1[[#This Row],[Days]])+Table1[[#This Row],[RR]]+Table1[[#This Row],[1Q24 (March) Debt Avail]]+Table1[[#This Row],[1Q24 (March) Debt Pmt]]</f>
        <v>5648888.888888889</v>
      </c>
      <c r="X56" s="48">
        <f ca="1">_xlfn.DAYS(TODAY(),Table1[[#This Row],[Date Check]])</f>
        <v>26</v>
      </c>
    </row>
    <row r="57" spans="2:24" ht="25.5" hidden="1" x14ac:dyDescent="0.25">
      <c r="B57" s="33" t="s">
        <v>961</v>
      </c>
      <c r="C57" s="34">
        <v>0.42222222222222222</v>
      </c>
      <c r="D57" s="35" t="s">
        <v>965</v>
      </c>
      <c r="E57" s="33" t="s">
        <v>966</v>
      </c>
      <c r="F57" s="36" t="s">
        <v>967</v>
      </c>
      <c r="G57" s="37" t="s">
        <v>718</v>
      </c>
      <c r="H57" s="38" t="str">
        <f>Table1[[#This Row],[Symbol]]&amp;".AX"</f>
        <v>SRL.AX</v>
      </c>
      <c r="I57" s="50">
        <f>INDEX(Table2[Quarter End Date],MATCH(Table1[[#This Row],[RIC]], Table2[Ticker],0))</f>
        <v>45381</v>
      </c>
      <c r="J57" s="48">
        <f>INDEX(Table2[CFO],MATCH(Table1[[#This Row],[RIC]], Table2[Ticker],0))</f>
        <v>-1800000</v>
      </c>
      <c r="K57" s="48"/>
      <c r="L57" s="48">
        <f>INDEX(Table2[CFI],MATCH(Table1[[#This Row],[RIC]], Table2[Ticker],0))</f>
        <v>-34000</v>
      </c>
      <c r="M57" s="48"/>
      <c r="N57" s="48">
        <f>INDEX(Table2[CFF],MATCH(Table1[[#This Row],[RIC]], Table2[Ticker],0))</f>
        <v>-25000</v>
      </c>
      <c r="O57" s="48"/>
      <c r="P57" s="48"/>
      <c r="Q57" s="48"/>
      <c r="R57" s="48"/>
      <c r="S57" s="48"/>
      <c r="T57" s="48">
        <f>INDEX(Table2[Q End Cash],MATCH(Table1[[#This Row],[RIC]], Table2[Ticker],0))</f>
        <v>10700000</v>
      </c>
      <c r="U57" s="48"/>
      <c r="V57" s="48">
        <f>SUM(Table1[[#This Row],[1Q24 (March) CFO]:[1Q24 (March) CFI, adj]])</f>
        <v>-1834000</v>
      </c>
      <c r="W57" s="48">
        <f ca="1">Table1[[#This Row],[1Q24 (March) Cash End]]+(Table1[[#This Row],[IQ '[e']Burn]]/90*Table1[[#This Row],[Days]])+Table1[[#This Row],[RR]]+Table1[[#This Row],[1Q24 (March) Debt Avail]]+Table1[[#This Row],[1Q24 (March) Debt Pmt]]</f>
        <v>10170177.777777778</v>
      </c>
      <c r="X57" s="48">
        <f ca="1">_xlfn.DAYS(TODAY(),Table1[[#This Row],[Date Check]])</f>
        <v>26</v>
      </c>
    </row>
    <row r="58" spans="2:24" ht="25.5" hidden="1" x14ac:dyDescent="0.25">
      <c r="B58" s="33" t="s">
        <v>961</v>
      </c>
      <c r="C58" s="34">
        <v>0.36527777777777776</v>
      </c>
      <c r="D58" s="35" t="s">
        <v>962</v>
      </c>
      <c r="E58" s="33" t="s">
        <v>963</v>
      </c>
      <c r="F58" s="36" t="s">
        <v>970</v>
      </c>
      <c r="G58" s="37" t="s">
        <v>718</v>
      </c>
      <c r="H58" s="38" t="str">
        <f>Table1[[#This Row],[Symbol]]&amp;".AX"</f>
        <v>NXM.AX</v>
      </c>
      <c r="I58" s="50">
        <f>INDEX(Table2[Quarter End Date],MATCH(Table1[[#This Row],[RIC]], Table2[Ticker],0))</f>
        <v>45381</v>
      </c>
      <c r="J58" s="48">
        <f>INDEX(Table2[CFO],MATCH(Table1[[#This Row],[RIC]], Table2[Ticker],0))</f>
        <v>-800000</v>
      </c>
      <c r="K58" s="48"/>
      <c r="L58" s="48">
        <f>INDEX(Table2[CFI],MATCH(Table1[[#This Row],[RIC]], Table2[Ticker],0))</f>
        <v>0</v>
      </c>
      <c r="M58" s="48"/>
      <c r="N58" s="48">
        <f>INDEX(Table2[CFF],MATCH(Table1[[#This Row],[RIC]], Table2[Ticker],0))</f>
        <v>0</v>
      </c>
      <c r="O58" s="48"/>
      <c r="P58" s="48"/>
      <c r="Q58" s="48"/>
      <c r="R58" s="48"/>
      <c r="S58" s="48"/>
      <c r="T58" s="48">
        <f>INDEX(Table2[Q End Cash],MATCH(Table1[[#This Row],[RIC]], Table2[Ticker],0))</f>
        <v>5880000</v>
      </c>
      <c r="U58" s="48"/>
      <c r="V58" s="48">
        <f>SUM(Table1[[#This Row],[1Q24 (March) CFO]:[1Q24 (March) CFI, adj]])</f>
        <v>-800000</v>
      </c>
      <c r="W58" s="48">
        <f ca="1">Table1[[#This Row],[1Q24 (March) Cash End]]+(Table1[[#This Row],[IQ '[e']Burn]]/90*Table1[[#This Row],[Days]])+Table1[[#This Row],[RR]]+Table1[[#This Row],[1Q24 (March) Debt Avail]]+Table1[[#This Row],[1Q24 (March) Debt Pmt]]</f>
        <v>5648888.888888889</v>
      </c>
      <c r="X58" s="48">
        <f ca="1">_xlfn.DAYS(TODAY(),Table1[[#This Row],[Date Check]])</f>
        <v>26</v>
      </c>
    </row>
    <row r="59" spans="2:24" ht="25.5" hidden="1" x14ac:dyDescent="0.25">
      <c r="B59" s="33" t="s">
        <v>961</v>
      </c>
      <c r="C59" s="34">
        <v>0.35</v>
      </c>
      <c r="D59" s="35" t="s">
        <v>977</v>
      </c>
      <c r="E59" s="33" t="s">
        <v>978</v>
      </c>
      <c r="F59" s="36" t="s">
        <v>647</v>
      </c>
      <c r="G59" s="37" t="s">
        <v>651</v>
      </c>
      <c r="H59" s="38" t="str">
        <f>Table1[[#This Row],[Symbol]]&amp;".AX"</f>
        <v>MAN.AX</v>
      </c>
      <c r="I59" s="50">
        <f>INDEX(Table2[Quarter End Date],MATCH(Table1[[#This Row],[RIC]], Table2[Ticker],0))</f>
        <v>45381</v>
      </c>
      <c r="J59" s="48">
        <f>INDEX(Table2[CFO],MATCH(Table1[[#This Row],[RIC]], Table2[Ticker],0))</f>
        <v>-280000</v>
      </c>
      <c r="K59" s="48"/>
      <c r="L59" s="48">
        <f>INDEX(Table2[CFI],MATCH(Table1[[#This Row],[RIC]], Table2[Ticker],0))</f>
        <v>0</v>
      </c>
      <c r="M59" s="48"/>
      <c r="N59" s="48">
        <f>INDEX(Table2[CFF],MATCH(Table1[[#This Row],[RIC]], Table2[Ticker],0))</f>
        <v>0</v>
      </c>
      <c r="O59" s="48"/>
      <c r="P59" s="48"/>
      <c r="Q59" s="48"/>
      <c r="R59" s="48"/>
      <c r="S59" s="48"/>
      <c r="T59" s="48">
        <f>INDEX(Table2[Q End Cash],MATCH(Table1[[#This Row],[RIC]], Table2[Ticker],0))</f>
        <v>15005000</v>
      </c>
      <c r="U59" s="48"/>
      <c r="V59" s="48">
        <f>SUM(Table1[[#This Row],[1Q24 (March) CFO]:[1Q24 (March) CFI, adj]])</f>
        <v>-280000</v>
      </c>
      <c r="W59" s="48">
        <f ca="1">Table1[[#This Row],[1Q24 (March) Cash End]]+(Table1[[#This Row],[IQ '[e']Burn]]/90*Table1[[#This Row],[Days]])+Table1[[#This Row],[RR]]+Table1[[#This Row],[1Q24 (March) Debt Avail]]+Table1[[#This Row],[1Q24 (March) Debt Pmt]]</f>
        <v>14924111.111111112</v>
      </c>
      <c r="X59" s="48">
        <f ca="1">_xlfn.DAYS(TODAY(),Table1[[#This Row],[Date Check]])</f>
        <v>26</v>
      </c>
    </row>
    <row r="60" spans="2:24" ht="25.5" hidden="1" x14ac:dyDescent="0.25">
      <c r="B60" s="33" t="s">
        <v>961</v>
      </c>
      <c r="C60" s="34">
        <v>0.35069444444444442</v>
      </c>
      <c r="D60" s="35" t="s">
        <v>975</v>
      </c>
      <c r="E60" s="33" t="s">
        <v>976</v>
      </c>
      <c r="F60" s="36" t="s">
        <v>647</v>
      </c>
      <c r="G60" s="37" t="s">
        <v>752</v>
      </c>
      <c r="H60" s="38" t="str">
        <f>Table1[[#This Row],[Symbol]]&amp;".AX"</f>
        <v>PNR.AX</v>
      </c>
      <c r="I60" s="50">
        <f>INDEX(Table2[Quarter End Date],MATCH(Table1[[#This Row],[RIC]], Table2[Ticker],0))</f>
        <v>45382</v>
      </c>
      <c r="J60" s="48">
        <f>INDEX(Table2[CFO],MATCH(Table1[[#This Row],[RIC]], Table2[Ticker],0))</f>
        <v>3385000</v>
      </c>
      <c r="K60" s="48"/>
      <c r="L60" s="48">
        <f>INDEX(Table2[CFI],MATCH(Table1[[#This Row],[RIC]], Table2[Ticker],0))</f>
        <v>-7500000</v>
      </c>
      <c r="M60" s="48"/>
      <c r="N60" s="48">
        <f>INDEX(Table2[CFF],MATCH(Table1[[#This Row],[RIC]], Table2[Ticker],0))</f>
        <v>3500000</v>
      </c>
      <c r="O60" s="48"/>
      <c r="P60" s="48"/>
      <c r="Q60" s="48"/>
      <c r="R60" s="48"/>
      <c r="S60" s="48"/>
      <c r="T60" s="48">
        <f>INDEX(Table2[Q End Cash],MATCH(Table1[[#This Row],[RIC]], Table2[Ticker],0))</f>
        <v>36800000</v>
      </c>
      <c r="U60" s="48"/>
      <c r="V60" s="48">
        <f>SUM(Table1[[#This Row],[1Q24 (March) CFO]:[1Q24 (March) CFI, adj]])</f>
        <v>-4115000</v>
      </c>
      <c r="W60" s="48">
        <f ca="1">Table1[[#This Row],[1Q24 (March) Cash End]]+(Table1[[#This Row],[IQ '[e']Burn]]/90*Table1[[#This Row],[Days]])+Table1[[#This Row],[RR]]+Table1[[#This Row],[1Q24 (March) Debt Avail]]+Table1[[#This Row],[1Q24 (March) Debt Pmt]]</f>
        <v>35656944.444444448</v>
      </c>
      <c r="X60" s="48">
        <f ca="1">_xlfn.DAYS(TODAY(),Table1[[#This Row],[Date Check]])</f>
        <v>25</v>
      </c>
    </row>
    <row r="61" spans="2:24" ht="38.25" hidden="1" x14ac:dyDescent="0.25">
      <c r="B61" s="33" t="s">
        <v>979</v>
      </c>
      <c r="C61" s="34">
        <v>0.71805555555555556</v>
      </c>
      <c r="D61" s="35" t="s">
        <v>980</v>
      </c>
      <c r="E61" s="33" t="s">
        <v>981</v>
      </c>
      <c r="F61" s="36" t="s">
        <v>647</v>
      </c>
      <c r="G61" s="37" t="s">
        <v>737</v>
      </c>
      <c r="H61" s="38" t="str">
        <f>Table1[[#This Row],[Symbol]]&amp;".AX"</f>
        <v>RDN.AX</v>
      </c>
      <c r="I61" s="50">
        <f>INDEX(Table2[Quarter End Date],MATCH(Table1[[#This Row],[RIC]], Table2[Ticker],0))</f>
        <v>45382</v>
      </c>
      <c r="J61" s="48">
        <f>INDEX(Table2[CFO],MATCH(Table1[[#This Row],[RIC]], Table2[Ticker],0))</f>
        <v>-540000</v>
      </c>
      <c r="K61" s="48"/>
      <c r="L61" s="48">
        <f>INDEX(Table2[CFI],MATCH(Table1[[#This Row],[RIC]], Table2[Ticker],0))</f>
        <v>0</v>
      </c>
      <c r="M61" s="48"/>
      <c r="N61" s="48">
        <f>INDEX(Table2[CFF],MATCH(Table1[[#This Row],[RIC]], Table2[Ticker],0))</f>
        <v>0</v>
      </c>
      <c r="O61" s="48"/>
      <c r="P61" s="48"/>
      <c r="Q61" s="48"/>
      <c r="R61" s="48"/>
      <c r="S61" s="48"/>
      <c r="T61" s="48">
        <f>INDEX(Table2[Q End Cash],MATCH(Table1[[#This Row],[RIC]], Table2[Ticker],0))</f>
        <v>7200000</v>
      </c>
      <c r="U61" s="48"/>
      <c r="V61" s="48">
        <f>SUM(Table1[[#This Row],[1Q24 (March) CFO]:[1Q24 (March) CFI, adj]])</f>
        <v>-540000</v>
      </c>
      <c r="W61" s="48">
        <f ca="1">Table1[[#This Row],[1Q24 (March) Cash End]]+(Table1[[#This Row],[IQ '[e']Burn]]/90*Table1[[#This Row],[Days]])+Table1[[#This Row],[RR]]+Table1[[#This Row],[1Q24 (March) Debt Avail]]+Table1[[#This Row],[1Q24 (March) Debt Pmt]]</f>
        <v>7050000</v>
      </c>
      <c r="X61" s="48">
        <f ca="1">_xlfn.DAYS(TODAY(),Table1[[#This Row],[Date Check]])</f>
        <v>25</v>
      </c>
    </row>
    <row r="62" spans="2:24" ht="25.5" x14ac:dyDescent="0.25">
      <c r="B62" s="33" t="s">
        <v>895</v>
      </c>
      <c r="C62" s="34">
        <v>0.50972222222222219</v>
      </c>
      <c r="D62" s="35" t="s">
        <v>907</v>
      </c>
      <c r="E62" s="33" t="s">
        <v>908</v>
      </c>
      <c r="F62" s="36" t="s">
        <v>647</v>
      </c>
      <c r="G62" s="37" t="s">
        <v>659</v>
      </c>
      <c r="H62" s="38" t="str">
        <f>Table1[[#This Row],[Symbol]]&amp;".AX"</f>
        <v>GUL.AX</v>
      </c>
      <c r="I62" s="50">
        <v>45382</v>
      </c>
      <c r="J62" s="48">
        <v>277000</v>
      </c>
      <c r="K62" s="48">
        <v>0</v>
      </c>
      <c r="L62" s="48">
        <v>1000</v>
      </c>
      <c r="M62" s="48">
        <v>0</v>
      </c>
      <c r="N62" s="48">
        <v>-85000</v>
      </c>
      <c r="O62" s="48">
        <v>0</v>
      </c>
      <c r="P62" s="52">
        <v>0</v>
      </c>
      <c r="Q62" s="48">
        <v>0</v>
      </c>
      <c r="R62" s="48">
        <v>0</v>
      </c>
      <c r="S62" s="48"/>
      <c r="T62" s="48">
        <v>7206000</v>
      </c>
      <c r="U62" s="52">
        <v>350000</v>
      </c>
      <c r="V62" s="48">
        <f>SUM(Table1[[#This Row],[1Q24 (March) CFO]:[1Q24 (March) CFI, adj]])</f>
        <v>278000</v>
      </c>
      <c r="W62" s="48">
        <f ca="1">Table1[[#This Row],[1Q24 (March) Cash End]]+(Table1[[#This Row],[IQ '[e']Burn]]/90*Table1[[#This Row],[Days]])+Table1[[#This Row],[RR]]+Table1[[#This Row],[1Q24 (March) Debt Avail]]+Table1[[#This Row],[1Q24 (March) Debt Pmt]]</f>
        <v>7283222.222222222</v>
      </c>
      <c r="X62" s="53">
        <f ca="1">_xlfn.DAYS(TODAY(),Table1[[#This Row],[Date Check]])</f>
        <v>25</v>
      </c>
    </row>
    <row r="63" spans="2:24" ht="25.5" x14ac:dyDescent="0.25">
      <c r="B63" s="33" t="s">
        <v>895</v>
      </c>
      <c r="C63" s="34">
        <v>0.49375000000000002</v>
      </c>
      <c r="D63" s="35" t="s">
        <v>909</v>
      </c>
      <c r="E63" s="33" t="s">
        <v>910</v>
      </c>
      <c r="F63" s="36" t="s">
        <v>647</v>
      </c>
      <c r="G63" s="37" t="s">
        <v>886</v>
      </c>
      <c r="H63" s="38" t="str">
        <f>Table1[[#This Row],[Symbol]]&amp;".AX"</f>
        <v>CVR.AX</v>
      </c>
      <c r="I63" s="50">
        <v>45382</v>
      </c>
      <c r="J63" s="48">
        <v>-137000</v>
      </c>
      <c r="K63" s="48">
        <v>0</v>
      </c>
      <c r="L63" s="48">
        <v>-112000</v>
      </c>
      <c r="M63" s="48">
        <v>0</v>
      </c>
      <c r="N63" s="48">
        <v>0</v>
      </c>
      <c r="O63" s="48">
        <v>0</v>
      </c>
      <c r="P63" s="52">
        <v>0</v>
      </c>
      <c r="Q63" s="48">
        <v>0</v>
      </c>
      <c r="R63" s="48">
        <v>0</v>
      </c>
      <c r="S63" s="48"/>
      <c r="T63" s="48">
        <v>813000</v>
      </c>
      <c r="U63" s="52">
        <v>-249000</v>
      </c>
      <c r="V63" s="48">
        <f>SUM(Table1[[#This Row],[1Q24 (March) CFO]:[1Q24 (March) CFI, adj]])</f>
        <v>-249000</v>
      </c>
      <c r="W63" s="48">
        <f ca="1">Table1[[#This Row],[1Q24 (March) Cash End]]+(Table1[[#This Row],[IQ '[e']Burn]]/90*Table1[[#This Row],[Days]])+Table1[[#This Row],[RR]]+Table1[[#This Row],[1Q24 (March) Debt Avail]]+Table1[[#This Row],[1Q24 (March) Debt Pmt]]</f>
        <v>743833.33333333337</v>
      </c>
      <c r="X63" s="53">
        <f ca="1">_xlfn.DAYS(TODAY(),Table1[[#This Row],[Date Check]])</f>
        <v>25</v>
      </c>
    </row>
    <row r="64" spans="2:24" ht="25.5" x14ac:dyDescent="0.25">
      <c r="B64" s="33" t="s">
        <v>895</v>
      </c>
      <c r="C64" s="34">
        <v>0.4152777777777778</v>
      </c>
      <c r="D64" s="35" t="s">
        <v>911</v>
      </c>
      <c r="E64" s="33" t="s">
        <v>912</v>
      </c>
      <c r="F64" s="36" t="s">
        <v>647</v>
      </c>
      <c r="G64" s="37" t="s">
        <v>756</v>
      </c>
      <c r="H64" s="38" t="str">
        <f>Table1[[#This Row],[Symbol]]&amp;".AX"</f>
        <v>WML.AX</v>
      </c>
      <c r="I64" s="50">
        <v>45382</v>
      </c>
      <c r="J64" s="48">
        <v>-249000</v>
      </c>
      <c r="K64" s="48">
        <v>0</v>
      </c>
      <c r="L64" s="48">
        <v>-718000</v>
      </c>
      <c r="M64" s="48">
        <v>0</v>
      </c>
      <c r="N64" s="48">
        <v>-13000</v>
      </c>
      <c r="O64" s="48">
        <v>0</v>
      </c>
      <c r="P64" s="52">
        <v>0</v>
      </c>
      <c r="Q64" s="48">
        <v>0</v>
      </c>
      <c r="R64" s="48">
        <v>0</v>
      </c>
      <c r="S64" s="48"/>
      <c r="T64" s="48">
        <v>1534000</v>
      </c>
      <c r="U64" s="52">
        <v>-967000</v>
      </c>
      <c r="V64" s="48">
        <f>SUM(Table1[[#This Row],[1Q24 (March) CFO]:[1Q24 (March) CFI, adj]])</f>
        <v>-967000</v>
      </c>
      <c r="W64" s="48">
        <f ca="1">Table1[[#This Row],[1Q24 (March) Cash End]]+(Table1[[#This Row],[IQ '[e']Burn]]/90*Table1[[#This Row],[Days]])+Table1[[#This Row],[RR]]+Table1[[#This Row],[1Q24 (March) Debt Avail]]+Table1[[#This Row],[1Q24 (March) Debt Pmt]]</f>
        <v>1265388.888888889</v>
      </c>
      <c r="X64" s="53">
        <f ca="1">_xlfn.DAYS(TODAY(),Table1[[#This Row],[Date Check]])</f>
        <v>25</v>
      </c>
    </row>
    <row r="65" spans="2:24" ht="25.5" x14ac:dyDescent="0.25">
      <c r="B65" s="33" t="s">
        <v>895</v>
      </c>
      <c r="C65" s="34">
        <v>0.39513888888888887</v>
      </c>
      <c r="D65" s="35" t="s">
        <v>916</v>
      </c>
      <c r="E65" s="33" t="s">
        <v>917</v>
      </c>
      <c r="F65" s="36" t="s">
        <v>647</v>
      </c>
      <c r="G65" s="37" t="s">
        <v>731</v>
      </c>
      <c r="H65" s="38" t="str">
        <f>Table1[[#This Row],[Symbol]]&amp;".AX"</f>
        <v>CUL.AX</v>
      </c>
      <c r="I65" s="50">
        <v>45382</v>
      </c>
      <c r="J65" s="48">
        <v>-267000</v>
      </c>
      <c r="K65" s="48">
        <v>0</v>
      </c>
      <c r="L65" s="48">
        <v>0</v>
      </c>
      <c r="M65" s="48">
        <v>0</v>
      </c>
      <c r="N65" s="48">
        <v>0</v>
      </c>
      <c r="O65" s="48">
        <v>0</v>
      </c>
      <c r="P65" s="52">
        <v>0</v>
      </c>
      <c r="Q65" s="48">
        <v>0</v>
      </c>
      <c r="R65" s="48">
        <v>0</v>
      </c>
      <c r="S65" s="48"/>
      <c r="T65" s="48">
        <v>330000</v>
      </c>
      <c r="U65" s="52">
        <v>-267000</v>
      </c>
      <c r="V65" s="48">
        <f>SUM(Table1[[#This Row],[1Q24 (March) CFO]:[1Q24 (March) CFI, adj]])</f>
        <v>-267000</v>
      </c>
      <c r="W65" s="48">
        <f ca="1">Table1[[#This Row],[1Q24 (March) Cash End]]+(Table1[[#This Row],[IQ '[e']Burn]]/90*Table1[[#This Row],[Days]])+Table1[[#This Row],[RR]]+Table1[[#This Row],[1Q24 (March) Debt Avail]]+Table1[[#This Row],[1Q24 (March) Debt Pmt]]</f>
        <v>255833.33333333334</v>
      </c>
      <c r="X65" s="53">
        <f ca="1">_xlfn.DAYS(TODAY(),Table1[[#This Row],[Date Check]])</f>
        <v>25</v>
      </c>
    </row>
    <row r="66" spans="2:24" ht="25.5" x14ac:dyDescent="0.25">
      <c r="B66" s="33" t="s">
        <v>895</v>
      </c>
      <c r="C66" s="34">
        <v>0.37916666666666665</v>
      </c>
      <c r="D66" s="35" t="s">
        <v>918</v>
      </c>
      <c r="E66" s="33" t="s">
        <v>919</v>
      </c>
      <c r="F66" s="36" t="s">
        <v>789</v>
      </c>
      <c r="G66" s="37" t="s">
        <v>655</v>
      </c>
      <c r="H66" s="38" t="str">
        <f>Table1[[#This Row],[Symbol]]&amp;".AX"</f>
        <v>NIS.AX</v>
      </c>
      <c r="I66" s="50">
        <v>45382</v>
      </c>
      <c r="J66" s="48">
        <v>-440000</v>
      </c>
      <c r="K66" s="48">
        <v>0</v>
      </c>
      <c r="L66" s="48">
        <v>-625000</v>
      </c>
      <c r="M66" s="48">
        <v>0</v>
      </c>
      <c r="N66" s="48">
        <v>0</v>
      </c>
      <c r="O66" s="48">
        <v>0</v>
      </c>
      <c r="P66" s="52">
        <v>0</v>
      </c>
      <c r="Q66" s="48">
        <v>0</v>
      </c>
      <c r="R66" s="48">
        <v>0</v>
      </c>
      <c r="S66" s="48"/>
      <c r="T66" s="48">
        <v>2445000</v>
      </c>
      <c r="U66" s="52">
        <v>-1066000</v>
      </c>
      <c r="V66" s="48">
        <f>SUM(Table1[[#This Row],[1Q24 (March) CFO]:[1Q24 (March) CFI, adj]])</f>
        <v>-1065000</v>
      </c>
      <c r="W66" s="48">
        <f ca="1">Table1[[#This Row],[1Q24 (March) Cash End]]+(Table1[[#This Row],[IQ '[e']Burn]]/90*Table1[[#This Row],[Days]])+Table1[[#This Row],[RR]]+Table1[[#This Row],[1Q24 (March) Debt Avail]]+Table1[[#This Row],[1Q24 (March) Debt Pmt]]</f>
        <v>2149166.6666666665</v>
      </c>
      <c r="X66" s="53">
        <f ca="1">_xlfn.DAYS(TODAY(),Table1[[#This Row],[Date Check]])</f>
        <v>25</v>
      </c>
    </row>
    <row r="67" spans="2:24" ht="25.5" x14ac:dyDescent="0.25">
      <c r="B67" s="33" t="s">
        <v>895</v>
      </c>
      <c r="C67" s="34">
        <v>0.37569444444444444</v>
      </c>
      <c r="D67" s="35" t="s">
        <v>920</v>
      </c>
      <c r="E67" s="33" t="s">
        <v>921</v>
      </c>
      <c r="F67" s="36" t="s">
        <v>922</v>
      </c>
      <c r="G67" s="37" t="s">
        <v>655</v>
      </c>
      <c r="H67" s="38" t="str">
        <f>Table1[[#This Row],[Symbol]]&amp;".AX"</f>
        <v>JPR.AX</v>
      </c>
      <c r="I67" s="50">
        <v>45382</v>
      </c>
      <c r="J67" s="48">
        <v>1757000</v>
      </c>
      <c r="K67" s="48">
        <v>0</v>
      </c>
      <c r="L67" s="48">
        <v>-15000</v>
      </c>
      <c r="M67" s="48">
        <v>0</v>
      </c>
      <c r="N67" s="48">
        <v>-1067000</v>
      </c>
      <c r="O67" s="48">
        <v>0</v>
      </c>
      <c r="P67" s="52">
        <v>7600000</v>
      </c>
      <c r="Q67" s="48">
        <v>7600000</v>
      </c>
      <c r="R67" s="48">
        <v>0</v>
      </c>
      <c r="S67" s="48"/>
      <c r="T67" s="48">
        <v>2000000</v>
      </c>
      <c r="U67" s="52">
        <v>1757000</v>
      </c>
      <c r="V67" s="48">
        <f>SUM(Table1[[#This Row],[1Q24 (March) CFO]:[1Q24 (March) CFI, adj]])</f>
        <v>1742000</v>
      </c>
      <c r="W67" s="48">
        <f ca="1">Table1[[#This Row],[1Q24 (March) Cash End]]+(Table1[[#This Row],[IQ '[e']Burn]]/90*Table1[[#This Row],[Days]])+Table1[[#This Row],[RR]]+Table1[[#This Row],[1Q24 (March) Debt Avail]]+Table1[[#This Row],[1Q24 (March) Debt Pmt]]</f>
        <v>10083888.888888888</v>
      </c>
      <c r="X67" s="53">
        <f ca="1">_xlfn.DAYS(TODAY(),Table1[[#This Row],[Date Check]])</f>
        <v>25</v>
      </c>
    </row>
    <row r="68" spans="2:24" ht="25.5" x14ac:dyDescent="0.25">
      <c r="B68" s="33" t="s">
        <v>855</v>
      </c>
      <c r="C68" s="34">
        <v>0.39027777777777778</v>
      </c>
      <c r="D68" s="35" t="s">
        <v>875</v>
      </c>
      <c r="E68" s="33" t="s">
        <v>876</v>
      </c>
      <c r="F68" s="36" t="s">
        <v>777</v>
      </c>
      <c r="G68" s="37" t="s">
        <v>655</v>
      </c>
      <c r="H68" s="38" t="str">
        <f>Table1[[#This Row],[Symbol]]&amp;".AX"</f>
        <v>CHR.AX</v>
      </c>
      <c r="I68" s="50">
        <v>45382</v>
      </c>
      <c r="J68" s="48">
        <v>-287000</v>
      </c>
      <c r="K68" s="48">
        <v>0</v>
      </c>
      <c r="L68" s="48">
        <v>-1196000</v>
      </c>
      <c r="M68" s="48">
        <f>2000000-1500000</f>
        <v>500000</v>
      </c>
      <c r="N68" s="48">
        <v>0</v>
      </c>
      <c r="O68" s="48">
        <v>0</v>
      </c>
      <c r="P68" s="52">
        <v>0</v>
      </c>
      <c r="Q68" s="48">
        <v>0</v>
      </c>
      <c r="R68" s="48">
        <v>0</v>
      </c>
      <c r="S68" s="48"/>
      <c r="T68" s="48">
        <v>2614000</v>
      </c>
      <c r="U68" s="52">
        <v>-983000</v>
      </c>
      <c r="V68" s="48">
        <f>SUM(Table1[[#This Row],[1Q24 (March) CFO]:[1Q24 (March) CFI, adj]])</f>
        <v>-983000</v>
      </c>
      <c r="W68" s="48">
        <f ca="1">Table1[[#This Row],[1Q24 (March) Cash End]]+(Table1[[#This Row],[IQ '[e']Burn]]/90*Table1[[#This Row],[Days]])+Table1[[#This Row],[RR]]+Table1[[#This Row],[1Q24 (March) Debt Avail]]+Table1[[#This Row],[1Q24 (March) Debt Pmt]]</f>
        <v>2340944.4444444445</v>
      </c>
      <c r="X68" s="53">
        <f ca="1">_xlfn.DAYS(TODAY(),Table1[[#This Row],[Date Check]])</f>
        <v>25</v>
      </c>
    </row>
    <row r="69" spans="2:24" ht="25.5" x14ac:dyDescent="0.25">
      <c r="B69" s="33" t="s">
        <v>855</v>
      </c>
      <c r="C69" s="34">
        <v>0.35833333333333334</v>
      </c>
      <c r="D69" s="35" t="s">
        <v>887</v>
      </c>
      <c r="E69" s="33" t="s">
        <v>888</v>
      </c>
      <c r="F69" s="36" t="s">
        <v>647</v>
      </c>
      <c r="G69" s="37" t="s">
        <v>644</v>
      </c>
      <c r="H69" s="38" t="str">
        <f>Table1[[#This Row],[Symbol]]&amp;".AX"</f>
        <v>MZZ.AX</v>
      </c>
      <c r="I69" s="50">
        <v>45382</v>
      </c>
      <c r="J69" s="48">
        <v>-537000</v>
      </c>
      <c r="K69" s="48">
        <v>0</v>
      </c>
      <c r="L69" s="48">
        <v>-721000</v>
      </c>
      <c r="M69" s="48">
        <v>-38000</v>
      </c>
      <c r="N69" s="48">
        <v>60000</v>
      </c>
      <c r="O69" s="48">
        <v>-60000</v>
      </c>
      <c r="P69" s="52">
        <v>0</v>
      </c>
      <c r="Q69" s="48">
        <v>0</v>
      </c>
      <c r="R69" s="48">
        <v>0</v>
      </c>
      <c r="S69" s="48"/>
      <c r="T69" s="48">
        <v>7692000</v>
      </c>
      <c r="U69" s="52">
        <v>-1283000</v>
      </c>
      <c r="V69" s="48">
        <f>SUM(Table1[[#This Row],[1Q24 (March) CFO]:[1Q24 (March) CFI, adj]])</f>
        <v>-1296000</v>
      </c>
      <c r="W69" s="48">
        <f ca="1">Table1[[#This Row],[1Q24 (March) Cash End]]+(Table1[[#This Row],[IQ '[e']Burn]]/90*Table1[[#This Row],[Days]])+Table1[[#This Row],[RR]]+Table1[[#This Row],[1Q24 (March) Debt Avail]]+Table1[[#This Row],[1Q24 (March) Debt Pmt]]</f>
        <v>7332000</v>
      </c>
      <c r="X69" s="53">
        <f ca="1">_xlfn.DAYS(TODAY(),Table1[[#This Row],[Date Check]])</f>
        <v>25</v>
      </c>
    </row>
    <row r="70" spans="2:24" ht="25.5" x14ac:dyDescent="0.25">
      <c r="B70" s="33" t="s">
        <v>855</v>
      </c>
      <c r="C70" s="34">
        <v>0.3576388888888889</v>
      </c>
      <c r="D70" s="35" t="s">
        <v>891</v>
      </c>
      <c r="E70" s="33" t="s">
        <v>892</v>
      </c>
      <c r="F70" s="36" t="s">
        <v>777</v>
      </c>
      <c r="G70" s="37" t="s">
        <v>655</v>
      </c>
      <c r="H70" s="38" t="str">
        <f>Table1[[#This Row],[Symbol]]&amp;".AX"</f>
        <v>DLI.AX</v>
      </c>
      <c r="I70" s="50">
        <v>45382</v>
      </c>
      <c r="J70" s="48">
        <v>-386000</v>
      </c>
      <c r="K70" s="48">
        <v>-306000</v>
      </c>
      <c r="L70" s="48">
        <v>-16212000</v>
      </c>
      <c r="M70" s="48">
        <v>4450000</v>
      </c>
      <c r="N70" s="48">
        <v>488000</v>
      </c>
      <c r="O70" s="48">
        <f>-657000-180000+307000</f>
        <v>-530000</v>
      </c>
      <c r="P70" s="52">
        <v>0</v>
      </c>
      <c r="Q70" s="48">
        <v>0</v>
      </c>
      <c r="R70" s="48">
        <v>0</v>
      </c>
      <c r="S70" s="48"/>
      <c r="T70" s="48">
        <v>100201000</v>
      </c>
      <c r="U70" s="52">
        <v>-12064000</v>
      </c>
      <c r="V70" s="48">
        <f>SUM(Table1[[#This Row],[1Q24 (March) CFO]:[1Q24 (March) CFI, adj]])</f>
        <v>-12454000</v>
      </c>
      <c r="W70" s="48">
        <f ca="1">Table1[[#This Row],[1Q24 (March) Cash End]]+(Table1[[#This Row],[IQ '[e']Burn]]/90*Table1[[#This Row],[Days]])+Table1[[#This Row],[RR]]+Table1[[#This Row],[1Q24 (March) Debt Avail]]+Table1[[#This Row],[1Q24 (March) Debt Pmt]]</f>
        <v>96741555.555555552</v>
      </c>
      <c r="X70" s="53">
        <f ca="1">_xlfn.DAYS(TODAY(),Table1[[#This Row],[Date Check]])</f>
        <v>25</v>
      </c>
    </row>
    <row r="71" spans="2:24" ht="25.5" x14ac:dyDescent="0.25">
      <c r="B71" s="33" t="s">
        <v>855</v>
      </c>
      <c r="C71" s="34">
        <v>0.76875000000000004</v>
      </c>
      <c r="D71" s="35" t="s">
        <v>856</v>
      </c>
      <c r="E71" s="33" t="s">
        <v>857</v>
      </c>
      <c r="F71" s="36" t="s">
        <v>784</v>
      </c>
      <c r="G71" s="37" t="s">
        <v>655</v>
      </c>
      <c r="H71" s="38" t="str">
        <f>Table1[[#This Row],[Symbol]]&amp;".AX"</f>
        <v>DEG.AX</v>
      </c>
      <c r="I71" s="50">
        <v>45382</v>
      </c>
      <c r="J71" s="48">
        <v>-2602000</v>
      </c>
      <c r="K71" s="48">
        <v>0</v>
      </c>
      <c r="L71" s="48">
        <v>-21285000</v>
      </c>
      <c r="M71" s="48">
        <v>0</v>
      </c>
      <c r="N71" s="48">
        <v>-185000</v>
      </c>
      <c r="O71" s="48">
        <f>169000+16000</f>
        <v>185000</v>
      </c>
      <c r="P71" s="52">
        <v>0</v>
      </c>
      <c r="Q71" s="48">
        <v>0</v>
      </c>
      <c r="R71" s="48">
        <v>0</v>
      </c>
      <c r="S71" s="48"/>
      <c r="T71" s="48">
        <v>318657000</v>
      </c>
      <c r="U71" s="52">
        <v>-22945000</v>
      </c>
      <c r="V71" s="48">
        <f>SUM(Table1[[#This Row],[1Q24 (March) CFO]:[1Q24 (March) CFI, adj]])</f>
        <v>-23887000</v>
      </c>
      <c r="W71" s="48">
        <f ca="1">Table1[[#This Row],[1Q24 (March) Cash End]]+(Table1[[#This Row],[IQ '[e']Burn]]/90*Table1[[#This Row],[Days]])+Table1[[#This Row],[RR]]+Table1[[#This Row],[1Q24 (March) Debt Avail]]+Table1[[#This Row],[1Q24 (March) Debt Pmt]]</f>
        <v>312021722.22222221</v>
      </c>
      <c r="X71" s="53">
        <f ca="1">_xlfn.DAYS(TODAY(),Table1[[#This Row],[Date Check]])</f>
        <v>25</v>
      </c>
    </row>
    <row r="72" spans="2:24" ht="25.5" x14ac:dyDescent="0.25">
      <c r="B72" s="33" t="s">
        <v>855</v>
      </c>
      <c r="C72" s="34">
        <v>0.5229166666666667</v>
      </c>
      <c r="D72" s="35" t="s">
        <v>860</v>
      </c>
      <c r="E72" s="33" t="s">
        <v>861</v>
      </c>
      <c r="F72" s="36" t="s">
        <v>647</v>
      </c>
      <c r="G72" s="37" t="s">
        <v>731</v>
      </c>
      <c r="H72" s="38" t="str">
        <f>Table1[[#This Row],[Symbol]]&amp;".AX"</f>
        <v>DKM.AX</v>
      </c>
      <c r="I72" s="50">
        <v>45382</v>
      </c>
      <c r="J72" s="48">
        <v>-228000</v>
      </c>
      <c r="K72" s="48">
        <v>0</v>
      </c>
      <c r="L72" s="48">
        <v>0</v>
      </c>
      <c r="M72" s="48">
        <v>0</v>
      </c>
      <c r="N72" s="48">
        <v>-9000</v>
      </c>
      <c r="O72" s="48">
        <v>0</v>
      </c>
      <c r="P72" s="52">
        <v>0</v>
      </c>
      <c r="Q72" s="48">
        <v>0</v>
      </c>
      <c r="R72" s="48">
        <v>0</v>
      </c>
      <c r="S72" s="48"/>
      <c r="T72" s="48">
        <v>10908000</v>
      </c>
      <c r="U72" s="52">
        <v>-228000</v>
      </c>
      <c r="V72" s="48">
        <f>SUM(Table1[[#This Row],[1Q24 (March) CFO]:[1Q24 (March) CFI, adj]])</f>
        <v>-228000</v>
      </c>
      <c r="W72" s="48">
        <f ca="1">Table1[[#This Row],[1Q24 (March) Cash End]]+(Table1[[#This Row],[IQ '[e']Burn]]/90*Table1[[#This Row],[Days]])+Table1[[#This Row],[RR]]+Table1[[#This Row],[1Q24 (March) Debt Avail]]+Table1[[#This Row],[1Q24 (March) Debt Pmt]]</f>
        <v>10844666.666666666</v>
      </c>
      <c r="X72" s="53">
        <f ca="1">_xlfn.DAYS(TODAY(),Table1[[#This Row],[Date Check]])</f>
        <v>25</v>
      </c>
    </row>
    <row r="73" spans="2:24" ht="25.5" x14ac:dyDescent="0.25">
      <c r="B73" s="33" t="s">
        <v>855</v>
      </c>
      <c r="C73" s="34">
        <v>0.52083333333333337</v>
      </c>
      <c r="D73" s="35" t="s">
        <v>862</v>
      </c>
      <c r="E73" s="33" t="s">
        <v>863</v>
      </c>
      <c r="F73" s="36" t="s">
        <v>864</v>
      </c>
      <c r="G73" s="37" t="s">
        <v>655</v>
      </c>
      <c r="H73" s="38" t="str">
        <f>Table1[[#This Row],[Symbol]]&amp;".AX"</f>
        <v>DMM.AX</v>
      </c>
      <c r="I73" s="50">
        <v>45382</v>
      </c>
      <c r="J73" s="48">
        <v>-658000</v>
      </c>
      <c r="K73" s="48">
        <v>0</v>
      </c>
      <c r="L73" s="48">
        <v>0</v>
      </c>
      <c r="M73" s="48">
        <v>0</v>
      </c>
      <c r="N73" s="48">
        <v>-47000</v>
      </c>
      <c r="O73" s="48">
        <v>47000</v>
      </c>
      <c r="P73" s="52">
        <v>0</v>
      </c>
      <c r="Q73" s="48">
        <v>0</v>
      </c>
      <c r="R73" s="48">
        <v>0</v>
      </c>
      <c r="S73" s="48"/>
      <c r="T73" s="48">
        <v>386000</v>
      </c>
      <c r="U73" s="52">
        <v>-658000</v>
      </c>
      <c r="V73" s="48">
        <f>SUM(Table1[[#This Row],[1Q24 (March) CFO]:[1Q24 (March) CFI, adj]])</f>
        <v>-658000</v>
      </c>
      <c r="W73" s="48">
        <f ca="1">Table1[[#This Row],[1Q24 (March) Cash End]]+(Table1[[#This Row],[IQ '[e']Burn]]/90*Table1[[#This Row],[Days]])+Table1[[#This Row],[RR]]+Table1[[#This Row],[1Q24 (March) Debt Avail]]+Table1[[#This Row],[1Q24 (March) Debt Pmt]]</f>
        <v>203222.22222222222</v>
      </c>
      <c r="X73" s="53">
        <f ca="1">_xlfn.DAYS(TODAY(),Table1[[#This Row],[Date Check]])</f>
        <v>25</v>
      </c>
    </row>
    <row r="74" spans="2:24" ht="25.5" x14ac:dyDescent="0.25">
      <c r="B74" s="33" t="s">
        <v>855</v>
      </c>
      <c r="C74" s="34">
        <v>0.50902777777777775</v>
      </c>
      <c r="D74" s="35" t="s">
        <v>865</v>
      </c>
      <c r="E74" s="33" t="s">
        <v>866</v>
      </c>
      <c r="F74" s="36" t="s">
        <v>647</v>
      </c>
      <c r="G74" s="37" t="s">
        <v>662</v>
      </c>
      <c r="H74" s="38" t="str">
        <f>Table1[[#This Row],[Symbol]]&amp;".AX"</f>
        <v>R8R.AX</v>
      </c>
      <c r="I74" s="50">
        <v>45382</v>
      </c>
      <c r="J74" s="48">
        <v>-134000</v>
      </c>
      <c r="K74" s="48">
        <v>0</v>
      </c>
      <c r="L74" s="48">
        <v>-32000</v>
      </c>
      <c r="M74" s="48">
        <v>0</v>
      </c>
      <c r="N74" s="48">
        <v>0</v>
      </c>
      <c r="O74" s="48">
        <v>0</v>
      </c>
      <c r="P74" s="52">
        <v>0</v>
      </c>
      <c r="Q74" s="48">
        <v>0</v>
      </c>
      <c r="R74" s="48">
        <v>0</v>
      </c>
      <c r="S74" s="48"/>
      <c r="T74" s="48">
        <v>2007000</v>
      </c>
      <c r="U74" s="52">
        <v>-166000</v>
      </c>
      <c r="V74" s="48">
        <f>SUM(Table1[[#This Row],[1Q24 (March) CFO]:[1Q24 (March) CFI, adj]])</f>
        <v>-166000</v>
      </c>
      <c r="W74" s="48">
        <f ca="1">Table1[[#This Row],[1Q24 (March) Cash End]]+(Table1[[#This Row],[IQ '[e']Burn]]/90*Table1[[#This Row],[Days]])+Table1[[#This Row],[RR]]+Table1[[#This Row],[1Q24 (March) Debt Avail]]+Table1[[#This Row],[1Q24 (March) Debt Pmt]]</f>
        <v>1960888.888888889</v>
      </c>
      <c r="X74" s="53">
        <f ca="1">_xlfn.DAYS(TODAY(),Table1[[#This Row],[Date Check]])</f>
        <v>25</v>
      </c>
    </row>
    <row r="75" spans="2:24" ht="25.5" x14ac:dyDescent="0.25">
      <c r="B75" s="33" t="s">
        <v>855</v>
      </c>
      <c r="C75" s="34">
        <v>0.46527777777777779</v>
      </c>
      <c r="D75" s="35" t="s">
        <v>869</v>
      </c>
      <c r="E75" s="33" t="s">
        <v>870</v>
      </c>
      <c r="F75" s="36" t="s">
        <v>647</v>
      </c>
      <c r="G75" s="37" t="s">
        <v>651</v>
      </c>
      <c r="H75" s="38" t="str">
        <f>Table1[[#This Row],[Symbol]]&amp;".AX"</f>
        <v>GLV.AX</v>
      </c>
      <c r="I75" s="50">
        <v>45382</v>
      </c>
      <c r="J75" s="48">
        <v>-116000</v>
      </c>
      <c r="K75" s="48">
        <v>0</v>
      </c>
      <c r="L75" s="48">
        <v>-434000</v>
      </c>
      <c r="M75" s="48">
        <v>0</v>
      </c>
      <c r="N75" s="48">
        <v>1262000</v>
      </c>
      <c r="O75" s="48">
        <v>0</v>
      </c>
      <c r="P75" s="52">
        <v>0</v>
      </c>
      <c r="Q75" s="48">
        <v>0</v>
      </c>
      <c r="R75" s="48">
        <v>0</v>
      </c>
      <c r="S75" s="48"/>
      <c r="T75" s="48">
        <v>2505000</v>
      </c>
      <c r="U75" s="52">
        <v>-55000</v>
      </c>
      <c r="V75" s="48">
        <f>SUM(Table1[[#This Row],[1Q24 (March) CFO]:[1Q24 (March) CFI, adj]])</f>
        <v>-550000</v>
      </c>
      <c r="W75" s="48">
        <f ca="1">Table1[[#This Row],[1Q24 (March) Cash End]]+(Table1[[#This Row],[IQ '[e']Burn]]/90*Table1[[#This Row],[Days]])+Table1[[#This Row],[RR]]+Table1[[#This Row],[1Q24 (March) Debt Avail]]+Table1[[#This Row],[1Q24 (March) Debt Pmt]]</f>
        <v>2352222.222222222</v>
      </c>
      <c r="X75" s="53">
        <f ca="1">_xlfn.DAYS(TODAY(),Table1[[#This Row],[Date Check]])</f>
        <v>25</v>
      </c>
    </row>
    <row r="76" spans="2:24" ht="25.5" x14ac:dyDescent="0.25">
      <c r="B76" s="33" t="s">
        <v>855</v>
      </c>
      <c r="C76" s="34">
        <v>0.44722222222222224</v>
      </c>
      <c r="D76" s="35" t="s">
        <v>871</v>
      </c>
      <c r="E76" s="33" t="s">
        <v>872</v>
      </c>
      <c r="F76" s="36" t="s">
        <v>647</v>
      </c>
      <c r="G76" s="37" t="s">
        <v>648</v>
      </c>
      <c r="H76" s="38" t="str">
        <f>Table1[[#This Row],[Symbol]]&amp;".AX"</f>
        <v>CHW.AX</v>
      </c>
      <c r="I76" s="50">
        <v>45382</v>
      </c>
      <c r="J76" s="48">
        <v>-719000</v>
      </c>
      <c r="K76" s="48">
        <v>0</v>
      </c>
      <c r="L76" s="48">
        <v>-4000</v>
      </c>
      <c r="M76" s="48">
        <v>0</v>
      </c>
      <c r="N76" s="48">
        <v>0</v>
      </c>
      <c r="O76" s="48">
        <v>0</v>
      </c>
      <c r="P76" s="52">
        <v>0</v>
      </c>
      <c r="Q76" s="48">
        <v>0</v>
      </c>
      <c r="R76" s="48">
        <v>0</v>
      </c>
      <c r="S76" s="48"/>
      <c r="T76" s="48">
        <v>4809000</v>
      </c>
      <c r="U76" s="52">
        <v>-719000</v>
      </c>
      <c r="V76" s="48">
        <f>SUM(Table1[[#This Row],[1Q24 (March) CFO]:[1Q24 (March) CFI, adj]])</f>
        <v>-723000</v>
      </c>
      <c r="W76" s="48">
        <f ca="1">Table1[[#This Row],[1Q24 (March) Cash End]]+(Table1[[#This Row],[IQ '[e']Burn]]/90*Table1[[#This Row],[Days]])+Table1[[#This Row],[RR]]+Table1[[#This Row],[1Q24 (March) Debt Avail]]+Table1[[#This Row],[1Q24 (March) Debt Pmt]]</f>
        <v>4608166.666666667</v>
      </c>
      <c r="X76" s="53">
        <f ca="1">_xlfn.DAYS(TODAY(),Table1[[#This Row],[Date Check]])</f>
        <v>25</v>
      </c>
    </row>
    <row r="77" spans="2:24" ht="25.5" x14ac:dyDescent="0.25">
      <c r="B77" s="33" t="s">
        <v>855</v>
      </c>
      <c r="C77" s="34">
        <v>0.41388888888888886</v>
      </c>
      <c r="D77" s="35" t="s">
        <v>873</v>
      </c>
      <c r="E77" s="33" t="s">
        <v>874</v>
      </c>
      <c r="F77" s="36" t="s">
        <v>647</v>
      </c>
      <c r="G77" s="37" t="s">
        <v>648</v>
      </c>
      <c r="H77" s="38" t="str">
        <f>Table1[[#This Row],[Symbol]]&amp;".AX"</f>
        <v>JNO.AX</v>
      </c>
      <c r="I77" s="50">
        <v>45382</v>
      </c>
      <c r="J77" s="48">
        <v>-72000</v>
      </c>
      <c r="K77" s="48">
        <v>0</v>
      </c>
      <c r="L77" s="48">
        <v>-1026000</v>
      </c>
      <c r="M77" s="48">
        <v>0</v>
      </c>
      <c r="N77" s="48">
        <v>0</v>
      </c>
      <c r="O77" s="48">
        <v>0</v>
      </c>
      <c r="P77" s="52">
        <v>0</v>
      </c>
      <c r="Q77" s="48">
        <v>0</v>
      </c>
      <c r="R77" s="48">
        <v>0</v>
      </c>
      <c r="S77" s="48"/>
      <c r="T77" s="48">
        <v>2409000</v>
      </c>
      <c r="U77" s="52">
        <v>-1094000</v>
      </c>
      <c r="V77" s="48">
        <f>SUM(Table1[[#This Row],[1Q24 (March) CFO]:[1Q24 (March) CFI, adj]])</f>
        <v>-1098000</v>
      </c>
      <c r="W77" s="48">
        <f ca="1">Table1[[#This Row],[1Q24 (March) Cash End]]+(Table1[[#This Row],[IQ '[e']Burn]]/90*Table1[[#This Row],[Days]])+Table1[[#This Row],[RR]]+Table1[[#This Row],[1Q24 (March) Debt Avail]]+Table1[[#This Row],[1Q24 (March) Debt Pmt]]</f>
        <v>2104000</v>
      </c>
      <c r="X77" s="53">
        <f ca="1">_xlfn.DAYS(TODAY(),Table1[[#This Row],[Date Check]])</f>
        <v>25</v>
      </c>
    </row>
    <row r="78" spans="2:24" ht="25.5" x14ac:dyDescent="0.25">
      <c r="B78" s="33" t="s">
        <v>855</v>
      </c>
      <c r="C78" s="34">
        <v>0.38472222222222224</v>
      </c>
      <c r="D78" s="35" t="s">
        <v>877</v>
      </c>
      <c r="E78" s="33" t="s">
        <v>878</v>
      </c>
      <c r="F78" s="36" t="s">
        <v>879</v>
      </c>
      <c r="G78" s="37" t="s">
        <v>880</v>
      </c>
      <c r="H78" s="38" t="str">
        <f>Table1[[#This Row],[Symbol]]&amp;".AX"</f>
        <v>GLL.AX</v>
      </c>
      <c r="I78" s="50">
        <v>45382</v>
      </c>
      <c r="J78" s="48">
        <v>-1420000</v>
      </c>
      <c r="K78" s="48">
        <v>0</v>
      </c>
      <c r="L78" s="48">
        <v>12000</v>
      </c>
      <c r="M78" s="48">
        <v>0</v>
      </c>
      <c r="N78" s="48">
        <v>-30000</v>
      </c>
      <c r="O78" s="48">
        <v>0</v>
      </c>
      <c r="P78" s="52">
        <v>0</v>
      </c>
      <c r="Q78" s="48">
        <v>0</v>
      </c>
      <c r="R78" s="48">
        <v>0</v>
      </c>
      <c r="S78" s="48"/>
      <c r="T78" s="48">
        <v>4460000</v>
      </c>
      <c r="U78" s="52">
        <v>-1420000</v>
      </c>
      <c r="V78" s="48">
        <f>SUM(Table1[[#This Row],[1Q24 (March) CFO]:[1Q24 (March) CFI, adj]])</f>
        <v>-1408000</v>
      </c>
      <c r="W78" s="48">
        <f ca="1">Table1[[#This Row],[1Q24 (March) Cash End]]+(Table1[[#This Row],[IQ '[e']Burn]]/90*Table1[[#This Row],[Days]])+Table1[[#This Row],[RR]]+Table1[[#This Row],[1Q24 (March) Debt Avail]]+Table1[[#This Row],[1Q24 (March) Debt Pmt]]</f>
        <v>4068888.888888889</v>
      </c>
      <c r="X78" s="53">
        <f ca="1">_xlfn.DAYS(TODAY(),Table1[[#This Row],[Date Check]])</f>
        <v>25</v>
      </c>
    </row>
    <row r="79" spans="2:24" ht="25.5" x14ac:dyDescent="0.25">
      <c r="B79" s="33" t="s">
        <v>855</v>
      </c>
      <c r="C79" s="34">
        <v>0.38263888888888886</v>
      </c>
      <c r="D79" s="35" t="s">
        <v>881</v>
      </c>
      <c r="E79" s="33" t="s">
        <v>882</v>
      </c>
      <c r="F79" s="36" t="s">
        <v>647</v>
      </c>
      <c r="G79" s="37" t="s">
        <v>698</v>
      </c>
      <c r="H79" s="38" t="str">
        <f>Table1[[#This Row],[Symbol]]&amp;".AX"</f>
        <v>SLS.AX</v>
      </c>
      <c r="I79" s="50">
        <v>45382</v>
      </c>
      <c r="J79" s="48">
        <v>-677000</v>
      </c>
      <c r="K79" s="48">
        <v>0</v>
      </c>
      <c r="L79" s="48">
        <v>-13000</v>
      </c>
      <c r="M79" s="48">
        <v>0</v>
      </c>
      <c r="N79" s="48">
        <v>-19000</v>
      </c>
      <c r="O79" s="48">
        <v>0</v>
      </c>
      <c r="P79" s="52">
        <v>0</v>
      </c>
      <c r="Q79" s="48">
        <v>0</v>
      </c>
      <c r="R79" s="48">
        <v>0</v>
      </c>
      <c r="S79" s="48">
        <v>10000000</v>
      </c>
      <c r="T79" s="48">
        <v>7529000</v>
      </c>
      <c r="U79" s="52">
        <v>-677000</v>
      </c>
      <c r="V79" s="48">
        <f>SUM(Table1[[#This Row],[1Q24 (March) CFO]:[1Q24 (March) CFI, adj]])</f>
        <v>-690000</v>
      </c>
      <c r="W79" s="48">
        <f ca="1">Table1[[#This Row],[1Q24 (March) Cash End]]+(Table1[[#This Row],[IQ '[e']Burn]]/90*Table1[[#This Row],[Days]])+Table1[[#This Row],[RR]]+Table1[[#This Row],[1Q24 (March) Debt Avail]]+Table1[[#This Row],[1Q24 (March) Debt Pmt]]</f>
        <v>17337333.333333332</v>
      </c>
      <c r="X79" s="53">
        <f ca="1">_xlfn.DAYS(TODAY(),Table1[[#This Row],[Date Check]])</f>
        <v>25</v>
      </c>
    </row>
    <row r="80" spans="2:24" ht="38.25" x14ac:dyDescent="0.25">
      <c r="B80" s="33" t="s">
        <v>855</v>
      </c>
      <c r="C80" s="34">
        <v>0.36041666666666666</v>
      </c>
      <c r="D80" s="35" t="s">
        <v>883</v>
      </c>
      <c r="E80" s="33" t="s">
        <v>884</v>
      </c>
      <c r="F80" s="36" t="s">
        <v>885</v>
      </c>
      <c r="G80" s="37" t="s">
        <v>886</v>
      </c>
      <c r="H80" s="38" t="str">
        <f>Table1[[#This Row],[Symbol]]&amp;".AX"</f>
        <v>SRZ.AX</v>
      </c>
      <c r="I80" s="50">
        <v>45382</v>
      </c>
      <c r="J80" s="48">
        <v>-350000</v>
      </c>
      <c r="K80" s="48">
        <v>0</v>
      </c>
      <c r="L80" s="48">
        <v>9000</v>
      </c>
      <c r="M80" s="48">
        <v>-9000</v>
      </c>
      <c r="N80" s="48">
        <v>2136000</v>
      </c>
      <c r="O80" s="48">
        <v>0</v>
      </c>
      <c r="P80" s="52">
        <v>0</v>
      </c>
      <c r="Q80" s="48">
        <v>0</v>
      </c>
      <c r="R80" s="48">
        <v>0</v>
      </c>
      <c r="S80" s="48"/>
      <c r="T80" s="48">
        <v>3187000</v>
      </c>
      <c r="U80" s="52">
        <v>-354000</v>
      </c>
      <c r="V80" s="48">
        <f>SUM(Table1[[#This Row],[1Q24 (March) CFO]:[1Q24 (March) CFI, adj]])</f>
        <v>-350000</v>
      </c>
      <c r="W80" s="48">
        <f ca="1">Table1[[#This Row],[1Q24 (March) Cash End]]+(Table1[[#This Row],[IQ '[e']Burn]]/90*Table1[[#This Row],[Days]])+Table1[[#This Row],[RR]]+Table1[[#This Row],[1Q24 (March) Debt Avail]]+Table1[[#This Row],[1Q24 (March) Debt Pmt]]</f>
        <v>3089777.777777778</v>
      </c>
      <c r="X80" s="53">
        <f ca="1">_xlfn.DAYS(TODAY(),Table1[[#This Row],[Date Check]])</f>
        <v>25</v>
      </c>
    </row>
    <row r="81" spans="2:24" ht="25.5" x14ac:dyDescent="0.25">
      <c r="B81" s="33" t="s">
        <v>855</v>
      </c>
      <c r="C81" s="34">
        <v>0.3576388888888889</v>
      </c>
      <c r="D81" s="35" t="s">
        <v>889</v>
      </c>
      <c r="E81" s="33" t="s">
        <v>890</v>
      </c>
      <c r="F81" s="36" t="s">
        <v>647</v>
      </c>
      <c r="G81" s="37" t="s">
        <v>718</v>
      </c>
      <c r="H81" s="38" t="str">
        <f>Table1[[#This Row],[Symbol]]&amp;".AX"</f>
        <v>CST.AX</v>
      </c>
      <c r="I81" s="50">
        <v>45382</v>
      </c>
      <c r="J81" s="48">
        <v>-368000</v>
      </c>
      <c r="K81" s="48">
        <v>0</v>
      </c>
      <c r="L81" s="48">
        <v>-298000</v>
      </c>
      <c r="M81" s="48">
        <v>0</v>
      </c>
      <c r="N81" s="48">
        <v>-5000</v>
      </c>
      <c r="O81" s="48">
        <v>0</v>
      </c>
      <c r="P81" s="52">
        <v>0</v>
      </c>
      <c r="Q81" s="48">
        <v>0</v>
      </c>
      <c r="R81" s="48">
        <v>0</v>
      </c>
      <c r="S81" s="48"/>
      <c r="T81" s="48">
        <v>3106000</v>
      </c>
      <c r="U81" s="52">
        <v>-666000</v>
      </c>
      <c r="V81" s="48">
        <f>SUM(Table1[[#This Row],[1Q24 (March) CFO]:[1Q24 (March) CFI, adj]])</f>
        <v>-666000</v>
      </c>
      <c r="W81" s="48">
        <f ca="1">Table1[[#This Row],[1Q24 (March) Cash End]]+(Table1[[#This Row],[IQ '[e']Burn]]/90*Table1[[#This Row],[Days]])+Table1[[#This Row],[RR]]+Table1[[#This Row],[1Q24 (March) Debt Avail]]+Table1[[#This Row],[1Q24 (March) Debt Pmt]]</f>
        <v>2921000</v>
      </c>
      <c r="X81" s="53">
        <f ca="1">_xlfn.DAYS(TODAY(),Table1[[#This Row],[Date Check]])</f>
        <v>25</v>
      </c>
    </row>
    <row r="82" spans="2:24" ht="25.5" x14ac:dyDescent="0.25">
      <c r="B82" s="33" t="s">
        <v>855</v>
      </c>
      <c r="C82" s="34">
        <v>0.35555555555555557</v>
      </c>
      <c r="D82" s="35" t="s">
        <v>893</v>
      </c>
      <c r="E82" s="33" t="s">
        <v>894</v>
      </c>
      <c r="F82" s="36" t="s">
        <v>647</v>
      </c>
      <c r="G82" s="37" t="s">
        <v>659</v>
      </c>
      <c r="H82" s="38" t="str">
        <f>Table1[[#This Row],[Symbol]]&amp;".AX"</f>
        <v>CSE.AX</v>
      </c>
      <c r="I82" s="50">
        <v>45382</v>
      </c>
      <c r="J82" s="48">
        <v>79000</v>
      </c>
      <c r="K82" s="48">
        <v>0</v>
      </c>
      <c r="L82" s="48">
        <v>0</v>
      </c>
      <c r="M82" s="48">
        <v>0</v>
      </c>
      <c r="N82" s="48">
        <v>-806000</v>
      </c>
      <c r="O82" s="48">
        <v>0</v>
      </c>
      <c r="P82" s="52">
        <v>0</v>
      </c>
      <c r="Q82" s="48">
        <v>0</v>
      </c>
      <c r="R82" s="48">
        <v>0</v>
      </c>
      <c r="S82" s="48"/>
      <c r="T82" s="48">
        <v>15628000</v>
      </c>
      <c r="U82" s="52">
        <v>79000</v>
      </c>
      <c r="V82" s="48">
        <f>SUM(Table1[[#This Row],[1Q24 (March) CFO]:[1Q24 (March) CFI, adj]])</f>
        <v>79000</v>
      </c>
      <c r="W82" s="48">
        <f ca="1">Table1[[#This Row],[1Q24 (March) Cash End]]+(Table1[[#This Row],[IQ '[e']Burn]]/90*Table1[[#This Row],[Days]])+Table1[[#This Row],[RR]]+Table1[[#This Row],[1Q24 (March) Debt Avail]]+Table1[[#This Row],[1Q24 (March) Debt Pmt]]</f>
        <v>15649944.444444444</v>
      </c>
      <c r="X82" s="53">
        <f ca="1">_xlfn.DAYS(TODAY(),Table1[[#This Row],[Date Check]])</f>
        <v>25</v>
      </c>
    </row>
    <row r="83" spans="2:24" ht="38.25" x14ac:dyDescent="0.25">
      <c r="B83" s="33" t="s">
        <v>794</v>
      </c>
      <c r="C83" s="34">
        <v>0.75694444444444442</v>
      </c>
      <c r="D83" s="35" t="s">
        <v>795</v>
      </c>
      <c r="E83" s="33" t="s">
        <v>796</v>
      </c>
      <c r="F83" s="36" t="s">
        <v>797</v>
      </c>
      <c r="G83" s="37" t="s">
        <v>675</v>
      </c>
      <c r="H83" s="38" t="str">
        <f>Table1[[#This Row],[Symbol]]&amp;".AX"</f>
        <v>LCL.AX</v>
      </c>
      <c r="I83" s="50">
        <v>45382</v>
      </c>
      <c r="J83" s="48">
        <v>-1233000</v>
      </c>
      <c r="K83" s="48">
        <v>0</v>
      </c>
      <c r="L83" s="48">
        <v>164000</v>
      </c>
      <c r="M83" s="48">
        <v>-164000</v>
      </c>
      <c r="N83" s="48">
        <v>-15000</v>
      </c>
      <c r="O83" s="48">
        <v>0</v>
      </c>
      <c r="P83" s="52">
        <v>0</v>
      </c>
      <c r="Q83" s="48">
        <v>0</v>
      </c>
      <c r="R83" s="48">
        <v>0</v>
      </c>
      <c r="S83" s="48"/>
      <c r="T83" s="48">
        <v>2637000</v>
      </c>
      <c r="U83" s="52">
        <v>-1233000</v>
      </c>
      <c r="V83" s="48">
        <f>SUM(Table1[[#This Row],[1Q24 (March) CFO]:[1Q24 (March) CFI, adj]])</f>
        <v>-1233000</v>
      </c>
      <c r="W83" s="48">
        <f ca="1">Table1[[#This Row],[1Q24 (March) Cash End]]+(Table1[[#This Row],[IQ '[e']Burn]]/90*Table1[[#This Row],[Days]])+Table1[[#This Row],[RR]]+Table1[[#This Row],[1Q24 (March) Debt Avail]]+Table1[[#This Row],[1Q24 (March) Debt Pmt]]</f>
        <v>2294500</v>
      </c>
      <c r="X83" s="53">
        <f ca="1">_xlfn.DAYS(TODAY(),Table1[[#This Row],[Date Check]])</f>
        <v>25</v>
      </c>
    </row>
    <row r="84" spans="2:24" ht="38.25" x14ac:dyDescent="0.25">
      <c r="B84" s="33" t="s">
        <v>794</v>
      </c>
      <c r="C84" s="34">
        <v>0.47083333333333333</v>
      </c>
      <c r="D84" s="35" t="s">
        <v>814</v>
      </c>
      <c r="E84" s="33" t="s">
        <v>815</v>
      </c>
      <c r="F84" s="36" t="s">
        <v>816</v>
      </c>
      <c r="G84" s="37" t="s">
        <v>737</v>
      </c>
      <c r="H84" s="38" t="str">
        <f>Table1[[#This Row],[Symbol]]&amp;".AX"</f>
        <v>OBM.AX</v>
      </c>
      <c r="I84" s="50">
        <v>45382</v>
      </c>
      <c r="J84" s="48">
        <v>-7573000</v>
      </c>
      <c r="K84" s="48">
        <v>0</v>
      </c>
      <c r="L84" s="48">
        <v>-5414000</v>
      </c>
      <c r="M84" s="48">
        <v>0</v>
      </c>
      <c r="N84" s="48">
        <v>25213000</v>
      </c>
      <c r="O84" s="48">
        <v>0</v>
      </c>
      <c r="P84" s="52">
        <v>11000000</v>
      </c>
      <c r="Q84" s="48">
        <v>0</v>
      </c>
      <c r="R84" s="48">
        <v>0</v>
      </c>
      <c r="S84" s="48"/>
      <c r="T84" s="48">
        <v>31466000</v>
      </c>
      <c r="U84" s="52">
        <v>-7573000</v>
      </c>
      <c r="V84" s="48">
        <f>SUM(Table1[[#This Row],[1Q24 (March) CFO]:[1Q24 (March) CFI, adj]])</f>
        <v>-12987000</v>
      </c>
      <c r="W84" s="48">
        <f ca="1">Table1[[#This Row],[1Q24 (March) Cash End]]+(Table1[[#This Row],[IQ '[e']Burn]]/90*Table1[[#This Row],[Days]])+Table1[[#This Row],[RR]]+Table1[[#This Row],[1Q24 (March) Debt Avail]]+Table1[[#This Row],[1Q24 (March) Debt Pmt]]</f>
        <v>27858500</v>
      </c>
      <c r="X84" s="53">
        <f ca="1">_xlfn.DAYS(TODAY(),Table1[[#This Row],[Date Check]])</f>
        <v>25</v>
      </c>
    </row>
    <row r="85" spans="2:24" ht="25.5" x14ac:dyDescent="0.25">
      <c r="B85" s="33" t="s">
        <v>794</v>
      </c>
      <c r="C85" s="34">
        <v>0.44374999999999998</v>
      </c>
      <c r="D85" s="35" t="s">
        <v>817</v>
      </c>
      <c r="E85" s="33" t="s">
        <v>818</v>
      </c>
      <c r="F85" s="36" t="s">
        <v>647</v>
      </c>
      <c r="G85" s="37" t="s">
        <v>651</v>
      </c>
      <c r="H85" s="38" t="str">
        <f>Table1[[#This Row],[Symbol]]&amp;".AX"</f>
        <v>VHM.AX</v>
      </c>
      <c r="I85" s="50">
        <v>45382</v>
      </c>
      <c r="J85" s="48">
        <v>-1217000</v>
      </c>
      <c r="K85" s="48">
        <v>0</v>
      </c>
      <c r="L85" s="48">
        <v>-2675000</v>
      </c>
      <c r="M85" s="48">
        <v>0</v>
      </c>
      <c r="N85" s="48">
        <v>0</v>
      </c>
      <c r="O85" s="48">
        <v>0</v>
      </c>
      <c r="P85" s="52">
        <v>0</v>
      </c>
      <c r="Q85" s="48">
        <v>0</v>
      </c>
      <c r="R85" s="48">
        <v>0</v>
      </c>
      <c r="S85" s="48"/>
      <c r="T85" s="48">
        <v>10084000</v>
      </c>
      <c r="U85" s="52">
        <v>-3574000</v>
      </c>
      <c r="V85" s="48">
        <f>SUM(Table1[[#This Row],[1Q24 (March) CFO]:[1Q24 (March) CFI, adj]])</f>
        <v>-3892000</v>
      </c>
      <c r="W85" s="48">
        <f ca="1">Table1[[#This Row],[1Q24 (March) Cash End]]+(Table1[[#This Row],[IQ '[e']Burn]]/90*Table1[[#This Row],[Days]])+Table1[[#This Row],[RR]]+Table1[[#This Row],[1Q24 (March) Debt Avail]]+Table1[[#This Row],[1Q24 (March) Debt Pmt]]</f>
        <v>9002888.8888888881</v>
      </c>
      <c r="X85" s="53">
        <f ca="1">_xlfn.DAYS(TODAY(),Table1[[#This Row],[Date Check]])</f>
        <v>25</v>
      </c>
    </row>
    <row r="86" spans="2:24" ht="25.5" x14ac:dyDescent="0.25">
      <c r="B86" s="33" t="s">
        <v>794</v>
      </c>
      <c r="C86" s="34">
        <v>0.3972222222222222</v>
      </c>
      <c r="D86" s="35" t="s">
        <v>826</v>
      </c>
      <c r="E86" s="33" t="s">
        <v>827</v>
      </c>
      <c r="F86" s="36" t="s">
        <v>647</v>
      </c>
      <c r="G86" s="37" t="s">
        <v>828</v>
      </c>
      <c r="H86" s="38" t="str">
        <f>Table1[[#This Row],[Symbol]]&amp;".AX"</f>
        <v>MXR.AX</v>
      </c>
      <c r="I86" s="50">
        <f>INDEX(Table2[Quarter End Date],MATCH(Table1[[#This Row],[RIC]], Table2[Ticker],0))</f>
        <v>45290</v>
      </c>
      <c r="J86" s="48">
        <f>INDEX(Table2[CFO],MATCH(Table1[[#This Row],[RIC]], Table2[Ticker],0))</f>
        <v>-227000</v>
      </c>
      <c r="K86" s="48"/>
      <c r="L86" s="48">
        <f>INDEX(Table2[CFI],MATCH(Table1[[#This Row],[RIC]], Table2[Ticker],0))</f>
        <v>-205000</v>
      </c>
      <c r="M86" s="48"/>
      <c r="N86" s="48" t="str">
        <f>INDEX(Table2[CFF],MATCH(Table1[[#This Row],[RIC]], Table2[Ticker],0))</f>
        <v>-</v>
      </c>
      <c r="O86" s="48"/>
      <c r="P86" s="52"/>
      <c r="Q86" s="48"/>
      <c r="R86" s="48"/>
      <c r="S86" s="48"/>
      <c r="T86" s="48">
        <f>INDEX(Table2[Q End Cash],MATCH(Table1[[#This Row],[RIC]], Table2[Ticker],0))</f>
        <v>2147000</v>
      </c>
      <c r="U86" s="52"/>
      <c r="V86" s="48">
        <f>SUM(Table1[[#This Row],[1Q24 (March) CFO]:[1Q24 (March) CFI, adj]])</f>
        <v>-432000</v>
      </c>
      <c r="W86" s="48">
        <f ca="1">Table1[[#This Row],[1Q24 (March) Cash End]]+(Table1[[#This Row],[IQ '[e']Burn]]/90*Table1[[#This Row],[Days]])+Table1[[#This Row],[RR]]+Table1[[#This Row],[1Q24 (March) Debt Avail]]+Table1[[#This Row],[1Q24 (March) Debt Pmt]]</f>
        <v>1585400</v>
      </c>
      <c r="X86" s="53">
        <f ca="1">_xlfn.DAYS(TODAY(),Table1[[#This Row],[Date Check]])</f>
        <v>117</v>
      </c>
    </row>
    <row r="87" spans="2:24" ht="25.5" x14ac:dyDescent="0.25">
      <c r="B87" s="33" t="s">
        <v>794</v>
      </c>
      <c r="C87" s="34">
        <v>0.37083333333333335</v>
      </c>
      <c r="D87" s="35" t="s">
        <v>836</v>
      </c>
      <c r="E87" s="33" t="s">
        <v>837</v>
      </c>
      <c r="F87" s="36" t="s">
        <v>680</v>
      </c>
      <c r="G87" s="37" t="s">
        <v>718</v>
      </c>
      <c r="H87" s="38" t="str">
        <f>Table1[[#This Row],[Symbol]]&amp;".AX"</f>
        <v>TG6.AX</v>
      </c>
      <c r="I87" s="50">
        <f>INDEX(Table2[Quarter End Date],MATCH(Table1[[#This Row],[RIC]], Table2[Ticker],0))</f>
        <v>45290</v>
      </c>
      <c r="J87" s="48">
        <f>INDEX(Table2[CFO],MATCH(Table1[[#This Row],[RIC]], Table2[Ticker],0))</f>
        <v>-687000</v>
      </c>
      <c r="K87" s="48"/>
      <c r="L87" s="48">
        <f>INDEX(Table2[CFI],MATCH(Table1[[#This Row],[RIC]], Table2[Ticker],0))</f>
        <v>-1297000</v>
      </c>
      <c r="M87" s="48"/>
      <c r="N87" s="48">
        <f>INDEX(Table2[CFF],MATCH(Table1[[#This Row],[RIC]], Table2[Ticker],0))</f>
        <v>9512000</v>
      </c>
      <c r="O87" s="48"/>
      <c r="P87" s="52"/>
      <c r="Q87" s="48"/>
      <c r="R87" s="48"/>
      <c r="S87" s="48"/>
      <c r="T87" s="48">
        <f>INDEX(Table2[Q End Cash],MATCH(Table1[[#This Row],[RIC]], Table2[Ticker],0))</f>
        <v>10763000</v>
      </c>
      <c r="U87" s="52"/>
      <c r="V87" s="48">
        <f>SUM(Table1[[#This Row],[1Q24 (March) CFO]:[1Q24 (March) CFI, adj]])</f>
        <v>-1984000</v>
      </c>
      <c r="W87" s="48">
        <f ca="1">Table1[[#This Row],[1Q24 (March) Cash End]]+(Table1[[#This Row],[IQ '[e']Burn]]/90*Table1[[#This Row],[Days]])+Table1[[#This Row],[RR]]+Table1[[#This Row],[1Q24 (March) Debt Avail]]+Table1[[#This Row],[1Q24 (March) Debt Pmt]]</f>
        <v>8183800</v>
      </c>
      <c r="X87" s="53">
        <f ca="1">_xlfn.DAYS(TODAY(),Table1[[#This Row],[Date Check]])</f>
        <v>117</v>
      </c>
    </row>
    <row r="88" spans="2:24" ht="25.5" x14ac:dyDescent="0.25">
      <c r="B88" s="33" t="s">
        <v>794</v>
      </c>
      <c r="C88" s="34">
        <v>0.36319444444444443</v>
      </c>
      <c r="D88" s="35" t="s">
        <v>841</v>
      </c>
      <c r="E88" s="33" t="s">
        <v>842</v>
      </c>
      <c r="F88" s="36" t="s">
        <v>647</v>
      </c>
      <c r="G88" s="37" t="s">
        <v>648</v>
      </c>
      <c r="H88" s="38" t="str">
        <f>Table1[[#This Row],[Symbol]]&amp;".AX"</f>
        <v>WR1.AX</v>
      </c>
      <c r="I88" s="50">
        <f>INDEX(Table2[Quarter End Date],MATCH(Table1[[#This Row],[RIC]], Table2[Ticker],0))</f>
        <v>45290</v>
      </c>
      <c r="J88" s="48">
        <f>INDEX(Table2[CFO],MATCH(Table1[[#This Row],[RIC]], Table2[Ticker],0))</f>
        <v>-1166000</v>
      </c>
      <c r="K88" s="48"/>
      <c r="L88" s="48">
        <f>INDEX(Table2[CFI],MATCH(Table1[[#This Row],[RIC]], Table2[Ticker],0))</f>
        <v>-13509000</v>
      </c>
      <c r="M88" s="48"/>
      <c r="N88" s="48">
        <f>INDEX(Table2[CFF],MATCH(Table1[[#This Row],[RIC]], Table2[Ticker],0))</f>
        <v>33943000</v>
      </c>
      <c r="O88" s="48"/>
      <c r="P88" s="52"/>
      <c r="Q88" s="48"/>
      <c r="R88" s="48"/>
      <c r="S88" s="48"/>
      <c r="T88" s="48">
        <f>INDEX(Table2[Q End Cash],MATCH(Table1[[#This Row],[RIC]], Table2[Ticker],0))</f>
        <v>53865000</v>
      </c>
      <c r="U88" s="52"/>
      <c r="V88" s="48">
        <f>SUM(Table1[[#This Row],[1Q24 (March) CFO]:[1Q24 (March) CFI, adj]])</f>
        <v>-14675000</v>
      </c>
      <c r="W88" s="48">
        <f ca="1">Table1[[#This Row],[1Q24 (March) Cash End]]+(Table1[[#This Row],[IQ '[e']Burn]]/90*Table1[[#This Row],[Days]])+Table1[[#This Row],[RR]]+Table1[[#This Row],[1Q24 (March) Debt Avail]]+Table1[[#This Row],[1Q24 (March) Debt Pmt]]</f>
        <v>34787500</v>
      </c>
      <c r="X88" s="53">
        <f ca="1">_xlfn.DAYS(TODAY(),Table1[[#This Row],[Date Check]])</f>
        <v>117</v>
      </c>
    </row>
    <row r="89" spans="2:24" ht="38.25" x14ac:dyDescent="0.25">
      <c r="B89" s="33" t="s">
        <v>794</v>
      </c>
      <c r="C89" s="34">
        <v>0.34930555555555554</v>
      </c>
      <c r="D89" s="35" t="s">
        <v>850</v>
      </c>
      <c r="E89" s="33" t="s">
        <v>851</v>
      </c>
      <c r="F89" s="36" t="s">
        <v>852</v>
      </c>
      <c r="G89" s="37" t="s">
        <v>675</v>
      </c>
      <c r="H89" s="38" t="str">
        <f>Table1[[#This Row],[Symbol]]&amp;".AX"</f>
        <v>DEV.AX</v>
      </c>
      <c r="I89" s="50">
        <f>INDEX(Table2[Quarter End Date],MATCH(Table1[[#This Row],[RIC]], Table2[Ticker],0))</f>
        <v>45290</v>
      </c>
      <c r="J89" s="48">
        <f>INDEX(Table2[CFO],MATCH(Table1[[#This Row],[RIC]], Table2[Ticker],0))</f>
        <v>-5554000</v>
      </c>
      <c r="K89" s="48"/>
      <c r="L89" s="48">
        <f>INDEX(Table2[CFI],MATCH(Table1[[#This Row],[RIC]], Table2[Ticker],0))</f>
        <v>-355000</v>
      </c>
      <c r="M89" s="48"/>
      <c r="N89" s="48">
        <f>INDEX(Table2[CFF],MATCH(Table1[[#This Row],[RIC]], Table2[Ticker],0))</f>
        <v>19893000</v>
      </c>
      <c r="O89" s="48"/>
      <c r="P89" s="52"/>
      <c r="Q89" s="48"/>
      <c r="R89" s="48"/>
      <c r="S89" s="48"/>
      <c r="T89" s="48">
        <f>INDEX(Table2[Q End Cash],MATCH(Table1[[#This Row],[RIC]], Table2[Ticker],0))</f>
        <v>21762000</v>
      </c>
      <c r="U89" s="52"/>
      <c r="V89" s="48">
        <f>SUM(Table1[[#This Row],[1Q24 (March) CFO]:[1Q24 (March) CFI, adj]])</f>
        <v>-5909000</v>
      </c>
      <c r="W89" s="48">
        <f ca="1">Table1[[#This Row],[1Q24 (March) Cash End]]+(Table1[[#This Row],[IQ '[e']Burn]]/90*Table1[[#This Row],[Days]])+Table1[[#This Row],[RR]]+Table1[[#This Row],[1Q24 (March) Debt Avail]]+Table1[[#This Row],[1Q24 (March) Debt Pmt]]</f>
        <v>14080300</v>
      </c>
      <c r="X89" s="53">
        <f ca="1">_xlfn.DAYS(TODAY(),Table1[[#This Row],[Date Check]])</f>
        <v>117</v>
      </c>
    </row>
    <row r="90" spans="2:24" ht="25.5" x14ac:dyDescent="0.25">
      <c r="B90" s="33" t="s">
        <v>794</v>
      </c>
      <c r="C90" s="34">
        <v>0.34722222222222221</v>
      </c>
      <c r="D90" s="35" t="s">
        <v>853</v>
      </c>
      <c r="E90" s="33" t="s">
        <v>854</v>
      </c>
      <c r="F90" s="36" t="s">
        <v>742</v>
      </c>
      <c r="G90" s="37" t="s">
        <v>655</v>
      </c>
      <c r="H90" s="38" t="str">
        <f>Table1[[#This Row],[Symbol]]&amp;".AX"</f>
        <v>GTE.AX</v>
      </c>
      <c r="I90" s="50">
        <f>INDEX(Table2[Quarter End Date],MATCH(Table1[[#This Row],[RIC]], Table2[Ticker],0))</f>
        <v>45290</v>
      </c>
      <c r="J90" s="48">
        <f>INDEX(Table2[CFO],MATCH(Table1[[#This Row],[RIC]], Table2[Ticker],0))</f>
        <v>-148000</v>
      </c>
      <c r="K90" s="48"/>
      <c r="L90" s="48">
        <f>INDEX(Table2[CFI],MATCH(Table1[[#This Row],[RIC]], Table2[Ticker],0))</f>
        <v>-1103000</v>
      </c>
      <c r="M90" s="48"/>
      <c r="N90" s="48">
        <f>INDEX(Table2[CFF],MATCH(Table1[[#This Row],[RIC]], Table2[Ticker],0))</f>
        <v>1050000</v>
      </c>
      <c r="O90" s="48"/>
      <c r="P90" s="52"/>
      <c r="Q90" s="48"/>
      <c r="R90" s="48"/>
      <c r="S90" s="48"/>
      <c r="T90" s="48">
        <f>INDEX(Table2[Q End Cash],MATCH(Table1[[#This Row],[RIC]], Table2[Ticker],0))</f>
        <v>1817000</v>
      </c>
      <c r="U90" s="52"/>
      <c r="V90" s="48">
        <f>SUM(Table1[[#This Row],[1Q24 (March) CFO]:[1Q24 (March) CFI, adj]])</f>
        <v>-1251000</v>
      </c>
      <c r="W90" s="48">
        <f ca="1">Table1[[#This Row],[1Q24 (March) Cash End]]+(Table1[[#This Row],[IQ '[e']Burn]]/90*Table1[[#This Row],[Days]])+Table1[[#This Row],[RR]]+Table1[[#This Row],[1Q24 (March) Debt Avail]]+Table1[[#This Row],[1Q24 (March) Debt Pmt]]</f>
        <v>190700</v>
      </c>
      <c r="X90" s="53">
        <f ca="1">_xlfn.DAYS(TODAY(),Table1[[#This Row],[Date Check]])</f>
        <v>117</v>
      </c>
    </row>
    <row r="91" spans="2:24" ht="25.5" x14ac:dyDescent="0.25">
      <c r="B91" s="33" t="s">
        <v>794</v>
      </c>
      <c r="C91" s="34">
        <v>0.6694444444444444</v>
      </c>
      <c r="D91" s="35" t="s">
        <v>798</v>
      </c>
      <c r="E91" s="33" t="s">
        <v>799</v>
      </c>
      <c r="F91" s="36" t="s">
        <v>647</v>
      </c>
      <c r="G91" s="37" t="s">
        <v>698</v>
      </c>
      <c r="H91" s="38" t="str">
        <f>Table1[[#This Row],[Symbol]]&amp;".AX"</f>
        <v>TG1.AX</v>
      </c>
      <c r="I91" s="50" t="e">
        <f>INDEX(Table2[Quarter End Date],MATCH(Table1[[#This Row],[RIC]], Table2[Ticker],0))</f>
        <v>#N/A</v>
      </c>
      <c r="J91" s="48" t="e">
        <f>INDEX(Table2[CFO],MATCH(Table1[[#This Row],[RIC]], Table2[Ticker],0))</f>
        <v>#N/A</v>
      </c>
      <c r="K91" s="48"/>
      <c r="L91" s="48" t="e">
        <f>INDEX(Table2[CFI],MATCH(Table1[[#This Row],[RIC]], Table2[Ticker],0))</f>
        <v>#N/A</v>
      </c>
      <c r="M91" s="48"/>
      <c r="N91" s="48" t="e">
        <f>INDEX(Table2[CFF],MATCH(Table1[[#This Row],[RIC]], Table2[Ticker],0))</f>
        <v>#N/A</v>
      </c>
      <c r="O91" s="48"/>
      <c r="P91" s="52"/>
      <c r="Q91" s="48"/>
      <c r="R91" s="48"/>
      <c r="S91" s="48"/>
      <c r="T91" s="48" t="e">
        <f>INDEX(Table2[Q End Cash],MATCH(Table1[[#This Row],[RIC]], Table2[Ticker],0))</f>
        <v>#N/A</v>
      </c>
      <c r="U91" s="52"/>
      <c r="V91" s="48" t="e">
        <f>SUM(Table1[[#This Row],[1Q24 (March) CFO]:[1Q24 (March) CFI, adj]])</f>
        <v>#N/A</v>
      </c>
      <c r="W91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91" s="53" t="e">
        <f ca="1">_xlfn.DAYS(TODAY(),Table1[[#This Row],[Date Check]])</f>
        <v>#N/A</v>
      </c>
    </row>
    <row r="92" spans="2:24" ht="25.5" x14ac:dyDescent="0.25">
      <c r="B92" s="33" t="s">
        <v>794</v>
      </c>
      <c r="C92" s="34">
        <v>0.60763888888888884</v>
      </c>
      <c r="D92" s="35" t="s">
        <v>800</v>
      </c>
      <c r="E92" s="33" t="s">
        <v>801</v>
      </c>
      <c r="F92" s="36" t="s">
        <v>647</v>
      </c>
      <c r="G92" s="37" t="s">
        <v>644</v>
      </c>
      <c r="H92" s="38" t="str">
        <f>Table1[[#This Row],[Symbol]]&amp;".AX"</f>
        <v>APS.AX</v>
      </c>
      <c r="I92" s="50" t="e">
        <f>INDEX(Table2[Quarter End Date],MATCH(Table1[[#This Row],[RIC]], Table2[Ticker],0))</f>
        <v>#N/A</v>
      </c>
      <c r="J92" s="48" t="e">
        <f>INDEX(Table2[CFO],MATCH(Table1[[#This Row],[RIC]], Table2[Ticker],0))</f>
        <v>#N/A</v>
      </c>
      <c r="K92" s="48"/>
      <c r="L92" s="48" t="e">
        <f>INDEX(Table2[CFI],MATCH(Table1[[#This Row],[RIC]], Table2[Ticker],0))</f>
        <v>#N/A</v>
      </c>
      <c r="M92" s="48"/>
      <c r="N92" s="48" t="e">
        <f>INDEX(Table2[CFF],MATCH(Table1[[#This Row],[RIC]], Table2[Ticker],0))</f>
        <v>#N/A</v>
      </c>
      <c r="O92" s="48"/>
      <c r="P92" s="52"/>
      <c r="Q92" s="48"/>
      <c r="R92" s="48"/>
      <c r="S92" s="48"/>
      <c r="T92" s="48" t="e">
        <f>INDEX(Table2[Q End Cash],MATCH(Table1[[#This Row],[RIC]], Table2[Ticker],0))</f>
        <v>#N/A</v>
      </c>
      <c r="U92" s="52"/>
      <c r="V92" s="48" t="e">
        <f>SUM(Table1[[#This Row],[1Q24 (March) CFO]:[1Q24 (March) CFI, adj]])</f>
        <v>#N/A</v>
      </c>
      <c r="W92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92" s="53" t="e">
        <f ca="1">_xlfn.DAYS(TODAY(),Table1[[#This Row],[Date Check]])</f>
        <v>#N/A</v>
      </c>
    </row>
    <row r="93" spans="2:24" ht="25.5" x14ac:dyDescent="0.25">
      <c r="B93" s="33" t="s">
        <v>794</v>
      </c>
      <c r="C93" s="34">
        <v>0.58819444444444446</v>
      </c>
      <c r="D93" s="35" t="s">
        <v>802</v>
      </c>
      <c r="E93" s="33" t="s">
        <v>803</v>
      </c>
      <c r="F93" s="36" t="s">
        <v>804</v>
      </c>
      <c r="G93" s="37" t="s">
        <v>648</v>
      </c>
      <c r="H93" s="38" t="str">
        <f>Table1[[#This Row],[Symbol]]&amp;".AX"</f>
        <v>GRL.AX</v>
      </c>
      <c r="I93" s="50" t="e">
        <f>INDEX(Table2[Quarter End Date],MATCH(Table1[[#This Row],[RIC]], Table2[Ticker],0))</f>
        <v>#N/A</v>
      </c>
      <c r="J93" s="48" t="e">
        <f>INDEX(Table2[CFO],MATCH(Table1[[#This Row],[RIC]], Table2[Ticker],0))</f>
        <v>#N/A</v>
      </c>
      <c r="K93" s="48"/>
      <c r="L93" s="48" t="e">
        <f>INDEX(Table2[CFI],MATCH(Table1[[#This Row],[RIC]], Table2[Ticker],0))</f>
        <v>#N/A</v>
      </c>
      <c r="M93" s="48"/>
      <c r="N93" s="48" t="e">
        <f>INDEX(Table2[CFF],MATCH(Table1[[#This Row],[RIC]], Table2[Ticker],0))</f>
        <v>#N/A</v>
      </c>
      <c r="O93" s="48"/>
      <c r="P93" s="52"/>
      <c r="Q93" s="48"/>
      <c r="R93" s="48"/>
      <c r="S93" s="48"/>
      <c r="T93" s="48" t="e">
        <f>INDEX(Table2[Q End Cash],MATCH(Table1[[#This Row],[RIC]], Table2[Ticker],0))</f>
        <v>#N/A</v>
      </c>
      <c r="U93" s="52"/>
      <c r="V93" s="48" t="e">
        <f>SUM(Table1[[#This Row],[1Q24 (March) CFO]:[1Q24 (March) CFI, adj]])</f>
        <v>#N/A</v>
      </c>
      <c r="W93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93" s="53" t="e">
        <f ca="1">_xlfn.DAYS(TODAY(),Table1[[#This Row],[Date Check]])</f>
        <v>#N/A</v>
      </c>
    </row>
    <row r="94" spans="2:24" ht="25.5" x14ac:dyDescent="0.25">
      <c r="B94" s="33" t="s">
        <v>794</v>
      </c>
      <c r="C94" s="34">
        <v>0.5805555555555556</v>
      </c>
      <c r="D94" s="35" t="s">
        <v>805</v>
      </c>
      <c r="E94" s="33" t="s">
        <v>806</v>
      </c>
      <c r="F94" s="36" t="s">
        <v>647</v>
      </c>
      <c r="G94" s="37" t="s">
        <v>662</v>
      </c>
      <c r="H94" s="38" t="str">
        <f>Table1[[#This Row],[Symbol]]&amp;".AX"</f>
        <v>TBA.AX</v>
      </c>
      <c r="I94" s="50" t="e">
        <f>INDEX(Table2[Quarter End Date],MATCH(Table1[[#This Row],[RIC]], Table2[Ticker],0))</f>
        <v>#N/A</v>
      </c>
      <c r="J94" s="48" t="e">
        <f>INDEX(Table2[CFO],MATCH(Table1[[#This Row],[RIC]], Table2[Ticker],0))</f>
        <v>#N/A</v>
      </c>
      <c r="K94" s="48"/>
      <c r="L94" s="48" t="e">
        <f>INDEX(Table2[CFI],MATCH(Table1[[#This Row],[RIC]], Table2[Ticker],0))</f>
        <v>#N/A</v>
      </c>
      <c r="M94" s="48"/>
      <c r="N94" s="48" t="e">
        <f>INDEX(Table2[CFF],MATCH(Table1[[#This Row],[RIC]], Table2[Ticker],0))</f>
        <v>#N/A</v>
      </c>
      <c r="O94" s="48"/>
      <c r="P94" s="52"/>
      <c r="Q94" s="48"/>
      <c r="R94" s="48"/>
      <c r="S94" s="48"/>
      <c r="T94" s="48" t="e">
        <f>INDEX(Table2[Q End Cash],MATCH(Table1[[#This Row],[RIC]], Table2[Ticker],0))</f>
        <v>#N/A</v>
      </c>
      <c r="U94" s="52"/>
      <c r="V94" s="48" t="e">
        <f>SUM(Table1[[#This Row],[1Q24 (March) CFO]:[1Q24 (March) CFI, adj]])</f>
        <v>#N/A</v>
      </c>
      <c r="W94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94" s="53" t="e">
        <f ca="1">_xlfn.DAYS(TODAY(),Table1[[#This Row],[Date Check]])</f>
        <v>#N/A</v>
      </c>
    </row>
    <row r="95" spans="2:24" ht="25.5" x14ac:dyDescent="0.25">
      <c r="B95" s="33" t="s">
        <v>794</v>
      </c>
      <c r="C95" s="34">
        <v>0.50069444444444444</v>
      </c>
      <c r="D95" s="35" t="s">
        <v>810</v>
      </c>
      <c r="E95" s="33" t="s">
        <v>811</v>
      </c>
      <c r="F95" s="36" t="s">
        <v>777</v>
      </c>
      <c r="G95" s="37" t="s">
        <v>659</v>
      </c>
      <c r="H95" s="38" t="str">
        <f>Table1[[#This Row],[Symbol]]&amp;".AX"</f>
        <v>ORN.AX</v>
      </c>
      <c r="I95" s="50" t="e">
        <f>INDEX(Table2[Quarter End Date],MATCH(Table1[[#This Row],[RIC]], Table2[Ticker],0))</f>
        <v>#N/A</v>
      </c>
      <c r="J95" s="48" t="e">
        <f>INDEX(Table2[CFO],MATCH(Table1[[#This Row],[RIC]], Table2[Ticker],0))</f>
        <v>#N/A</v>
      </c>
      <c r="K95" s="48"/>
      <c r="L95" s="48" t="e">
        <f>INDEX(Table2[CFI],MATCH(Table1[[#This Row],[RIC]], Table2[Ticker],0))</f>
        <v>#N/A</v>
      </c>
      <c r="M95" s="48"/>
      <c r="N95" s="48" t="e">
        <f>INDEX(Table2[CFF],MATCH(Table1[[#This Row],[RIC]], Table2[Ticker],0))</f>
        <v>#N/A</v>
      </c>
      <c r="O95" s="48"/>
      <c r="P95" s="52"/>
      <c r="Q95" s="48"/>
      <c r="R95" s="48"/>
      <c r="S95" s="48"/>
      <c r="T95" s="48" t="e">
        <f>INDEX(Table2[Q End Cash],MATCH(Table1[[#This Row],[RIC]], Table2[Ticker],0))</f>
        <v>#N/A</v>
      </c>
      <c r="U95" s="52"/>
      <c r="V95" s="48" t="e">
        <f>SUM(Table1[[#This Row],[1Q24 (March) CFO]:[1Q24 (March) CFI, adj]])</f>
        <v>#N/A</v>
      </c>
      <c r="W95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95" s="53" t="e">
        <f ca="1">_xlfn.DAYS(TODAY(),Table1[[#This Row],[Date Check]])</f>
        <v>#N/A</v>
      </c>
    </row>
    <row r="96" spans="2:24" ht="38.25" x14ac:dyDescent="0.25">
      <c r="B96" s="33" t="s">
        <v>794</v>
      </c>
      <c r="C96" s="34">
        <v>0.4152777777777778</v>
      </c>
      <c r="D96" s="35" t="s">
        <v>819</v>
      </c>
      <c r="E96" s="33" t="s">
        <v>820</v>
      </c>
      <c r="F96" s="36" t="s">
        <v>821</v>
      </c>
      <c r="G96" s="37" t="s">
        <v>718</v>
      </c>
      <c r="H96" s="38" t="str">
        <f>Table1[[#This Row],[Symbol]]&amp;".AX"</f>
        <v>ILT.AX</v>
      </c>
      <c r="I96" s="50" t="e">
        <f>INDEX(Table2[Quarter End Date],MATCH(Table1[[#This Row],[RIC]], Table2[Ticker],0))</f>
        <v>#N/A</v>
      </c>
      <c r="J96" s="48" t="e">
        <f>INDEX(Table2[CFO],MATCH(Table1[[#This Row],[RIC]], Table2[Ticker],0))</f>
        <v>#N/A</v>
      </c>
      <c r="K96" s="48"/>
      <c r="L96" s="48" t="e">
        <f>INDEX(Table2[CFI],MATCH(Table1[[#This Row],[RIC]], Table2[Ticker],0))</f>
        <v>#N/A</v>
      </c>
      <c r="M96" s="48"/>
      <c r="N96" s="48" t="e">
        <f>INDEX(Table2[CFF],MATCH(Table1[[#This Row],[RIC]], Table2[Ticker],0))</f>
        <v>#N/A</v>
      </c>
      <c r="O96" s="48"/>
      <c r="P96" s="52"/>
      <c r="Q96" s="48"/>
      <c r="R96" s="48"/>
      <c r="S96" s="48"/>
      <c r="T96" s="48" t="e">
        <f>INDEX(Table2[Q End Cash],MATCH(Table1[[#This Row],[RIC]], Table2[Ticker],0))</f>
        <v>#N/A</v>
      </c>
      <c r="U96" s="52"/>
      <c r="V96" s="48" t="e">
        <f>SUM(Table1[[#This Row],[1Q24 (March) CFO]:[1Q24 (March) CFI, adj]])</f>
        <v>#N/A</v>
      </c>
      <c r="W96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96" s="53" t="e">
        <f ca="1">_xlfn.DAYS(TODAY(),Table1[[#This Row],[Date Check]])</f>
        <v>#N/A</v>
      </c>
    </row>
    <row r="97" spans="2:24" ht="25.5" x14ac:dyDescent="0.25">
      <c r="B97" s="33" t="s">
        <v>794</v>
      </c>
      <c r="C97" s="34">
        <v>0.41388888888888886</v>
      </c>
      <c r="D97" s="35" t="s">
        <v>822</v>
      </c>
      <c r="E97" s="33" t="s">
        <v>823</v>
      </c>
      <c r="F97" s="36" t="s">
        <v>732</v>
      </c>
      <c r="G97" s="37" t="s">
        <v>675</v>
      </c>
      <c r="H97" s="38" t="str">
        <f>Table1[[#This Row],[Symbol]]&amp;".AX"</f>
        <v>AQX.AX</v>
      </c>
      <c r="I97" s="50" t="e">
        <f>INDEX(Table2[Quarter End Date],MATCH(Table1[[#This Row],[RIC]], Table2[Ticker],0))</f>
        <v>#N/A</v>
      </c>
      <c r="J97" s="48" t="e">
        <f>INDEX(Table2[CFO],MATCH(Table1[[#This Row],[RIC]], Table2[Ticker],0))</f>
        <v>#N/A</v>
      </c>
      <c r="K97" s="48"/>
      <c r="L97" s="48" t="e">
        <f>INDEX(Table2[CFI],MATCH(Table1[[#This Row],[RIC]], Table2[Ticker],0))</f>
        <v>#N/A</v>
      </c>
      <c r="M97" s="48"/>
      <c r="N97" s="48" t="e">
        <f>INDEX(Table2[CFF],MATCH(Table1[[#This Row],[RIC]], Table2[Ticker],0))</f>
        <v>#N/A</v>
      </c>
      <c r="O97" s="48"/>
      <c r="P97" s="52"/>
      <c r="Q97" s="48"/>
      <c r="R97" s="48"/>
      <c r="S97" s="48"/>
      <c r="T97" s="48" t="e">
        <f>INDEX(Table2[Q End Cash],MATCH(Table1[[#This Row],[RIC]], Table2[Ticker],0))</f>
        <v>#N/A</v>
      </c>
      <c r="U97" s="52"/>
      <c r="V97" s="48" t="e">
        <f>SUM(Table1[[#This Row],[1Q24 (March) CFO]:[1Q24 (March) CFI, adj]])</f>
        <v>#N/A</v>
      </c>
      <c r="W97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97" s="53" t="e">
        <f ca="1">_xlfn.DAYS(TODAY(),Table1[[#This Row],[Date Check]])</f>
        <v>#N/A</v>
      </c>
    </row>
    <row r="98" spans="2:24" ht="38.25" x14ac:dyDescent="0.25">
      <c r="B98" s="33" t="s">
        <v>794</v>
      </c>
      <c r="C98" s="34">
        <v>0.39791666666666664</v>
      </c>
      <c r="D98" s="35" t="s">
        <v>824</v>
      </c>
      <c r="E98" s="33" t="s">
        <v>825</v>
      </c>
      <c r="F98" s="36" t="s">
        <v>707</v>
      </c>
      <c r="G98" s="37" t="s">
        <v>752</v>
      </c>
      <c r="H98" s="38" t="str">
        <f>Table1[[#This Row],[Symbol]]&amp;".AX"</f>
        <v>TDO.AX</v>
      </c>
      <c r="I98" s="50" t="e">
        <f>INDEX(Table2[Quarter End Date],MATCH(Table1[[#This Row],[RIC]], Table2[Ticker],0))</f>
        <v>#N/A</v>
      </c>
      <c r="J98" s="48" t="e">
        <f>INDEX(Table2[CFO],MATCH(Table1[[#This Row],[RIC]], Table2[Ticker],0))</f>
        <v>#N/A</v>
      </c>
      <c r="K98" s="48"/>
      <c r="L98" s="48" t="e">
        <f>INDEX(Table2[CFI],MATCH(Table1[[#This Row],[RIC]], Table2[Ticker],0))</f>
        <v>#N/A</v>
      </c>
      <c r="M98" s="48"/>
      <c r="N98" s="48" t="e">
        <f>INDEX(Table2[CFF],MATCH(Table1[[#This Row],[RIC]], Table2[Ticker],0))</f>
        <v>#N/A</v>
      </c>
      <c r="O98" s="48"/>
      <c r="P98" s="52"/>
      <c r="Q98" s="48"/>
      <c r="R98" s="48"/>
      <c r="S98" s="48"/>
      <c r="T98" s="48" t="e">
        <f>INDEX(Table2[Q End Cash],MATCH(Table1[[#This Row],[RIC]], Table2[Ticker],0))</f>
        <v>#N/A</v>
      </c>
      <c r="U98" s="52"/>
      <c r="V98" s="48" t="e">
        <f>SUM(Table1[[#This Row],[1Q24 (March) CFO]:[1Q24 (March) CFI, adj]])</f>
        <v>#N/A</v>
      </c>
      <c r="W98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98" s="53" t="e">
        <f ca="1">_xlfn.DAYS(TODAY(),Table1[[#This Row],[Date Check]])</f>
        <v>#N/A</v>
      </c>
    </row>
    <row r="99" spans="2:24" ht="25.5" x14ac:dyDescent="0.25">
      <c r="B99" s="33" t="s">
        <v>794</v>
      </c>
      <c r="C99" s="34">
        <v>0.3888888888888889</v>
      </c>
      <c r="D99" s="35" t="s">
        <v>829</v>
      </c>
      <c r="E99" s="33" t="s">
        <v>830</v>
      </c>
      <c r="F99" s="36" t="s">
        <v>647</v>
      </c>
      <c r="G99" s="37" t="s">
        <v>648</v>
      </c>
      <c r="H99" s="38" t="str">
        <f>Table1[[#This Row],[Symbol]]&amp;".AX"</f>
        <v>OCN.AX</v>
      </c>
      <c r="I99" s="50" t="e">
        <f>INDEX(Table2[Quarter End Date],MATCH(Table1[[#This Row],[RIC]], Table2[Ticker],0))</f>
        <v>#N/A</v>
      </c>
      <c r="J99" s="48" t="e">
        <f>INDEX(Table2[CFO],MATCH(Table1[[#This Row],[RIC]], Table2[Ticker],0))</f>
        <v>#N/A</v>
      </c>
      <c r="K99" s="48"/>
      <c r="L99" s="48" t="e">
        <f>INDEX(Table2[CFI],MATCH(Table1[[#This Row],[RIC]], Table2[Ticker],0))</f>
        <v>#N/A</v>
      </c>
      <c r="M99" s="48"/>
      <c r="N99" s="48" t="e">
        <f>INDEX(Table2[CFF],MATCH(Table1[[#This Row],[RIC]], Table2[Ticker],0))</f>
        <v>#N/A</v>
      </c>
      <c r="O99" s="48"/>
      <c r="P99" s="52"/>
      <c r="Q99" s="48"/>
      <c r="R99" s="48"/>
      <c r="S99" s="48"/>
      <c r="T99" s="48" t="e">
        <f>INDEX(Table2[Q End Cash],MATCH(Table1[[#This Row],[RIC]], Table2[Ticker],0))</f>
        <v>#N/A</v>
      </c>
      <c r="U99" s="52"/>
      <c r="V99" s="48" t="e">
        <f>SUM(Table1[[#This Row],[1Q24 (March) CFO]:[1Q24 (March) CFI, adj]])</f>
        <v>#N/A</v>
      </c>
      <c r="W99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99" s="53" t="e">
        <f ca="1">_xlfn.DAYS(TODAY(),Table1[[#This Row],[Date Check]])</f>
        <v>#N/A</v>
      </c>
    </row>
    <row r="100" spans="2:24" ht="38.25" x14ac:dyDescent="0.25">
      <c r="B100" s="33" t="s">
        <v>794</v>
      </c>
      <c r="C100" s="34">
        <v>0.38819444444444445</v>
      </c>
      <c r="D100" s="35" t="s">
        <v>831</v>
      </c>
      <c r="E100" s="33" t="s">
        <v>832</v>
      </c>
      <c r="F100" s="36" t="s">
        <v>707</v>
      </c>
      <c r="G100" s="37" t="s">
        <v>662</v>
      </c>
      <c r="H100" s="38" t="str">
        <f>Table1[[#This Row],[Symbol]]&amp;".AX"</f>
        <v>ACP.AX</v>
      </c>
      <c r="I100" s="50" t="e">
        <f>INDEX(Table2[Quarter End Date],MATCH(Table1[[#This Row],[RIC]], Table2[Ticker],0))</f>
        <v>#N/A</v>
      </c>
      <c r="J100" s="48" t="e">
        <f>INDEX(Table2[CFO],MATCH(Table1[[#This Row],[RIC]], Table2[Ticker],0))</f>
        <v>#N/A</v>
      </c>
      <c r="K100" s="48"/>
      <c r="L100" s="48" t="e">
        <f>INDEX(Table2[CFI],MATCH(Table1[[#This Row],[RIC]], Table2[Ticker],0))</f>
        <v>#N/A</v>
      </c>
      <c r="M100" s="48"/>
      <c r="N100" s="48" t="e">
        <f>INDEX(Table2[CFF],MATCH(Table1[[#This Row],[RIC]], Table2[Ticker],0))</f>
        <v>#N/A</v>
      </c>
      <c r="O100" s="48"/>
      <c r="P100" s="52"/>
      <c r="Q100" s="48"/>
      <c r="R100" s="48"/>
      <c r="S100" s="48"/>
      <c r="T100" s="48" t="e">
        <f>INDEX(Table2[Q End Cash],MATCH(Table1[[#This Row],[RIC]], Table2[Ticker],0))</f>
        <v>#N/A</v>
      </c>
      <c r="U100" s="52"/>
      <c r="V100" s="48" t="e">
        <f>SUM(Table1[[#This Row],[1Q24 (March) CFO]:[1Q24 (March) CFI, adj]])</f>
        <v>#N/A</v>
      </c>
      <c r="W100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00" s="53" t="e">
        <f ca="1">_xlfn.DAYS(TODAY(),Table1[[#This Row],[Date Check]])</f>
        <v>#N/A</v>
      </c>
    </row>
    <row r="101" spans="2:24" ht="38.25" x14ac:dyDescent="0.25">
      <c r="B101" s="33" t="s">
        <v>794</v>
      </c>
      <c r="C101" s="34">
        <v>0.37222222222222223</v>
      </c>
      <c r="D101" s="35" t="s">
        <v>833</v>
      </c>
      <c r="E101" s="33" t="s">
        <v>834</v>
      </c>
      <c r="F101" s="36" t="s">
        <v>835</v>
      </c>
      <c r="G101" s="37" t="s">
        <v>662</v>
      </c>
      <c r="H101" s="38" t="str">
        <f>Table1[[#This Row],[Symbol]]&amp;".AX"</f>
        <v>G11.AX</v>
      </c>
      <c r="I101" s="50" t="e">
        <f>INDEX(Table2[Quarter End Date],MATCH(Table1[[#This Row],[RIC]], Table2[Ticker],0))</f>
        <v>#N/A</v>
      </c>
      <c r="J101" s="48" t="e">
        <f>INDEX(Table2[CFO],MATCH(Table1[[#This Row],[RIC]], Table2[Ticker],0))</f>
        <v>#N/A</v>
      </c>
      <c r="K101" s="48"/>
      <c r="L101" s="48" t="e">
        <f>INDEX(Table2[CFI],MATCH(Table1[[#This Row],[RIC]], Table2[Ticker],0))</f>
        <v>#N/A</v>
      </c>
      <c r="M101" s="48"/>
      <c r="N101" s="48" t="e">
        <f>INDEX(Table2[CFF],MATCH(Table1[[#This Row],[RIC]], Table2[Ticker],0))</f>
        <v>#N/A</v>
      </c>
      <c r="O101" s="48"/>
      <c r="P101" s="52"/>
      <c r="Q101" s="48"/>
      <c r="R101" s="48"/>
      <c r="S101" s="48"/>
      <c r="T101" s="48" t="e">
        <f>INDEX(Table2[Q End Cash],MATCH(Table1[[#This Row],[RIC]], Table2[Ticker],0))</f>
        <v>#N/A</v>
      </c>
      <c r="U101" s="52"/>
      <c r="V101" s="48" t="e">
        <f>SUM(Table1[[#This Row],[1Q24 (March) CFO]:[1Q24 (March) CFI, adj]])</f>
        <v>#N/A</v>
      </c>
      <c r="W101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01" s="53" t="e">
        <f ca="1">_xlfn.DAYS(TODAY(),Table1[[#This Row],[Date Check]])</f>
        <v>#N/A</v>
      </c>
    </row>
    <row r="102" spans="2:24" ht="25.5" x14ac:dyDescent="0.25">
      <c r="B102" s="33" t="s">
        <v>794</v>
      </c>
      <c r="C102" s="34">
        <v>0.36319444444444443</v>
      </c>
      <c r="D102" s="35" t="s">
        <v>838</v>
      </c>
      <c r="E102" s="33" t="s">
        <v>839</v>
      </c>
      <c r="F102" s="36" t="s">
        <v>840</v>
      </c>
      <c r="G102" s="37" t="s">
        <v>651</v>
      </c>
      <c r="H102" s="38" t="str">
        <f>Table1[[#This Row],[Symbol]]&amp;".AX"</f>
        <v>ODY.AX</v>
      </c>
      <c r="I102" s="50" t="e">
        <f>INDEX(Table2[Quarter End Date],MATCH(Table1[[#This Row],[RIC]], Table2[Ticker],0))</f>
        <v>#N/A</v>
      </c>
      <c r="J102" s="48" t="e">
        <f>INDEX(Table2[CFO],MATCH(Table1[[#This Row],[RIC]], Table2[Ticker],0))</f>
        <v>#N/A</v>
      </c>
      <c r="K102" s="48"/>
      <c r="L102" s="48" t="e">
        <f>INDEX(Table2[CFI],MATCH(Table1[[#This Row],[RIC]], Table2[Ticker],0))</f>
        <v>#N/A</v>
      </c>
      <c r="M102" s="48"/>
      <c r="N102" s="48" t="e">
        <f>INDEX(Table2[CFF],MATCH(Table1[[#This Row],[RIC]], Table2[Ticker],0))</f>
        <v>#N/A</v>
      </c>
      <c r="O102" s="48"/>
      <c r="P102" s="52"/>
      <c r="Q102" s="48"/>
      <c r="R102" s="48"/>
      <c r="S102" s="48"/>
      <c r="T102" s="48" t="e">
        <f>INDEX(Table2[Q End Cash],MATCH(Table1[[#This Row],[RIC]], Table2[Ticker],0))</f>
        <v>#N/A</v>
      </c>
      <c r="U102" s="52"/>
      <c r="V102" s="48" t="e">
        <f>SUM(Table1[[#This Row],[1Q24 (March) CFO]:[1Q24 (March) CFI, adj]])</f>
        <v>#N/A</v>
      </c>
      <c r="W102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02" s="53" t="e">
        <f ca="1">_xlfn.DAYS(TODAY(),Table1[[#This Row],[Date Check]])</f>
        <v>#N/A</v>
      </c>
    </row>
    <row r="103" spans="2:24" ht="25.5" x14ac:dyDescent="0.25">
      <c r="B103" s="33" t="s">
        <v>794</v>
      </c>
      <c r="C103" s="34">
        <v>0.35</v>
      </c>
      <c r="D103" s="35" t="s">
        <v>843</v>
      </c>
      <c r="E103" s="33" t="s">
        <v>844</v>
      </c>
      <c r="F103" s="36" t="s">
        <v>845</v>
      </c>
      <c r="G103" s="37" t="s">
        <v>731</v>
      </c>
      <c r="H103" s="38" t="str">
        <f>Table1[[#This Row],[Symbol]]&amp;".AX"</f>
        <v>STX.AX</v>
      </c>
      <c r="I103" s="50" t="e">
        <f>INDEX(Table2[Quarter End Date],MATCH(Table1[[#This Row],[RIC]], Table2[Ticker],0))</f>
        <v>#N/A</v>
      </c>
      <c r="J103" s="48" t="e">
        <f>INDEX(Table2[CFO],MATCH(Table1[[#This Row],[RIC]], Table2[Ticker],0))</f>
        <v>#N/A</v>
      </c>
      <c r="K103" s="48"/>
      <c r="L103" s="48" t="e">
        <f>INDEX(Table2[CFI],MATCH(Table1[[#This Row],[RIC]], Table2[Ticker],0))</f>
        <v>#N/A</v>
      </c>
      <c r="M103" s="48"/>
      <c r="N103" s="48" t="e">
        <f>INDEX(Table2[CFF],MATCH(Table1[[#This Row],[RIC]], Table2[Ticker],0))</f>
        <v>#N/A</v>
      </c>
      <c r="O103" s="48"/>
      <c r="P103" s="52"/>
      <c r="Q103" s="48"/>
      <c r="R103" s="48"/>
      <c r="S103" s="48"/>
      <c r="T103" s="48" t="e">
        <f>INDEX(Table2[Q End Cash],MATCH(Table1[[#This Row],[RIC]], Table2[Ticker],0))</f>
        <v>#N/A</v>
      </c>
      <c r="U103" s="52"/>
      <c r="V103" s="48" t="e">
        <f>SUM(Table1[[#This Row],[1Q24 (March) CFO]:[1Q24 (March) CFI, adj]])</f>
        <v>#N/A</v>
      </c>
      <c r="W103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03" s="53" t="e">
        <f ca="1">_xlfn.DAYS(TODAY(),Table1[[#This Row],[Date Check]])</f>
        <v>#N/A</v>
      </c>
    </row>
    <row r="104" spans="2:24" ht="38.25" x14ac:dyDescent="0.25">
      <c r="B104" s="33" t="s">
        <v>794</v>
      </c>
      <c r="C104" s="34">
        <v>0.35</v>
      </c>
      <c r="D104" s="35" t="s">
        <v>848</v>
      </c>
      <c r="E104" s="33" t="s">
        <v>849</v>
      </c>
      <c r="F104" s="36" t="s">
        <v>704</v>
      </c>
      <c r="G104" s="37" t="s">
        <v>718</v>
      </c>
      <c r="H104" s="38" t="str">
        <f>Table1[[#This Row],[Symbol]]&amp;".AX"</f>
        <v>BCA.AX</v>
      </c>
      <c r="I104" s="50" t="e">
        <f>INDEX(Table2[Quarter End Date],MATCH(Table1[[#This Row],[RIC]], Table2[Ticker],0))</f>
        <v>#N/A</v>
      </c>
      <c r="J104" s="48" t="e">
        <f>INDEX(Table2[CFO],MATCH(Table1[[#This Row],[RIC]], Table2[Ticker],0))</f>
        <v>#N/A</v>
      </c>
      <c r="K104" s="48"/>
      <c r="L104" s="48" t="e">
        <f>INDEX(Table2[CFI],MATCH(Table1[[#This Row],[RIC]], Table2[Ticker],0))</f>
        <v>#N/A</v>
      </c>
      <c r="M104" s="48"/>
      <c r="N104" s="48" t="e">
        <f>INDEX(Table2[CFF],MATCH(Table1[[#This Row],[RIC]], Table2[Ticker],0))</f>
        <v>#N/A</v>
      </c>
      <c r="O104" s="48"/>
      <c r="P104" s="52"/>
      <c r="Q104" s="48"/>
      <c r="R104" s="48"/>
      <c r="S104" s="48"/>
      <c r="T104" s="48" t="e">
        <f>INDEX(Table2[Q End Cash],MATCH(Table1[[#This Row],[RIC]], Table2[Ticker],0))</f>
        <v>#N/A</v>
      </c>
      <c r="U104" s="52"/>
      <c r="V104" s="48" t="e">
        <f>SUM(Table1[[#This Row],[1Q24 (March) CFO]:[1Q24 (March) CFI, adj]])</f>
        <v>#N/A</v>
      </c>
      <c r="W104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04" s="53" t="e">
        <f ca="1">_xlfn.DAYS(TODAY(),Table1[[#This Row],[Date Check]])</f>
        <v>#N/A</v>
      </c>
    </row>
    <row r="105" spans="2:24" ht="25.5" x14ac:dyDescent="0.25">
      <c r="B105" s="33" t="s">
        <v>640</v>
      </c>
      <c r="C105" s="34">
        <v>0.68888888888888888</v>
      </c>
      <c r="D105" s="35" t="s">
        <v>663</v>
      </c>
      <c r="E105" s="33" t="s">
        <v>664</v>
      </c>
      <c r="F105" s="36" t="s">
        <v>647</v>
      </c>
      <c r="G105" s="37" t="s">
        <v>665</v>
      </c>
      <c r="H105" s="38" t="str">
        <f>Table1[[#This Row],[Symbol]]&amp;".AX"</f>
        <v>GHY.AX</v>
      </c>
      <c r="I105" s="50">
        <f>INDEX(Table2[Quarter End Date],MATCH(Table1[[#This Row],[RIC]], Table2[Ticker],0))</f>
        <v>45290</v>
      </c>
      <c r="J105" s="48">
        <f>INDEX(Table2[CFO],MATCH(Table1[[#This Row],[RIC]], Table2[Ticker],0))</f>
        <v>-8260000</v>
      </c>
      <c r="K105" s="48"/>
      <c r="L105" s="48">
        <f>INDEX(Table2[CFI],MATCH(Table1[[#This Row],[RIC]], Table2[Ticker],0))</f>
        <v>0</v>
      </c>
      <c r="M105" s="48"/>
      <c r="N105" s="48">
        <f>INDEX(Table2[CFF],MATCH(Table1[[#This Row],[RIC]], Table2[Ticker],0))</f>
        <v>14034000</v>
      </c>
      <c r="O105" s="48"/>
      <c r="P105" s="52"/>
      <c r="Q105" s="48"/>
      <c r="R105" s="48"/>
      <c r="S105" s="48"/>
      <c r="T105" s="48">
        <f>INDEX(Table2[Q End Cash],MATCH(Table1[[#This Row],[RIC]], Table2[Ticker],0))</f>
        <v>20888000</v>
      </c>
      <c r="U105" s="52"/>
      <c r="V105" s="48">
        <f>SUM(Table1[[#This Row],[1Q24 (March) CFO]:[1Q24 (March) CFI, adj]])</f>
        <v>-8260000</v>
      </c>
      <c r="W105" s="48">
        <f ca="1">Table1[[#This Row],[1Q24 (March) Cash End]]+(Table1[[#This Row],[IQ '[e']Burn]]/90*Table1[[#This Row],[Days]])+Table1[[#This Row],[RR]]+Table1[[#This Row],[1Q24 (March) Debt Avail]]+Table1[[#This Row],[1Q24 (March) Debt Pmt]]</f>
        <v>10150000</v>
      </c>
      <c r="X105" s="53">
        <f ca="1">_xlfn.DAYS(TODAY(),Table1[[#This Row],[Date Check]])</f>
        <v>117</v>
      </c>
    </row>
    <row r="106" spans="2:24" ht="25.5" x14ac:dyDescent="0.25">
      <c r="B106" s="33" t="s">
        <v>640</v>
      </c>
      <c r="C106" s="34">
        <v>0.48958333333333331</v>
      </c>
      <c r="D106" s="35" t="s">
        <v>678</v>
      </c>
      <c r="E106" s="33" t="s">
        <v>679</v>
      </c>
      <c r="F106" s="36" t="s">
        <v>680</v>
      </c>
      <c r="G106" s="37" t="s">
        <v>681</v>
      </c>
      <c r="H106" s="38" t="str">
        <f>Table1[[#This Row],[Symbol]]&amp;".AX"</f>
        <v>ZNC.AX</v>
      </c>
      <c r="I106" s="50">
        <f>INDEX(Table2[Quarter End Date],MATCH(Table1[[#This Row],[RIC]], Table2[Ticker],0))</f>
        <v>45290</v>
      </c>
      <c r="J106" s="48">
        <f>INDEX(Table2[CFO],MATCH(Table1[[#This Row],[RIC]], Table2[Ticker],0))</f>
        <v>-1436000</v>
      </c>
      <c r="K106" s="48"/>
      <c r="L106" s="48">
        <f>INDEX(Table2[CFI],MATCH(Table1[[#This Row],[RIC]], Table2[Ticker],0))</f>
        <v>0</v>
      </c>
      <c r="M106" s="48"/>
      <c r="N106" s="48" t="str">
        <f>INDEX(Table2[CFF],MATCH(Table1[[#This Row],[RIC]], Table2[Ticker],0))</f>
        <v>-</v>
      </c>
      <c r="O106" s="48"/>
      <c r="P106" s="52"/>
      <c r="Q106" s="48"/>
      <c r="R106" s="48"/>
      <c r="S106" s="48"/>
      <c r="T106" s="48">
        <f>INDEX(Table2[Q End Cash],MATCH(Table1[[#This Row],[RIC]], Table2[Ticker],0))</f>
        <v>1311000</v>
      </c>
      <c r="U106" s="52"/>
      <c r="V106" s="48">
        <f>SUM(Table1[[#This Row],[1Q24 (March) CFO]:[1Q24 (March) CFI, adj]])</f>
        <v>-1436000</v>
      </c>
      <c r="W106" s="48">
        <f ca="1">Table1[[#This Row],[1Q24 (March) Cash End]]+(Table1[[#This Row],[IQ '[e']Burn]]/90*Table1[[#This Row],[Days]])+Table1[[#This Row],[RR]]+Table1[[#This Row],[1Q24 (March) Debt Avail]]+Table1[[#This Row],[1Q24 (March) Debt Pmt]]</f>
        <v>-555800</v>
      </c>
      <c r="X106" s="53">
        <f ca="1">_xlfn.DAYS(TODAY(),Table1[[#This Row],[Date Check]])</f>
        <v>117</v>
      </c>
    </row>
    <row r="107" spans="2:24" ht="25.5" x14ac:dyDescent="0.25">
      <c r="B107" s="33" t="s">
        <v>640</v>
      </c>
      <c r="C107" s="34">
        <v>0.44583333333333336</v>
      </c>
      <c r="D107" s="35" t="s">
        <v>687</v>
      </c>
      <c r="E107" s="33" t="s">
        <v>688</v>
      </c>
      <c r="F107" s="36" t="s">
        <v>647</v>
      </c>
      <c r="G107" s="37" t="s">
        <v>665</v>
      </c>
      <c r="H107" s="38" t="str">
        <f>Table1[[#This Row],[Symbol]]&amp;".AX"</f>
        <v>BSX.AX</v>
      </c>
      <c r="I107" s="50">
        <f>INDEX(Table2[Quarter End Date],MATCH(Table1[[#This Row],[RIC]], Table2[Ticker],0))</f>
        <v>45290</v>
      </c>
      <c r="J107" s="48">
        <f>INDEX(Table2[CFO],MATCH(Table1[[#This Row],[RIC]], Table2[Ticker],0))</f>
        <v>-5170000</v>
      </c>
      <c r="K107" s="48"/>
      <c r="L107" s="48">
        <f>INDEX(Table2[CFI],MATCH(Table1[[#This Row],[RIC]], Table2[Ticker],0))</f>
        <v>-1386000</v>
      </c>
      <c r="M107" s="48"/>
      <c r="N107" s="48">
        <f>INDEX(Table2[CFF],MATCH(Table1[[#This Row],[RIC]], Table2[Ticker],0))</f>
        <v>3808000</v>
      </c>
      <c r="O107" s="48"/>
      <c r="P107" s="52"/>
      <c r="Q107" s="48"/>
      <c r="R107" s="48"/>
      <c r="S107" s="48"/>
      <c r="T107" s="48">
        <f>INDEX(Table2[Q End Cash],MATCH(Table1[[#This Row],[RIC]], Table2[Ticker],0))</f>
        <v>3297000</v>
      </c>
      <c r="U107" s="52"/>
      <c r="V107" s="48">
        <f>SUM(Table1[[#This Row],[1Q24 (March) CFO]:[1Q24 (March) CFI, adj]])</f>
        <v>-6556000</v>
      </c>
      <c r="W107" s="48">
        <f ca="1">Table1[[#This Row],[1Q24 (March) Cash End]]+(Table1[[#This Row],[IQ '[e']Burn]]/90*Table1[[#This Row],[Days]])+Table1[[#This Row],[RR]]+Table1[[#This Row],[1Q24 (March) Debt Avail]]+Table1[[#This Row],[1Q24 (March) Debt Pmt]]</f>
        <v>-5225800</v>
      </c>
      <c r="X107" s="53">
        <f ca="1">_xlfn.DAYS(TODAY(),Table1[[#This Row],[Date Check]])</f>
        <v>117</v>
      </c>
    </row>
    <row r="108" spans="2:24" ht="25.5" x14ac:dyDescent="0.25">
      <c r="B108" s="33" t="s">
        <v>640</v>
      </c>
      <c r="C108" s="34">
        <v>0.40486111111111112</v>
      </c>
      <c r="D108" s="35" t="s">
        <v>699</v>
      </c>
      <c r="E108" s="33" t="s">
        <v>700</v>
      </c>
      <c r="F108" s="36" t="s">
        <v>701</v>
      </c>
      <c r="G108" s="37" t="s">
        <v>662</v>
      </c>
      <c r="H108" s="38" t="str">
        <f>Table1[[#This Row],[Symbol]]&amp;".AX"</f>
        <v>WWI.AX</v>
      </c>
      <c r="I108" s="50">
        <f>INDEX(Table2[Quarter End Date],MATCH(Table1[[#This Row],[RIC]], Table2[Ticker],0))</f>
        <v>45290</v>
      </c>
      <c r="J108" s="48">
        <f>INDEX(Table2[CFO],MATCH(Table1[[#This Row],[RIC]], Table2[Ticker],0))</f>
        <v>-632000</v>
      </c>
      <c r="K108" s="48"/>
      <c r="L108" s="48">
        <f>INDEX(Table2[CFI],MATCH(Table1[[#This Row],[RIC]], Table2[Ticker],0))</f>
        <v>-114000</v>
      </c>
      <c r="M108" s="48"/>
      <c r="N108" s="48">
        <f>INDEX(Table2[CFF],MATCH(Table1[[#This Row],[RIC]], Table2[Ticker],0))</f>
        <v>1275000</v>
      </c>
      <c r="O108" s="48"/>
      <c r="P108" s="52"/>
      <c r="Q108" s="48"/>
      <c r="R108" s="48"/>
      <c r="S108" s="48"/>
      <c r="T108" s="48">
        <f>INDEX(Table2[Q End Cash],MATCH(Table1[[#This Row],[RIC]], Table2[Ticker],0))</f>
        <v>909000</v>
      </c>
      <c r="U108" s="52"/>
      <c r="V108" s="48">
        <f>SUM(Table1[[#This Row],[1Q24 (March) CFO]:[1Q24 (March) CFI, adj]])</f>
        <v>-746000</v>
      </c>
      <c r="W108" s="48">
        <f ca="1">Table1[[#This Row],[1Q24 (March) Cash End]]+(Table1[[#This Row],[IQ '[e']Burn]]/90*Table1[[#This Row],[Days]])+Table1[[#This Row],[RR]]+Table1[[#This Row],[1Q24 (March) Debt Avail]]+Table1[[#This Row],[1Q24 (March) Debt Pmt]]</f>
        <v>-60800</v>
      </c>
      <c r="X108" s="53">
        <f ca="1">_xlfn.DAYS(TODAY(),Table1[[#This Row],[Date Check]])</f>
        <v>117</v>
      </c>
    </row>
    <row r="109" spans="2:24" ht="25.5" x14ac:dyDescent="0.25">
      <c r="B109" s="33" t="s">
        <v>640</v>
      </c>
      <c r="C109" s="34">
        <v>0.35</v>
      </c>
      <c r="D109" s="35" t="s">
        <v>757</v>
      </c>
      <c r="E109" s="33" t="s">
        <v>758</v>
      </c>
      <c r="F109" s="36" t="s">
        <v>647</v>
      </c>
      <c r="G109" s="37" t="s">
        <v>722</v>
      </c>
      <c r="H109" s="38" t="str">
        <f>Table1[[#This Row],[Symbol]]&amp;".AX"</f>
        <v>S2R.AX</v>
      </c>
      <c r="I109" s="50">
        <f>INDEX(Table2[Quarter End Date],MATCH(Table1[[#This Row],[RIC]], Table2[Ticker],0))</f>
        <v>45290</v>
      </c>
      <c r="J109" s="48">
        <f>INDEX(Table2[CFO],MATCH(Table1[[#This Row],[RIC]], Table2[Ticker],0))</f>
        <v>-1966000</v>
      </c>
      <c r="K109" s="48"/>
      <c r="L109" s="48">
        <f>INDEX(Table2[CFI],MATCH(Table1[[#This Row],[RIC]], Table2[Ticker],0))</f>
        <v>-99000</v>
      </c>
      <c r="M109" s="48"/>
      <c r="N109" s="48">
        <f>INDEX(Table2[CFF],MATCH(Table1[[#This Row],[RIC]], Table2[Ticker],0))</f>
        <v>6650000</v>
      </c>
      <c r="O109" s="48"/>
      <c r="P109" s="52"/>
      <c r="Q109" s="48"/>
      <c r="R109" s="48"/>
      <c r="S109" s="48"/>
      <c r="T109" s="48">
        <f>INDEX(Table2[Q End Cash],MATCH(Table1[[#This Row],[RIC]], Table2[Ticker],0))</f>
        <v>9018000</v>
      </c>
      <c r="U109" s="52"/>
      <c r="V109" s="48">
        <f>SUM(Table1[[#This Row],[1Q24 (March) CFO]:[1Q24 (March) CFI, adj]])</f>
        <v>-2065000</v>
      </c>
      <c r="W109" s="48">
        <f ca="1">Table1[[#This Row],[1Q24 (March) Cash End]]+(Table1[[#This Row],[IQ '[e']Burn]]/90*Table1[[#This Row],[Days]])+Table1[[#This Row],[RR]]+Table1[[#This Row],[1Q24 (March) Debt Avail]]+Table1[[#This Row],[1Q24 (March) Debt Pmt]]</f>
        <v>6333500</v>
      </c>
      <c r="X109" s="53">
        <f ca="1">_xlfn.DAYS(TODAY(),Table1[[#This Row],[Date Check]])</f>
        <v>117</v>
      </c>
    </row>
    <row r="110" spans="2:24" ht="25.5" x14ac:dyDescent="0.25">
      <c r="B110" s="33" t="s">
        <v>640</v>
      </c>
      <c r="C110" s="34">
        <v>0.34861111111111109</v>
      </c>
      <c r="D110" s="35" t="s">
        <v>762</v>
      </c>
      <c r="E110" s="33" t="s">
        <v>763</v>
      </c>
      <c r="F110" s="36" t="s">
        <v>647</v>
      </c>
      <c r="G110" s="37" t="s">
        <v>665</v>
      </c>
      <c r="H110" s="38" t="str">
        <f>Table1[[#This Row],[Symbol]]&amp;".AX"</f>
        <v>BKT.AX</v>
      </c>
      <c r="I110" s="50">
        <f>INDEX(Table2[Quarter End Date],MATCH(Table1[[#This Row],[RIC]], Table2[Ticker],0))</f>
        <v>45290</v>
      </c>
      <c r="J110" s="48">
        <f>INDEX(Table2[CFO],MATCH(Table1[[#This Row],[RIC]], Table2[Ticker],0))</f>
        <v>-1701000</v>
      </c>
      <c r="K110" s="48"/>
      <c r="L110" s="48">
        <f>INDEX(Table2[CFI],MATCH(Table1[[#This Row],[RIC]], Table2[Ticker],0))</f>
        <v>-1776000</v>
      </c>
      <c r="M110" s="48"/>
      <c r="N110" s="48">
        <f>INDEX(Table2[CFF],MATCH(Table1[[#This Row],[RIC]], Table2[Ticker],0))</f>
        <v>-1000</v>
      </c>
      <c r="O110" s="48"/>
      <c r="P110" s="52"/>
      <c r="Q110" s="48"/>
      <c r="R110" s="48"/>
      <c r="S110" s="48"/>
      <c r="T110" s="48">
        <f>INDEX(Table2[Q End Cash],MATCH(Table1[[#This Row],[RIC]], Table2[Ticker],0))</f>
        <v>5229000</v>
      </c>
      <c r="U110" s="52"/>
      <c r="V110" s="48">
        <f>SUM(Table1[[#This Row],[1Q24 (March) CFO]:[1Q24 (March) CFI, adj]])</f>
        <v>-3477000</v>
      </c>
      <c r="W110" s="48">
        <f ca="1">Table1[[#This Row],[1Q24 (March) Cash End]]+(Table1[[#This Row],[IQ '[e']Burn]]/90*Table1[[#This Row],[Days]])+Table1[[#This Row],[RR]]+Table1[[#This Row],[1Q24 (March) Debt Avail]]+Table1[[#This Row],[1Q24 (March) Debt Pmt]]</f>
        <v>708900</v>
      </c>
      <c r="X110" s="53">
        <f ca="1">_xlfn.DAYS(TODAY(),Table1[[#This Row],[Date Check]])</f>
        <v>117</v>
      </c>
    </row>
    <row r="111" spans="2:24" ht="25.5" x14ac:dyDescent="0.25">
      <c r="B111" s="33" t="s">
        <v>640</v>
      </c>
      <c r="C111" s="34">
        <v>0.34791666666666665</v>
      </c>
      <c r="D111" s="35" t="s">
        <v>769</v>
      </c>
      <c r="E111" s="33" t="s">
        <v>770</v>
      </c>
      <c r="F111" s="36" t="s">
        <v>647</v>
      </c>
      <c r="G111" s="37" t="s">
        <v>731</v>
      </c>
      <c r="H111" s="38" t="str">
        <f>Table1[[#This Row],[Symbol]]&amp;".AX"</f>
        <v>CAI.AX</v>
      </c>
      <c r="I111" s="50">
        <f>INDEX(Table2[Quarter End Date],MATCH(Table1[[#This Row],[RIC]], Table2[Ticker],0))</f>
        <v>45290</v>
      </c>
      <c r="J111" s="48">
        <f>INDEX(Table2[CFO],MATCH(Table1[[#This Row],[RIC]], Table2[Ticker],0))</f>
        <v>435000</v>
      </c>
      <c r="K111" s="48"/>
      <c r="L111" s="48">
        <f>INDEX(Table2[CFI],MATCH(Table1[[#This Row],[RIC]], Table2[Ticker],0))</f>
        <v>-830000</v>
      </c>
      <c r="M111" s="48"/>
      <c r="N111" s="48">
        <f>INDEX(Table2[CFF],MATCH(Table1[[#This Row],[RIC]], Table2[Ticker],0))</f>
        <v>-5705000</v>
      </c>
      <c r="O111" s="48"/>
      <c r="P111" s="52"/>
      <c r="Q111" s="48"/>
      <c r="R111" s="48"/>
      <c r="S111" s="48"/>
      <c r="T111" s="48">
        <f>INDEX(Table2[Q End Cash],MATCH(Table1[[#This Row],[RIC]], Table2[Ticker],0))</f>
        <v>9039000</v>
      </c>
      <c r="U111" s="52"/>
      <c r="V111" s="48">
        <f>SUM(Table1[[#This Row],[1Q24 (March) CFO]:[1Q24 (March) CFI, adj]])</f>
        <v>-395000</v>
      </c>
      <c r="W111" s="48">
        <f ca="1">Table1[[#This Row],[1Q24 (March) Cash End]]+(Table1[[#This Row],[IQ '[e']Burn]]/90*Table1[[#This Row],[Days]])+Table1[[#This Row],[RR]]+Table1[[#This Row],[1Q24 (March) Debt Avail]]+Table1[[#This Row],[1Q24 (March) Debt Pmt]]</f>
        <v>8525500</v>
      </c>
      <c r="X111" s="53">
        <f ca="1">_xlfn.DAYS(TODAY(),Table1[[#This Row],[Date Check]])</f>
        <v>117</v>
      </c>
    </row>
    <row r="112" spans="2:24" ht="38.25" x14ac:dyDescent="0.25">
      <c r="B112" s="33" t="s">
        <v>640</v>
      </c>
      <c r="C112" s="34">
        <v>0.34722222222222221</v>
      </c>
      <c r="D112" s="35" t="s">
        <v>771</v>
      </c>
      <c r="E112" s="33" t="s">
        <v>772</v>
      </c>
      <c r="F112" s="36" t="s">
        <v>742</v>
      </c>
      <c r="G112" s="37" t="s">
        <v>655</v>
      </c>
      <c r="H112" s="38" t="str">
        <f>Table1[[#This Row],[Symbol]]&amp;".AX"</f>
        <v>MEK.AX</v>
      </c>
      <c r="I112" s="50">
        <f>INDEX(Table2[Quarter End Date],MATCH(Table1[[#This Row],[RIC]], Table2[Ticker],0))</f>
        <v>45290</v>
      </c>
      <c r="J112" s="48">
        <f>INDEX(Table2[CFO],MATCH(Table1[[#This Row],[RIC]], Table2[Ticker],0))</f>
        <v>-516000</v>
      </c>
      <c r="K112" s="48"/>
      <c r="L112" s="48">
        <f>INDEX(Table2[CFI],MATCH(Table1[[#This Row],[RIC]], Table2[Ticker],0))</f>
        <v>-1024000</v>
      </c>
      <c r="M112" s="48"/>
      <c r="N112" s="48">
        <f>INDEX(Table2[CFF],MATCH(Table1[[#This Row],[RIC]], Table2[Ticker],0))</f>
        <v>5111000</v>
      </c>
      <c r="O112" s="48"/>
      <c r="P112" s="52"/>
      <c r="Q112" s="48"/>
      <c r="R112" s="48"/>
      <c r="S112" s="48"/>
      <c r="T112" s="48">
        <f>INDEX(Table2[Q End Cash],MATCH(Table1[[#This Row],[RIC]], Table2[Ticker],0))</f>
        <v>4678000</v>
      </c>
      <c r="U112" s="52"/>
      <c r="V112" s="48">
        <f>SUM(Table1[[#This Row],[1Q24 (March) CFO]:[1Q24 (March) CFI, adj]])</f>
        <v>-1540000</v>
      </c>
      <c r="W112" s="48">
        <f ca="1">Table1[[#This Row],[1Q24 (March) Cash End]]+(Table1[[#This Row],[IQ '[e']Burn]]/90*Table1[[#This Row],[Days]])+Table1[[#This Row],[RR]]+Table1[[#This Row],[1Q24 (March) Debt Avail]]+Table1[[#This Row],[1Q24 (March) Debt Pmt]]</f>
        <v>2676000</v>
      </c>
      <c r="X112" s="53">
        <f ca="1">_xlfn.DAYS(TODAY(),Table1[[#This Row],[Date Check]])</f>
        <v>117</v>
      </c>
    </row>
    <row r="113" spans="2:24" ht="25.5" x14ac:dyDescent="0.25">
      <c r="B113" s="33" t="s">
        <v>640</v>
      </c>
      <c r="C113" s="34">
        <v>0.34652777777777777</v>
      </c>
      <c r="D113" s="35" t="s">
        <v>782</v>
      </c>
      <c r="E113" s="33" t="s">
        <v>783</v>
      </c>
      <c r="F113" s="36" t="s">
        <v>784</v>
      </c>
      <c r="G113" s="37" t="s">
        <v>655</v>
      </c>
      <c r="H113" s="38" t="str">
        <f>Table1[[#This Row],[Symbol]]&amp;".AX"</f>
        <v>LM8.AX</v>
      </c>
      <c r="I113" s="50">
        <f>INDEX(Table2[Quarter End Date],MATCH(Table1[[#This Row],[RIC]], Table2[Ticker],0))</f>
        <v>45290</v>
      </c>
      <c r="J113" s="48">
        <f>INDEX(Table2[CFO],MATCH(Table1[[#This Row],[RIC]], Table2[Ticker],0))</f>
        <v>-4126000</v>
      </c>
      <c r="K113" s="48"/>
      <c r="L113" s="48">
        <f>INDEX(Table2[CFI],MATCH(Table1[[#This Row],[RIC]], Table2[Ticker],0))</f>
        <v>-1361000</v>
      </c>
      <c r="M113" s="48"/>
      <c r="N113" s="48">
        <f>INDEX(Table2[CFF],MATCH(Table1[[#This Row],[RIC]], Table2[Ticker],0))</f>
        <v>752000</v>
      </c>
      <c r="O113" s="48"/>
      <c r="P113" s="52"/>
      <c r="Q113" s="48"/>
      <c r="R113" s="48"/>
      <c r="S113" s="48"/>
      <c r="T113" s="48">
        <f>INDEX(Table2[Q End Cash],MATCH(Table1[[#This Row],[RIC]], Table2[Ticker],0))</f>
        <v>27173000</v>
      </c>
      <c r="U113" s="52"/>
      <c r="V113" s="48">
        <f>SUM(Table1[[#This Row],[1Q24 (March) CFO]:[1Q24 (March) CFI, adj]])</f>
        <v>-5487000</v>
      </c>
      <c r="W113" s="48">
        <f ca="1">Table1[[#This Row],[1Q24 (March) Cash End]]+(Table1[[#This Row],[IQ '[e']Burn]]/90*Table1[[#This Row],[Days]])+Table1[[#This Row],[RR]]+Table1[[#This Row],[1Q24 (March) Debt Avail]]+Table1[[#This Row],[1Q24 (March) Debt Pmt]]</f>
        <v>20039900</v>
      </c>
      <c r="X113" s="53">
        <f ca="1">_xlfn.DAYS(TODAY(),Table1[[#This Row],[Date Check]])</f>
        <v>117</v>
      </c>
    </row>
    <row r="114" spans="2:24" ht="25.5" x14ac:dyDescent="0.25">
      <c r="B114" s="33" t="s">
        <v>640</v>
      </c>
      <c r="C114" s="34">
        <v>0.77222222222222225</v>
      </c>
      <c r="D114" s="35" t="s">
        <v>645</v>
      </c>
      <c r="E114" s="33" t="s">
        <v>646</v>
      </c>
      <c r="F114" s="36" t="s">
        <v>647</v>
      </c>
      <c r="G114" s="37" t="s">
        <v>648</v>
      </c>
      <c r="H114" s="38" t="str">
        <f>Table1[[#This Row],[Symbol]]&amp;".AX"</f>
        <v>BLZ.AX</v>
      </c>
      <c r="I114" s="50" t="e">
        <f>INDEX(Table2[Quarter End Date],MATCH(Table1[[#This Row],[RIC]], Table2[Ticker],0))</f>
        <v>#N/A</v>
      </c>
      <c r="J114" s="48" t="e">
        <f>INDEX(Table2[CFO],MATCH(Table1[[#This Row],[RIC]], Table2[Ticker],0))</f>
        <v>#N/A</v>
      </c>
      <c r="K114" s="48"/>
      <c r="L114" s="48" t="e">
        <f>INDEX(Table2[CFI],MATCH(Table1[[#This Row],[RIC]], Table2[Ticker],0))</f>
        <v>#N/A</v>
      </c>
      <c r="M114" s="48"/>
      <c r="N114" s="48" t="e">
        <f>INDEX(Table2[CFF],MATCH(Table1[[#This Row],[RIC]], Table2[Ticker],0))</f>
        <v>#N/A</v>
      </c>
      <c r="O114" s="48"/>
      <c r="P114" s="52"/>
      <c r="Q114" s="48"/>
      <c r="R114" s="48"/>
      <c r="S114" s="48"/>
      <c r="T114" s="48" t="e">
        <f>INDEX(Table2[Q End Cash],MATCH(Table1[[#This Row],[RIC]], Table2[Ticker],0))</f>
        <v>#N/A</v>
      </c>
      <c r="U114" s="52"/>
      <c r="V114" s="48" t="e">
        <f>SUM(Table1[[#This Row],[1Q24 (March) CFO]:[1Q24 (March) CFI, adj]])</f>
        <v>#N/A</v>
      </c>
      <c r="W114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14" s="53" t="e">
        <f ca="1">_xlfn.DAYS(TODAY(),Table1[[#This Row],[Date Check]])</f>
        <v>#N/A</v>
      </c>
    </row>
    <row r="115" spans="2:24" ht="25.5" x14ac:dyDescent="0.25">
      <c r="B115" s="33" t="s">
        <v>640</v>
      </c>
      <c r="C115" s="34">
        <v>0.71736111111111112</v>
      </c>
      <c r="D115" s="35" t="s">
        <v>652</v>
      </c>
      <c r="E115" s="33" t="s">
        <v>653</v>
      </c>
      <c r="F115" s="36" t="s">
        <v>654</v>
      </c>
      <c r="G115" s="37" t="s">
        <v>655</v>
      </c>
      <c r="H115" s="38" t="str">
        <f>Table1[[#This Row],[Symbol]]&amp;".AX"</f>
        <v>NTM.AX</v>
      </c>
      <c r="I115" s="50" t="e">
        <f>INDEX(Table2[Quarter End Date],MATCH(Table1[[#This Row],[RIC]], Table2[Ticker],0))</f>
        <v>#N/A</v>
      </c>
      <c r="J115" s="48" t="e">
        <f>INDEX(Table2[CFO],MATCH(Table1[[#This Row],[RIC]], Table2[Ticker],0))</f>
        <v>#N/A</v>
      </c>
      <c r="K115" s="48"/>
      <c r="L115" s="48" t="e">
        <f>INDEX(Table2[CFI],MATCH(Table1[[#This Row],[RIC]], Table2[Ticker],0))</f>
        <v>#N/A</v>
      </c>
      <c r="M115" s="48"/>
      <c r="N115" s="48" t="e">
        <f>INDEX(Table2[CFF],MATCH(Table1[[#This Row],[RIC]], Table2[Ticker],0))</f>
        <v>#N/A</v>
      </c>
      <c r="O115" s="48"/>
      <c r="P115" s="52"/>
      <c r="Q115" s="48"/>
      <c r="R115" s="48"/>
      <c r="S115" s="48"/>
      <c r="T115" s="48" t="e">
        <f>INDEX(Table2[Q End Cash],MATCH(Table1[[#This Row],[RIC]], Table2[Ticker],0))</f>
        <v>#N/A</v>
      </c>
      <c r="U115" s="52"/>
      <c r="V115" s="48" t="e">
        <f>SUM(Table1[[#This Row],[1Q24 (March) CFO]:[1Q24 (March) CFI, adj]])</f>
        <v>#N/A</v>
      </c>
      <c r="W115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15" s="53" t="e">
        <f ca="1">_xlfn.DAYS(TODAY(),Table1[[#This Row],[Date Check]])</f>
        <v>#N/A</v>
      </c>
    </row>
    <row r="116" spans="2:24" ht="25.5" x14ac:dyDescent="0.25">
      <c r="B116" s="33" t="s">
        <v>640</v>
      </c>
      <c r="C116" s="34">
        <v>0.70833333333333337</v>
      </c>
      <c r="D116" s="35" t="s">
        <v>660</v>
      </c>
      <c r="E116" s="33" t="s">
        <v>661</v>
      </c>
      <c r="F116" s="36" t="s">
        <v>647</v>
      </c>
      <c r="G116" s="37" t="s">
        <v>662</v>
      </c>
      <c r="H116" s="38" t="str">
        <f>Table1[[#This Row],[Symbol]]&amp;".AX"</f>
        <v>ALB.AX</v>
      </c>
      <c r="I116" s="50" t="e">
        <f>INDEX(Table2[Quarter End Date],MATCH(Table1[[#This Row],[RIC]], Table2[Ticker],0))</f>
        <v>#N/A</v>
      </c>
      <c r="J116" s="48" t="e">
        <f>INDEX(Table2[CFO],MATCH(Table1[[#This Row],[RIC]], Table2[Ticker],0))</f>
        <v>#N/A</v>
      </c>
      <c r="K116" s="48"/>
      <c r="L116" s="48" t="e">
        <f>INDEX(Table2[CFI],MATCH(Table1[[#This Row],[RIC]], Table2[Ticker],0))</f>
        <v>#N/A</v>
      </c>
      <c r="M116" s="48"/>
      <c r="N116" s="48" t="e">
        <f>INDEX(Table2[CFF],MATCH(Table1[[#This Row],[RIC]], Table2[Ticker],0))</f>
        <v>#N/A</v>
      </c>
      <c r="O116" s="48"/>
      <c r="P116" s="52"/>
      <c r="Q116" s="48"/>
      <c r="R116" s="48"/>
      <c r="S116" s="48"/>
      <c r="T116" s="48" t="e">
        <f>INDEX(Table2[Q End Cash],MATCH(Table1[[#This Row],[RIC]], Table2[Ticker],0))</f>
        <v>#N/A</v>
      </c>
      <c r="U116" s="52"/>
      <c r="V116" s="48" t="e">
        <f>SUM(Table1[[#This Row],[1Q24 (March) CFO]:[1Q24 (March) CFI, adj]])</f>
        <v>#N/A</v>
      </c>
      <c r="W116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16" s="53" t="e">
        <f ca="1">_xlfn.DAYS(TODAY(),Table1[[#This Row],[Date Check]])</f>
        <v>#N/A</v>
      </c>
    </row>
    <row r="117" spans="2:24" ht="25.5" x14ac:dyDescent="0.25">
      <c r="B117" s="33" t="s">
        <v>640</v>
      </c>
      <c r="C117" s="34">
        <v>0.68333333333333335</v>
      </c>
      <c r="D117" s="35" t="s">
        <v>666</v>
      </c>
      <c r="E117" s="33" t="s">
        <v>667</v>
      </c>
      <c r="F117" s="36" t="s">
        <v>647</v>
      </c>
      <c r="G117" s="37" t="s">
        <v>668</v>
      </c>
      <c r="H117" s="38" t="str">
        <f>Table1[[#This Row],[Symbol]]&amp;".AX"</f>
        <v>LNR.AX</v>
      </c>
      <c r="I117" s="50" t="e">
        <f>INDEX(Table2[Quarter End Date],MATCH(Table1[[#This Row],[RIC]], Table2[Ticker],0))</f>
        <v>#N/A</v>
      </c>
      <c r="J117" s="48" t="e">
        <f>INDEX(Table2[CFO],MATCH(Table1[[#This Row],[RIC]], Table2[Ticker],0))</f>
        <v>#N/A</v>
      </c>
      <c r="K117" s="48"/>
      <c r="L117" s="48" t="e">
        <f>INDEX(Table2[CFI],MATCH(Table1[[#This Row],[RIC]], Table2[Ticker],0))</f>
        <v>#N/A</v>
      </c>
      <c r="M117" s="48"/>
      <c r="N117" s="48" t="e">
        <f>INDEX(Table2[CFF],MATCH(Table1[[#This Row],[RIC]], Table2[Ticker],0))</f>
        <v>#N/A</v>
      </c>
      <c r="O117" s="48"/>
      <c r="P117" s="52"/>
      <c r="Q117" s="48"/>
      <c r="R117" s="48"/>
      <c r="S117" s="48"/>
      <c r="T117" s="48" t="e">
        <f>INDEX(Table2[Q End Cash],MATCH(Table1[[#This Row],[RIC]], Table2[Ticker],0))</f>
        <v>#N/A</v>
      </c>
      <c r="U117" s="52"/>
      <c r="V117" s="48" t="e">
        <f>SUM(Table1[[#This Row],[1Q24 (March) CFO]:[1Q24 (March) CFI, adj]])</f>
        <v>#N/A</v>
      </c>
      <c r="W117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17" s="53" t="e">
        <f ca="1">_xlfn.DAYS(TODAY(),Table1[[#This Row],[Date Check]])</f>
        <v>#N/A</v>
      </c>
    </row>
    <row r="118" spans="2:24" ht="25.5" x14ac:dyDescent="0.25">
      <c r="B118" s="33" t="s">
        <v>640</v>
      </c>
      <c r="C118" s="34">
        <v>0.58680555555555558</v>
      </c>
      <c r="D118" s="35" t="s">
        <v>669</v>
      </c>
      <c r="E118" s="33" t="s">
        <v>670</v>
      </c>
      <c r="F118" s="36" t="s">
        <v>647</v>
      </c>
      <c r="G118" s="37" t="s">
        <v>651</v>
      </c>
      <c r="H118" s="38" t="str">
        <f>Table1[[#This Row],[Symbol]]&amp;".AX"</f>
        <v>RB6.AX</v>
      </c>
      <c r="I118" s="50" t="e">
        <f>INDEX(Table2[Quarter End Date],MATCH(Table1[[#This Row],[RIC]], Table2[Ticker],0))</f>
        <v>#N/A</v>
      </c>
      <c r="J118" s="48" t="e">
        <f>INDEX(Table2[CFO],MATCH(Table1[[#This Row],[RIC]], Table2[Ticker],0))</f>
        <v>#N/A</v>
      </c>
      <c r="K118" s="48"/>
      <c r="L118" s="48" t="e">
        <f>INDEX(Table2[CFI],MATCH(Table1[[#This Row],[RIC]], Table2[Ticker],0))</f>
        <v>#N/A</v>
      </c>
      <c r="M118" s="48"/>
      <c r="N118" s="48" t="e">
        <f>INDEX(Table2[CFF],MATCH(Table1[[#This Row],[RIC]], Table2[Ticker],0))</f>
        <v>#N/A</v>
      </c>
      <c r="O118" s="48"/>
      <c r="P118" s="52"/>
      <c r="Q118" s="48"/>
      <c r="R118" s="48"/>
      <c r="S118" s="48"/>
      <c r="T118" s="48" t="e">
        <f>INDEX(Table2[Q End Cash],MATCH(Table1[[#This Row],[RIC]], Table2[Ticker],0))</f>
        <v>#N/A</v>
      </c>
      <c r="U118" s="52"/>
      <c r="V118" s="48" t="e">
        <f>SUM(Table1[[#This Row],[1Q24 (March) CFO]:[1Q24 (March) CFI, adj]])</f>
        <v>#N/A</v>
      </c>
      <c r="W118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18" s="53" t="e">
        <f ca="1">_xlfn.DAYS(TODAY(),Table1[[#This Row],[Date Check]])</f>
        <v>#N/A</v>
      </c>
    </row>
    <row r="119" spans="2:24" ht="25.5" x14ac:dyDescent="0.25">
      <c r="B119" s="33" t="s">
        <v>640</v>
      </c>
      <c r="C119" s="34">
        <v>0.50347222222222221</v>
      </c>
      <c r="D119" s="35" t="s">
        <v>671</v>
      </c>
      <c r="E119" s="33" t="s">
        <v>672</v>
      </c>
      <c r="F119" s="36" t="s">
        <v>647</v>
      </c>
      <c r="G119" s="37" t="s">
        <v>665</v>
      </c>
      <c r="H119" s="38" t="str">
        <f>Table1[[#This Row],[Symbol]]&amp;".AX"</f>
        <v>CBY.AX</v>
      </c>
      <c r="I119" s="50" t="e">
        <f>INDEX(Table2[Quarter End Date],MATCH(Table1[[#This Row],[RIC]], Table2[Ticker],0))</f>
        <v>#N/A</v>
      </c>
      <c r="J119" s="48" t="e">
        <f>INDEX(Table2[CFO],MATCH(Table1[[#This Row],[RIC]], Table2[Ticker],0))</f>
        <v>#N/A</v>
      </c>
      <c r="K119" s="48"/>
      <c r="L119" s="48" t="e">
        <f>INDEX(Table2[CFI],MATCH(Table1[[#This Row],[RIC]], Table2[Ticker],0))</f>
        <v>#N/A</v>
      </c>
      <c r="M119" s="48"/>
      <c r="N119" s="48" t="e">
        <f>INDEX(Table2[CFF],MATCH(Table1[[#This Row],[RIC]], Table2[Ticker],0))</f>
        <v>#N/A</v>
      </c>
      <c r="O119" s="48"/>
      <c r="P119" s="52"/>
      <c r="Q119" s="48"/>
      <c r="R119" s="48"/>
      <c r="S119" s="48"/>
      <c r="T119" s="48" t="e">
        <f>INDEX(Table2[Q End Cash],MATCH(Table1[[#This Row],[RIC]], Table2[Ticker],0))</f>
        <v>#N/A</v>
      </c>
      <c r="U119" s="52"/>
      <c r="V119" s="48" t="e">
        <f>SUM(Table1[[#This Row],[1Q24 (March) CFO]:[1Q24 (March) CFI, adj]])</f>
        <v>#N/A</v>
      </c>
      <c r="W119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19" s="53" t="e">
        <f ca="1">_xlfn.DAYS(TODAY(),Table1[[#This Row],[Date Check]])</f>
        <v>#N/A</v>
      </c>
    </row>
    <row r="120" spans="2:24" ht="25.5" x14ac:dyDescent="0.25">
      <c r="B120" s="33" t="s">
        <v>640</v>
      </c>
      <c r="C120" s="34">
        <v>0.49861111111111112</v>
      </c>
      <c r="D120" s="35" t="s">
        <v>673</v>
      </c>
      <c r="E120" s="33" t="s">
        <v>674</v>
      </c>
      <c r="F120" s="36" t="s">
        <v>647</v>
      </c>
      <c r="G120" s="37" t="s">
        <v>675</v>
      </c>
      <c r="H120" s="38" t="str">
        <f>Table1[[#This Row],[Symbol]]&amp;".AX"</f>
        <v>PRS.AX</v>
      </c>
      <c r="I120" s="50" t="e">
        <f>INDEX(Table2[Quarter End Date],MATCH(Table1[[#This Row],[RIC]], Table2[Ticker],0))</f>
        <v>#N/A</v>
      </c>
      <c r="J120" s="48" t="e">
        <f>INDEX(Table2[CFO],MATCH(Table1[[#This Row],[RIC]], Table2[Ticker],0))</f>
        <v>#N/A</v>
      </c>
      <c r="K120" s="48"/>
      <c r="L120" s="48" t="e">
        <f>INDEX(Table2[CFI],MATCH(Table1[[#This Row],[RIC]], Table2[Ticker],0))</f>
        <v>#N/A</v>
      </c>
      <c r="M120" s="48"/>
      <c r="N120" s="48" t="e">
        <f>INDEX(Table2[CFF],MATCH(Table1[[#This Row],[RIC]], Table2[Ticker],0))</f>
        <v>#N/A</v>
      </c>
      <c r="O120" s="48"/>
      <c r="P120" s="52"/>
      <c r="Q120" s="48"/>
      <c r="R120" s="48"/>
      <c r="S120" s="48"/>
      <c r="T120" s="48" t="e">
        <f>INDEX(Table2[Q End Cash],MATCH(Table1[[#This Row],[RIC]], Table2[Ticker],0))</f>
        <v>#N/A</v>
      </c>
      <c r="U120" s="52"/>
      <c r="V120" s="48" t="e">
        <f>SUM(Table1[[#This Row],[1Q24 (March) CFO]:[1Q24 (March) CFI, adj]])</f>
        <v>#N/A</v>
      </c>
      <c r="W120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20" s="53" t="e">
        <f ca="1">_xlfn.DAYS(TODAY(),Table1[[#This Row],[Date Check]])</f>
        <v>#N/A</v>
      </c>
    </row>
    <row r="121" spans="2:24" ht="25.5" x14ac:dyDescent="0.25">
      <c r="B121" s="33" t="s">
        <v>640</v>
      </c>
      <c r="C121" s="34">
        <v>0.49444444444444446</v>
      </c>
      <c r="D121" s="35" t="s">
        <v>676</v>
      </c>
      <c r="E121" s="33" t="s">
        <v>677</v>
      </c>
      <c r="F121" s="36" t="s">
        <v>647</v>
      </c>
      <c r="G121" s="37" t="s">
        <v>644</v>
      </c>
      <c r="H121" s="38" t="str">
        <f>Table1[[#This Row],[Symbol]]&amp;".AX"</f>
        <v>CDR.AX</v>
      </c>
      <c r="I121" s="50" t="e">
        <f>INDEX(Table2[Quarter End Date],MATCH(Table1[[#This Row],[RIC]], Table2[Ticker],0))</f>
        <v>#N/A</v>
      </c>
      <c r="J121" s="48" t="e">
        <f>INDEX(Table2[CFO],MATCH(Table1[[#This Row],[RIC]], Table2[Ticker],0))</f>
        <v>#N/A</v>
      </c>
      <c r="K121" s="48"/>
      <c r="L121" s="48" t="e">
        <f>INDEX(Table2[CFI],MATCH(Table1[[#This Row],[RIC]], Table2[Ticker],0))</f>
        <v>#N/A</v>
      </c>
      <c r="M121" s="48"/>
      <c r="N121" s="48" t="e">
        <f>INDEX(Table2[CFF],MATCH(Table1[[#This Row],[RIC]], Table2[Ticker],0))</f>
        <v>#N/A</v>
      </c>
      <c r="O121" s="48"/>
      <c r="P121" s="52"/>
      <c r="Q121" s="48"/>
      <c r="R121" s="48"/>
      <c r="S121" s="48"/>
      <c r="T121" s="48" t="e">
        <f>INDEX(Table2[Q End Cash],MATCH(Table1[[#This Row],[RIC]], Table2[Ticker],0))</f>
        <v>#N/A</v>
      </c>
      <c r="U121" s="52"/>
      <c r="V121" s="48" t="e">
        <f>SUM(Table1[[#This Row],[1Q24 (March) CFO]:[1Q24 (March) CFI, adj]])</f>
        <v>#N/A</v>
      </c>
      <c r="W121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21" s="53" t="e">
        <f ca="1">_xlfn.DAYS(TODAY(),Table1[[#This Row],[Date Check]])</f>
        <v>#N/A</v>
      </c>
    </row>
    <row r="122" spans="2:24" ht="25.5" x14ac:dyDescent="0.25">
      <c r="B122" s="33" t="s">
        <v>640</v>
      </c>
      <c r="C122" s="34">
        <v>0.47638888888888886</v>
      </c>
      <c r="D122" s="35" t="s">
        <v>682</v>
      </c>
      <c r="E122" s="33" t="s">
        <v>683</v>
      </c>
      <c r="F122" s="36" t="s">
        <v>647</v>
      </c>
      <c r="G122" s="37" t="s">
        <v>684</v>
      </c>
      <c r="H122" s="38" t="str">
        <f>Table1[[#This Row],[Symbol]]&amp;".AX"</f>
        <v>HCD.AX</v>
      </c>
      <c r="I122" s="50" t="e">
        <f>INDEX(Table2[Quarter End Date],MATCH(Table1[[#This Row],[RIC]], Table2[Ticker],0))</f>
        <v>#N/A</v>
      </c>
      <c r="J122" s="48" t="e">
        <f>INDEX(Table2[CFO],MATCH(Table1[[#This Row],[RIC]], Table2[Ticker],0))</f>
        <v>#N/A</v>
      </c>
      <c r="K122" s="48"/>
      <c r="L122" s="48" t="e">
        <f>INDEX(Table2[CFI],MATCH(Table1[[#This Row],[RIC]], Table2[Ticker],0))</f>
        <v>#N/A</v>
      </c>
      <c r="M122" s="48"/>
      <c r="N122" s="48" t="e">
        <f>INDEX(Table2[CFF],MATCH(Table1[[#This Row],[RIC]], Table2[Ticker],0))</f>
        <v>#N/A</v>
      </c>
      <c r="O122" s="48"/>
      <c r="P122" s="52"/>
      <c r="Q122" s="48"/>
      <c r="R122" s="48"/>
      <c r="S122" s="48"/>
      <c r="T122" s="48" t="e">
        <f>INDEX(Table2[Q End Cash],MATCH(Table1[[#This Row],[RIC]], Table2[Ticker],0))</f>
        <v>#N/A</v>
      </c>
      <c r="U122" s="52"/>
      <c r="V122" s="48" t="e">
        <f>SUM(Table1[[#This Row],[1Q24 (March) CFO]:[1Q24 (March) CFI, adj]])</f>
        <v>#N/A</v>
      </c>
      <c r="W122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22" s="53" t="e">
        <f ca="1">_xlfn.DAYS(TODAY(),Table1[[#This Row],[Date Check]])</f>
        <v>#N/A</v>
      </c>
    </row>
    <row r="123" spans="2:24" ht="25.5" x14ac:dyDescent="0.25">
      <c r="B123" s="33" t="s">
        <v>640</v>
      </c>
      <c r="C123" s="34">
        <v>0.46250000000000002</v>
      </c>
      <c r="D123" s="35" t="s">
        <v>685</v>
      </c>
      <c r="E123" s="33" t="s">
        <v>686</v>
      </c>
      <c r="F123" s="36" t="s">
        <v>647</v>
      </c>
      <c r="G123" s="37" t="s">
        <v>651</v>
      </c>
      <c r="H123" s="38" t="str">
        <f>Table1[[#This Row],[Symbol]]&amp;".AX"</f>
        <v>CPN.AX</v>
      </c>
      <c r="I123" s="50" t="e">
        <f>INDEX(Table2[Quarter End Date],MATCH(Table1[[#This Row],[RIC]], Table2[Ticker],0))</f>
        <v>#N/A</v>
      </c>
      <c r="J123" s="48" t="e">
        <f>INDEX(Table2[CFO],MATCH(Table1[[#This Row],[RIC]], Table2[Ticker],0))</f>
        <v>#N/A</v>
      </c>
      <c r="K123" s="48"/>
      <c r="L123" s="48" t="e">
        <f>INDEX(Table2[CFI],MATCH(Table1[[#This Row],[RIC]], Table2[Ticker],0))</f>
        <v>#N/A</v>
      </c>
      <c r="M123" s="48"/>
      <c r="N123" s="48" t="e">
        <f>INDEX(Table2[CFF],MATCH(Table1[[#This Row],[RIC]], Table2[Ticker],0))</f>
        <v>#N/A</v>
      </c>
      <c r="O123" s="48"/>
      <c r="P123" s="52"/>
      <c r="Q123" s="48"/>
      <c r="R123" s="48"/>
      <c r="S123" s="48"/>
      <c r="T123" s="48" t="e">
        <f>INDEX(Table2[Q End Cash],MATCH(Table1[[#This Row],[RIC]], Table2[Ticker],0))</f>
        <v>#N/A</v>
      </c>
      <c r="U123" s="52"/>
      <c r="V123" s="48" t="e">
        <f>SUM(Table1[[#This Row],[1Q24 (March) CFO]:[1Q24 (March) CFI, adj]])</f>
        <v>#N/A</v>
      </c>
      <c r="W123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23" s="53" t="e">
        <f ca="1">_xlfn.DAYS(TODAY(),Table1[[#This Row],[Date Check]])</f>
        <v>#N/A</v>
      </c>
    </row>
    <row r="124" spans="2:24" ht="25.5" x14ac:dyDescent="0.25">
      <c r="B124" s="33" t="s">
        <v>640</v>
      </c>
      <c r="C124" s="34">
        <v>0.44374999999999998</v>
      </c>
      <c r="D124" s="35" t="s">
        <v>689</v>
      </c>
      <c r="E124" s="33" t="s">
        <v>690</v>
      </c>
      <c r="F124" s="36" t="s">
        <v>647</v>
      </c>
      <c r="G124" s="37" t="s">
        <v>648</v>
      </c>
      <c r="H124" s="38" t="str">
        <f>Table1[[#This Row],[Symbol]]&amp;".AX"</f>
        <v>RVT.AX</v>
      </c>
      <c r="I124" s="50" t="e">
        <f>INDEX(Table2[Quarter End Date],MATCH(Table1[[#This Row],[RIC]], Table2[Ticker],0))</f>
        <v>#N/A</v>
      </c>
      <c r="J124" s="48" t="e">
        <f>INDEX(Table2[CFO],MATCH(Table1[[#This Row],[RIC]], Table2[Ticker],0))</f>
        <v>#N/A</v>
      </c>
      <c r="K124" s="48"/>
      <c r="L124" s="48" t="e">
        <f>INDEX(Table2[CFI],MATCH(Table1[[#This Row],[RIC]], Table2[Ticker],0))</f>
        <v>#N/A</v>
      </c>
      <c r="M124" s="48"/>
      <c r="N124" s="48" t="e">
        <f>INDEX(Table2[CFF],MATCH(Table1[[#This Row],[RIC]], Table2[Ticker],0))</f>
        <v>#N/A</v>
      </c>
      <c r="O124" s="48"/>
      <c r="P124" s="52"/>
      <c r="Q124" s="48"/>
      <c r="R124" s="48"/>
      <c r="S124" s="48"/>
      <c r="T124" s="48" t="e">
        <f>INDEX(Table2[Q End Cash],MATCH(Table1[[#This Row],[RIC]], Table2[Ticker],0))</f>
        <v>#N/A</v>
      </c>
      <c r="U124" s="52"/>
      <c r="V124" s="48" t="e">
        <f>SUM(Table1[[#This Row],[1Q24 (March) CFO]:[1Q24 (March) CFI, adj]])</f>
        <v>#N/A</v>
      </c>
      <c r="W124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24" s="53" t="e">
        <f ca="1">_xlfn.DAYS(TODAY(),Table1[[#This Row],[Date Check]])</f>
        <v>#N/A</v>
      </c>
    </row>
    <row r="125" spans="2:24" ht="25.5" x14ac:dyDescent="0.25">
      <c r="B125" s="33" t="s">
        <v>640</v>
      </c>
      <c r="C125" s="34">
        <v>0.41180555555555554</v>
      </c>
      <c r="D125" s="35" t="s">
        <v>691</v>
      </c>
      <c r="E125" s="33" t="s">
        <v>692</v>
      </c>
      <c r="F125" s="36" t="s">
        <v>647</v>
      </c>
      <c r="G125" s="37" t="s">
        <v>644</v>
      </c>
      <c r="H125" s="38" t="str">
        <f>Table1[[#This Row],[Symbol]]&amp;".AX"</f>
        <v>PEC.AX</v>
      </c>
      <c r="I125" s="50" t="e">
        <f>INDEX(Table2[Quarter End Date],MATCH(Table1[[#This Row],[RIC]], Table2[Ticker],0))</f>
        <v>#N/A</v>
      </c>
      <c r="J125" s="48" t="e">
        <f>INDEX(Table2[CFO],MATCH(Table1[[#This Row],[RIC]], Table2[Ticker],0))</f>
        <v>#N/A</v>
      </c>
      <c r="K125" s="48"/>
      <c r="L125" s="48" t="e">
        <f>INDEX(Table2[CFI],MATCH(Table1[[#This Row],[RIC]], Table2[Ticker],0))</f>
        <v>#N/A</v>
      </c>
      <c r="M125" s="48"/>
      <c r="N125" s="48" t="e">
        <f>INDEX(Table2[CFF],MATCH(Table1[[#This Row],[RIC]], Table2[Ticker],0))</f>
        <v>#N/A</v>
      </c>
      <c r="O125" s="48"/>
      <c r="P125" s="52"/>
      <c r="Q125" s="48"/>
      <c r="R125" s="48"/>
      <c r="S125" s="48"/>
      <c r="T125" s="48" t="e">
        <f>INDEX(Table2[Q End Cash],MATCH(Table1[[#This Row],[RIC]], Table2[Ticker],0))</f>
        <v>#N/A</v>
      </c>
      <c r="U125" s="52"/>
      <c r="V125" s="48" t="e">
        <f>SUM(Table1[[#This Row],[1Q24 (March) CFO]:[1Q24 (March) CFI, adj]])</f>
        <v>#N/A</v>
      </c>
      <c r="W125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25" s="53" t="e">
        <f ca="1">_xlfn.DAYS(TODAY(),Table1[[#This Row],[Date Check]])</f>
        <v>#N/A</v>
      </c>
    </row>
    <row r="126" spans="2:24" ht="25.5" x14ac:dyDescent="0.25">
      <c r="B126" s="33" t="s">
        <v>640</v>
      </c>
      <c r="C126" s="34">
        <v>0.41041666666666665</v>
      </c>
      <c r="D126" s="35" t="s">
        <v>693</v>
      </c>
      <c r="E126" s="33" t="s">
        <v>694</v>
      </c>
      <c r="F126" s="36" t="s">
        <v>695</v>
      </c>
      <c r="G126" s="37" t="s">
        <v>655</v>
      </c>
      <c r="H126" s="38" t="str">
        <f>Table1[[#This Row],[Symbol]]&amp;".AX"</f>
        <v>MAG.AX</v>
      </c>
      <c r="I126" s="50" t="e">
        <f>INDEX(Table2[Quarter End Date],MATCH(Table1[[#This Row],[RIC]], Table2[Ticker],0))</f>
        <v>#N/A</v>
      </c>
      <c r="J126" s="48" t="e">
        <f>INDEX(Table2[CFO],MATCH(Table1[[#This Row],[RIC]], Table2[Ticker],0))</f>
        <v>#N/A</v>
      </c>
      <c r="K126" s="48"/>
      <c r="L126" s="48" t="e">
        <f>INDEX(Table2[CFI],MATCH(Table1[[#This Row],[RIC]], Table2[Ticker],0))</f>
        <v>#N/A</v>
      </c>
      <c r="M126" s="48"/>
      <c r="N126" s="48" t="e">
        <f>INDEX(Table2[CFF],MATCH(Table1[[#This Row],[RIC]], Table2[Ticker],0))</f>
        <v>#N/A</v>
      </c>
      <c r="O126" s="48"/>
      <c r="P126" s="52"/>
      <c r="Q126" s="48"/>
      <c r="R126" s="48"/>
      <c r="S126" s="48"/>
      <c r="T126" s="48" t="e">
        <f>INDEX(Table2[Q End Cash],MATCH(Table1[[#This Row],[RIC]], Table2[Ticker],0))</f>
        <v>#N/A</v>
      </c>
      <c r="U126" s="52"/>
      <c r="V126" s="48" t="e">
        <f>SUM(Table1[[#This Row],[1Q24 (March) CFO]:[1Q24 (March) CFI, adj]])</f>
        <v>#N/A</v>
      </c>
      <c r="W126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26" s="53" t="e">
        <f ca="1">_xlfn.DAYS(TODAY(),Table1[[#This Row],[Date Check]])</f>
        <v>#N/A</v>
      </c>
    </row>
    <row r="127" spans="2:24" ht="25.5" x14ac:dyDescent="0.25">
      <c r="B127" s="33" t="s">
        <v>640</v>
      </c>
      <c r="C127" s="34">
        <v>0.40625</v>
      </c>
      <c r="D127" s="35" t="s">
        <v>696</v>
      </c>
      <c r="E127" s="33" t="s">
        <v>697</v>
      </c>
      <c r="F127" s="36" t="s">
        <v>647</v>
      </c>
      <c r="G127" s="37" t="s">
        <v>698</v>
      </c>
      <c r="H127" s="38" t="str">
        <f>Table1[[#This Row],[Symbol]]&amp;".AX"</f>
        <v>A11.AX</v>
      </c>
      <c r="I127" s="50" t="e">
        <f>INDEX(Table2[Quarter End Date],MATCH(Table1[[#This Row],[RIC]], Table2[Ticker],0))</f>
        <v>#N/A</v>
      </c>
      <c r="J127" s="48" t="e">
        <f>INDEX(Table2[CFO],MATCH(Table1[[#This Row],[RIC]], Table2[Ticker],0))</f>
        <v>#N/A</v>
      </c>
      <c r="K127" s="48"/>
      <c r="L127" s="48" t="e">
        <f>INDEX(Table2[CFI],MATCH(Table1[[#This Row],[RIC]], Table2[Ticker],0))</f>
        <v>#N/A</v>
      </c>
      <c r="M127" s="48"/>
      <c r="N127" s="48" t="e">
        <f>INDEX(Table2[CFF],MATCH(Table1[[#This Row],[RIC]], Table2[Ticker],0))</f>
        <v>#N/A</v>
      </c>
      <c r="O127" s="48"/>
      <c r="P127" s="52"/>
      <c r="Q127" s="48"/>
      <c r="R127" s="48"/>
      <c r="S127" s="48"/>
      <c r="T127" s="48" t="e">
        <f>INDEX(Table2[Q End Cash],MATCH(Table1[[#This Row],[RIC]], Table2[Ticker],0))</f>
        <v>#N/A</v>
      </c>
      <c r="U127" s="52"/>
      <c r="V127" s="48" t="e">
        <f>SUM(Table1[[#This Row],[1Q24 (March) CFO]:[1Q24 (March) CFI, adj]])</f>
        <v>#N/A</v>
      </c>
      <c r="W127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27" s="53" t="e">
        <f ca="1">_xlfn.DAYS(TODAY(),Table1[[#This Row],[Date Check]])</f>
        <v>#N/A</v>
      </c>
    </row>
    <row r="128" spans="2:24" ht="25.5" x14ac:dyDescent="0.25">
      <c r="B128" s="33" t="s">
        <v>640</v>
      </c>
      <c r="C128" s="34">
        <v>0.40416666666666667</v>
      </c>
      <c r="D128" s="35" t="s">
        <v>702</v>
      </c>
      <c r="E128" s="33" t="s">
        <v>703</v>
      </c>
      <c r="F128" s="36" t="s">
        <v>704</v>
      </c>
      <c r="G128" s="37" t="s">
        <v>665</v>
      </c>
      <c r="H128" s="38" t="str">
        <f>Table1[[#This Row],[Symbol]]&amp;".AX"</f>
        <v>RHK.AX</v>
      </c>
      <c r="I128" s="50" t="e">
        <f>INDEX(Table2[Quarter End Date],MATCH(Table1[[#This Row],[RIC]], Table2[Ticker],0))</f>
        <v>#N/A</v>
      </c>
      <c r="J128" s="48" t="e">
        <f>INDEX(Table2[CFO],MATCH(Table1[[#This Row],[RIC]], Table2[Ticker],0))</f>
        <v>#N/A</v>
      </c>
      <c r="K128" s="48"/>
      <c r="L128" s="48" t="e">
        <f>INDEX(Table2[CFI],MATCH(Table1[[#This Row],[RIC]], Table2[Ticker],0))</f>
        <v>#N/A</v>
      </c>
      <c r="M128" s="48"/>
      <c r="N128" s="48" t="e">
        <f>INDEX(Table2[CFF],MATCH(Table1[[#This Row],[RIC]], Table2[Ticker],0))</f>
        <v>#N/A</v>
      </c>
      <c r="O128" s="48"/>
      <c r="P128" s="52"/>
      <c r="Q128" s="48"/>
      <c r="R128" s="48"/>
      <c r="S128" s="48"/>
      <c r="T128" s="48" t="e">
        <f>INDEX(Table2[Q End Cash],MATCH(Table1[[#This Row],[RIC]], Table2[Ticker],0))</f>
        <v>#N/A</v>
      </c>
      <c r="U128" s="52"/>
      <c r="V128" s="48" t="e">
        <f>SUM(Table1[[#This Row],[1Q24 (March) CFO]:[1Q24 (March) CFI, adj]])</f>
        <v>#N/A</v>
      </c>
      <c r="W128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28" s="53" t="e">
        <f ca="1">_xlfn.DAYS(TODAY(),Table1[[#This Row],[Date Check]])</f>
        <v>#N/A</v>
      </c>
    </row>
    <row r="129" spans="2:24" ht="38.25" x14ac:dyDescent="0.25">
      <c r="B129" s="33" t="s">
        <v>640</v>
      </c>
      <c r="C129" s="34">
        <v>0.40416666666666667</v>
      </c>
      <c r="D129" s="35" t="s">
        <v>705</v>
      </c>
      <c r="E129" s="33" t="s">
        <v>706</v>
      </c>
      <c r="F129" s="36" t="s">
        <v>707</v>
      </c>
      <c r="G129" s="37" t="s">
        <v>708</v>
      </c>
      <c r="H129" s="38" t="str">
        <f>Table1[[#This Row],[Symbol]]&amp;".AX"</f>
        <v>FG1.AX</v>
      </c>
      <c r="I129" s="50" t="e">
        <f>INDEX(Table2[Quarter End Date],MATCH(Table1[[#This Row],[RIC]], Table2[Ticker],0))</f>
        <v>#N/A</v>
      </c>
      <c r="J129" s="48" t="e">
        <f>INDEX(Table2[CFO],MATCH(Table1[[#This Row],[RIC]], Table2[Ticker],0))</f>
        <v>#N/A</v>
      </c>
      <c r="K129" s="48"/>
      <c r="L129" s="48" t="e">
        <f>INDEX(Table2[CFI],MATCH(Table1[[#This Row],[RIC]], Table2[Ticker],0))</f>
        <v>#N/A</v>
      </c>
      <c r="M129" s="48"/>
      <c r="N129" s="48" t="e">
        <f>INDEX(Table2[CFF],MATCH(Table1[[#This Row],[RIC]], Table2[Ticker],0))</f>
        <v>#N/A</v>
      </c>
      <c r="O129" s="48"/>
      <c r="P129" s="52"/>
      <c r="Q129" s="48"/>
      <c r="R129" s="48"/>
      <c r="S129" s="48"/>
      <c r="T129" s="48" t="e">
        <f>INDEX(Table2[Q End Cash],MATCH(Table1[[#This Row],[RIC]], Table2[Ticker],0))</f>
        <v>#N/A</v>
      </c>
      <c r="U129" s="52"/>
      <c r="V129" s="48" t="e">
        <f>SUM(Table1[[#This Row],[1Q24 (March) CFO]:[1Q24 (March) CFI, adj]])</f>
        <v>#N/A</v>
      </c>
      <c r="W129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29" s="53" t="e">
        <f ca="1">_xlfn.DAYS(TODAY(),Table1[[#This Row],[Date Check]])</f>
        <v>#N/A</v>
      </c>
    </row>
    <row r="130" spans="2:24" ht="38.25" x14ac:dyDescent="0.25">
      <c r="B130" s="33" t="s">
        <v>640</v>
      </c>
      <c r="C130" s="34">
        <v>0.40277777777777779</v>
      </c>
      <c r="D130" s="35" t="s">
        <v>709</v>
      </c>
      <c r="E130" s="33" t="s">
        <v>710</v>
      </c>
      <c r="F130" s="36" t="s">
        <v>647</v>
      </c>
      <c r="G130" s="37" t="s">
        <v>675</v>
      </c>
      <c r="H130" s="38" t="str">
        <f>Table1[[#This Row],[Symbol]]&amp;".AX"</f>
        <v>BYH.AX</v>
      </c>
      <c r="I130" s="50" t="e">
        <f>INDEX(Table2[Quarter End Date],MATCH(Table1[[#This Row],[RIC]], Table2[Ticker],0))</f>
        <v>#N/A</v>
      </c>
      <c r="J130" s="48" t="e">
        <f>INDEX(Table2[CFO],MATCH(Table1[[#This Row],[RIC]], Table2[Ticker],0))</f>
        <v>#N/A</v>
      </c>
      <c r="K130" s="48"/>
      <c r="L130" s="48" t="e">
        <f>INDEX(Table2[CFI],MATCH(Table1[[#This Row],[RIC]], Table2[Ticker],0))</f>
        <v>#N/A</v>
      </c>
      <c r="M130" s="48"/>
      <c r="N130" s="48" t="e">
        <f>INDEX(Table2[CFF],MATCH(Table1[[#This Row],[RIC]], Table2[Ticker],0))</f>
        <v>#N/A</v>
      </c>
      <c r="O130" s="48"/>
      <c r="P130" s="52"/>
      <c r="Q130" s="48"/>
      <c r="R130" s="48"/>
      <c r="S130" s="48"/>
      <c r="T130" s="48" t="e">
        <f>INDEX(Table2[Q End Cash],MATCH(Table1[[#This Row],[RIC]], Table2[Ticker],0))</f>
        <v>#N/A</v>
      </c>
      <c r="U130" s="52"/>
      <c r="V130" s="48" t="e">
        <f>SUM(Table1[[#This Row],[1Q24 (March) CFO]:[1Q24 (March) CFI, adj]])</f>
        <v>#N/A</v>
      </c>
      <c r="W130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30" s="53" t="e">
        <f ca="1">_xlfn.DAYS(TODAY(),Table1[[#This Row],[Date Check]])</f>
        <v>#N/A</v>
      </c>
    </row>
    <row r="131" spans="2:24" ht="25.5" x14ac:dyDescent="0.25">
      <c r="B131" s="33" t="s">
        <v>640</v>
      </c>
      <c r="C131" s="34">
        <v>0.40277777777777779</v>
      </c>
      <c r="D131" s="35" t="s">
        <v>711</v>
      </c>
      <c r="E131" s="33" t="s">
        <v>712</v>
      </c>
      <c r="F131" s="36" t="s">
        <v>647</v>
      </c>
      <c r="G131" s="37" t="s">
        <v>668</v>
      </c>
      <c r="H131" s="38" t="str">
        <f>Table1[[#This Row],[Symbol]]&amp;".AX"</f>
        <v>LDR.AX</v>
      </c>
      <c r="I131" s="50" t="e">
        <f>INDEX(Table2[Quarter End Date],MATCH(Table1[[#This Row],[RIC]], Table2[Ticker],0))</f>
        <v>#N/A</v>
      </c>
      <c r="J131" s="48" t="e">
        <f>INDEX(Table2[CFO],MATCH(Table1[[#This Row],[RIC]], Table2[Ticker],0))</f>
        <v>#N/A</v>
      </c>
      <c r="K131" s="48"/>
      <c r="L131" s="48" t="e">
        <f>INDEX(Table2[CFI],MATCH(Table1[[#This Row],[RIC]], Table2[Ticker],0))</f>
        <v>#N/A</v>
      </c>
      <c r="M131" s="48"/>
      <c r="N131" s="48" t="e">
        <f>INDEX(Table2[CFF],MATCH(Table1[[#This Row],[RIC]], Table2[Ticker],0))</f>
        <v>#N/A</v>
      </c>
      <c r="O131" s="48"/>
      <c r="P131" s="52"/>
      <c r="Q131" s="48"/>
      <c r="R131" s="48"/>
      <c r="S131" s="48"/>
      <c r="T131" s="48" t="e">
        <f>INDEX(Table2[Q End Cash],MATCH(Table1[[#This Row],[RIC]], Table2[Ticker],0))</f>
        <v>#N/A</v>
      </c>
      <c r="U131" s="52"/>
      <c r="V131" s="48" t="e">
        <f>SUM(Table1[[#This Row],[1Q24 (March) CFO]:[1Q24 (March) CFI, adj]])</f>
        <v>#N/A</v>
      </c>
      <c r="W131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31" s="53" t="e">
        <f ca="1">_xlfn.DAYS(TODAY(),Table1[[#This Row],[Date Check]])</f>
        <v>#N/A</v>
      </c>
    </row>
    <row r="132" spans="2:24" ht="25.5" x14ac:dyDescent="0.25">
      <c r="B132" s="33" t="s">
        <v>640</v>
      </c>
      <c r="C132" s="34">
        <v>0.40277777777777779</v>
      </c>
      <c r="D132" s="35" t="s">
        <v>713</v>
      </c>
      <c r="E132" s="33" t="s">
        <v>714</v>
      </c>
      <c r="F132" s="36" t="s">
        <v>715</v>
      </c>
      <c r="G132" s="37" t="s">
        <v>698</v>
      </c>
      <c r="H132" s="38" t="str">
        <f>Table1[[#This Row],[Symbol]]&amp;".AX"</f>
        <v>MPK.AX</v>
      </c>
      <c r="I132" s="50" t="e">
        <f>INDEX(Table2[Quarter End Date],MATCH(Table1[[#This Row],[RIC]], Table2[Ticker],0))</f>
        <v>#N/A</v>
      </c>
      <c r="J132" s="48" t="e">
        <f>INDEX(Table2[CFO],MATCH(Table1[[#This Row],[RIC]], Table2[Ticker],0))</f>
        <v>#N/A</v>
      </c>
      <c r="K132" s="48"/>
      <c r="L132" s="48" t="e">
        <f>INDEX(Table2[CFI],MATCH(Table1[[#This Row],[RIC]], Table2[Ticker],0))</f>
        <v>#N/A</v>
      </c>
      <c r="M132" s="48"/>
      <c r="N132" s="48" t="e">
        <f>INDEX(Table2[CFF],MATCH(Table1[[#This Row],[RIC]], Table2[Ticker],0))</f>
        <v>#N/A</v>
      </c>
      <c r="O132" s="48"/>
      <c r="P132" s="52"/>
      <c r="Q132" s="48"/>
      <c r="R132" s="48"/>
      <c r="S132" s="48"/>
      <c r="T132" s="48" t="e">
        <f>INDEX(Table2[Q End Cash],MATCH(Table1[[#This Row],[RIC]], Table2[Ticker],0))</f>
        <v>#N/A</v>
      </c>
      <c r="U132" s="52"/>
      <c r="V132" s="48" t="e">
        <f>SUM(Table1[[#This Row],[1Q24 (March) CFO]:[1Q24 (March) CFI, adj]])</f>
        <v>#N/A</v>
      </c>
      <c r="W132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32" s="53" t="e">
        <f ca="1">_xlfn.DAYS(TODAY(),Table1[[#This Row],[Date Check]])</f>
        <v>#N/A</v>
      </c>
    </row>
    <row r="133" spans="2:24" ht="25.5" x14ac:dyDescent="0.25">
      <c r="B133" s="33" t="s">
        <v>640</v>
      </c>
      <c r="C133" s="34">
        <v>0.4</v>
      </c>
      <c r="D133" s="35" t="s">
        <v>716</v>
      </c>
      <c r="E133" s="33" t="s">
        <v>717</v>
      </c>
      <c r="F133" s="36" t="s">
        <v>647</v>
      </c>
      <c r="G133" s="37" t="s">
        <v>718</v>
      </c>
      <c r="H133" s="38" t="str">
        <f>Table1[[#This Row],[Symbol]]&amp;".AX"</f>
        <v>SLB.AX</v>
      </c>
      <c r="I133" s="50" t="e">
        <f>INDEX(Table2[Quarter End Date],MATCH(Table1[[#This Row],[RIC]], Table2[Ticker],0))</f>
        <v>#N/A</v>
      </c>
      <c r="J133" s="48" t="e">
        <f>INDEX(Table2[CFO],MATCH(Table1[[#This Row],[RIC]], Table2[Ticker],0))</f>
        <v>#N/A</v>
      </c>
      <c r="K133" s="48"/>
      <c r="L133" s="48" t="e">
        <f>INDEX(Table2[CFI],MATCH(Table1[[#This Row],[RIC]], Table2[Ticker],0))</f>
        <v>#N/A</v>
      </c>
      <c r="M133" s="48"/>
      <c r="N133" s="48" t="e">
        <f>INDEX(Table2[CFF],MATCH(Table1[[#This Row],[RIC]], Table2[Ticker],0))</f>
        <v>#N/A</v>
      </c>
      <c r="O133" s="48"/>
      <c r="P133" s="52"/>
      <c r="Q133" s="48"/>
      <c r="R133" s="48"/>
      <c r="S133" s="48"/>
      <c r="T133" s="48" t="e">
        <f>INDEX(Table2[Q End Cash],MATCH(Table1[[#This Row],[RIC]], Table2[Ticker],0))</f>
        <v>#N/A</v>
      </c>
      <c r="U133" s="52"/>
      <c r="V133" s="48" t="e">
        <f>SUM(Table1[[#This Row],[1Q24 (March) CFO]:[1Q24 (March) CFI, adj]])</f>
        <v>#N/A</v>
      </c>
      <c r="W133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33" s="53" t="e">
        <f ca="1">_xlfn.DAYS(TODAY(),Table1[[#This Row],[Date Check]])</f>
        <v>#N/A</v>
      </c>
    </row>
    <row r="134" spans="2:24" ht="25.5" x14ac:dyDescent="0.25">
      <c r="B134" s="33" t="s">
        <v>640</v>
      </c>
      <c r="C134" s="34">
        <v>0.39791666666666664</v>
      </c>
      <c r="D134" s="35" t="s">
        <v>719</v>
      </c>
      <c r="E134" s="33" t="s">
        <v>720</v>
      </c>
      <c r="F134" s="36" t="s">
        <v>721</v>
      </c>
      <c r="G134" s="37" t="s">
        <v>722</v>
      </c>
      <c r="H134" s="38" t="str">
        <f>Table1[[#This Row],[Symbol]]&amp;".AX"</f>
        <v>WYX.AX</v>
      </c>
      <c r="I134" s="50" t="e">
        <f>INDEX(Table2[Quarter End Date],MATCH(Table1[[#This Row],[RIC]], Table2[Ticker],0))</f>
        <v>#N/A</v>
      </c>
      <c r="J134" s="48" t="e">
        <f>INDEX(Table2[CFO],MATCH(Table1[[#This Row],[RIC]], Table2[Ticker],0))</f>
        <v>#N/A</v>
      </c>
      <c r="K134" s="48"/>
      <c r="L134" s="48" t="e">
        <f>INDEX(Table2[CFI],MATCH(Table1[[#This Row],[RIC]], Table2[Ticker],0))</f>
        <v>#N/A</v>
      </c>
      <c r="M134" s="48"/>
      <c r="N134" s="48" t="e">
        <f>INDEX(Table2[CFF],MATCH(Table1[[#This Row],[RIC]], Table2[Ticker],0))</f>
        <v>#N/A</v>
      </c>
      <c r="O134" s="48"/>
      <c r="P134" s="52"/>
      <c r="Q134" s="48"/>
      <c r="R134" s="48"/>
      <c r="S134" s="48"/>
      <c r="T134" s="48" t="e">
        <f>INDEX(Table2[Q End Cash],MATCH(Table1[[#This Row],[RIC]], Table2[Ticker],0))</f>
        <v>#N/A</v>
      </c>
      <c r="U134" s="52"/>
      <c r="V134" s="48" t="e">
        <f>SUM(Table1[[#This Row],[1Q24 (March) CFO]:[1Q24 (March) CFI, adj]])</f>
        <v>#N/A</v>
      </c>
      <c r="W134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34" s="53" t="e">
        <f ca="1">_xlfn.DAYS(TODAY(),Table1[[#This Row],[Date Check]])</f>
        <v>#N/A</v>
      </c>
    </row>
    <row r="135" spans="2:24" ht="25.5" x14ac:dyDescent="0.25">
      <c r="B135" s="33" t="s">
        <v>640</v>
      </c>
      <c r="C135" s="34">
        <v>0.3972222222222222</v>
      </c>
      <c r="D135" s="35" t="s">
        <v>726</v>
      </c>
      <c r="E135" s="33" t="s">
        <v>727</v>
      </c>
      <c r="F135" s="36" t="s">
        <v>647</v>
      </c>
      <c r="G135" s="37" t="s">
        <v>651</v>
      </c>
      <c r="H135" s="38" t="str">
        <f>Table1[[#This Row],[Symbol]]&amp;".AX"</f>
        <v>JAL.AX</v>
      </c>
      <c r="I135" s="50" t="e">
        <f>INDEX(Table2[Quarter End Date],MATCH(Table1[[#This Row],[RIC]], Table2[Ticker],0))</f>
        <v>#N/A</v>
      </c>
      <c r="J135" s="48" t="e">
        <f>INDEX(Table2[CFO],MATCH(Table1[[#This Row],[RIC]], Table2[Ticker],0))</f>
        <v>#N/A</v>
      </c>
      <c r="K135" s="48"/>
      <c r="L135" s="48" t="e">
        <f>INDEX(Table2[CFI],MATCH(Table1[[#This Row],[RIC]], Table2[Ticker],0))</f>
        <v>#N/A</v>
      </c>
      <c r="M135" s="48"/>
      <c r="N135" s="48" t="e">
        <f>INDEX(Table2[CFF],MATCH(Table1[[#This Row],[RIC]], Table2[Ticker],0))</f>
        <v>#N/A</v>
      </c>
      <c r="O135" s="48"/>
      <c r="P135" s="52"/>
      <c r="Q135" s="48"/>
      <c r="R135" s="48"/>
      <c r="S135" s="48"/>
      <c r="T135" s="48" t="e">
        <f>INDEX(Table2[Q End Cash],MATCH(Table1[[#This Row],[RIC]], Table2[Ticker],0))</f>
        <v>#N/A</v>
      </c>
      <c r="U135" s="52"/>
      <c r="V135" s="48" t="e">
        <f>SUM(Table1[[#This Row],[1Q24 (March) CFO]:[1Q24 (March) CFI, adj]])</f>
        <v>#N/A</v>
      </c>
      <c r="W135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35" s="53" t="e">
        <f ca="1">_xlfn.DAYS(TODAY(),Table1[[#This Row],[Date Check]])</f>
        <v>#N/A</v>
      </c>
    </row>
    <row r="136" spans="2:24" ht="25.5" x14ac:dyDescent="0.25">
      <c r="B136" s="33" t="s">
        <v>640</v>
      </c>
      <c r="C136" s="34">
        <v>0.37708333333333333</v>
      </c>
      <c r="D136" s="35" t="s">
        <v>728</v>
      </c>
      <c r="E136" s="33" t="s">
        <v>729</v>
      </c>
      <c r="F136" s="36" t="s">
        <v>730</v>
      </c>
      <c r="G136" s="37" t="s">
        <v>731</v>
      </c>
      <c r="H136" s="38" t="str">
        <f>Table1[[#This Row],[Symbol]]&amp;".AX"</f>
        <v>TAM.AX</v>
      </c>
      <c r="I136" s="50" t="e">
        <f>INDEX(Table2[Quarter End Date],MATCH(Table1[[#This Row],[RIC]], Table2[Ticker],0))</f>
        <v>#N/A</v>
      </c>
      <c r="J136" s="48" t="e">
        <f>INDEX(Table2[CFO],MATCH(Table1[[#This Row],[RIC]], Table2[Ticker],0))</f>
        <v>#N/A</v>
      </c>
      <c r="K136" s="48"/>
      <c r="L136" s="48" t="e">
        <f>INDEX(Table2[CFI],MATCH(Table1[[#This Row],[RIC]], Table2[Ticker],0))</f>
        <v>#N/A</v>
      </c>
      <c r="M136" s="48"/>
      <c r="N136" s="48" t="e">
        <f>INDEX(Table2[CFF],MATCH(Table1[[#This Row],[RIC]], Table2[Ticker],0))</f>
        <v>#N/A</v>
      </c>
      <c r="O136" s="48"/>
      <c r="P136" s="52"/>
      <c r="Q136" s="48"/>
      <c r="R136" s="48"/>
      <c r="S136" s="48"/>
      <c r="T136" s="48" t="e">
        <f>INDEX(Table2[Q End Cash],MATCH(Table1[[#This Row],[RIC]], Table2[Ticker],0))</f>
        <v>#N/A</v>
      </c>
      <c r="U136" s="52"/>
      <c r="V136" s="48" t="e">
        <f>SUM(Table1[[#This Row],[1Q24 (March) CFO]:[1Q24 (March) CFI, adj]])</f>
        <v>#N/A</v>
      </c>
      <c r="W136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36" s="53" t="e">
        <f ca="1">_xlfn.DAYS(TODAY(),Table1[[#This Row],[Date Check]])</f>
        <v>#N/A</v>
      </c>
    </row>
    <row r="137" spans="2:24" ht="25.5" x14ac:dyDescent="0.25">
      <c r="B137" s="33" t="s">
        <v>640</v>
      </c>
      <c r="C137" s="34">
        <v>0.37291666666666667</v>
      </c>
      <c r="D137" s="35" t="s">
        <v>733</v>
      </c>
      <c r="E137" s="33" t="s">
        <v>734</v>
      </c>
      <c r="F137" s="36" t="s">
        <v>647</v>
      </c>
      <c r="G137" s="37" t="s">
        <v>648</v>
      </c>
      <c r="H137" s="38" t="str">
        <f>Table1[[#This Row],[Symbol]]&amp;".AX"</f>
        <v>LMS.AX</v>
      </c>
      <c r="I137" s="50" t="e">
        <f>INDEX(Table2[Quarter End Date],MATCH(Table1[[#This Row],[RIC]], Table2[Ticker],0))</f>
        <v>#N/A</v>
      </c>
      <c r="J137" s="48" t="e">
        <f>INDEX(Table2[CFO],MATCH(Table1[[#This Row],[RIC]], Table2[Ticker],0))</f>
        <v>#N/A</v>
      </c>
      <c r="K137" s="48"/>
      <c r="L137" s="48" t="e">
        <f>INDEX(Table2[CFI],MATCH(Table1[[#This Row],[RIC]], Table2[Ticker],0))</f>
        <v>#N/A</v>
      </c>
      <c r="M137" s="48"/>
      <c r="N137" s="48" t="e">
        <f>INDEX(Table2[CFF],MATCH(Table1[[#This Row],[RIC]], Table2[Ticker],0))</f>
        <v>#N/A</v>
      </c>
      <c r="O137" s="48"/>
      <c r="P137" s="52"/>
      <c r="Q137" s="48"/>
      <c r="R137" s="48"/>
      <c r="S137" s="48"/>
      <c r="T137" s="48" t="e">
        <f>INDEX(Table2[Q End Cash],MATCH(Table1[[#This Row],[RIC]], Table2[Ticker],0))</f>
        <v>#N/A</v>
      </c>
      <c r="U137" s="52"/>
      <c r="V137" s="48" t="e">
        <f>SUM(Table1[[#This Row],[1Q24 (March) CFO]:[1Q24 (March) CFI, adj]])</f>
        <v>#N/A</v>
      </c>
      <c r="W137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37" s="53" t="e">
        <f ca="1">_xlfn.DAYS(TODAY(),Table1[[#This Row],[Date Check]])</f>
        <v>#N/A</v>
      </c>
    </row>
    <row r="138" spans="2:24" ht="38.25" x14ac:dyDescent="0.25">
      <c r="B138" s="33" t="s">
        <v>640</v>
      </c>
      <c r="C138" s="34">
        <v>0.35694444444444445</v>
      </c>
      <c r="D138" s="35" t="s">
        <v>747</v>
      </c>
      <c r="E138" s="33" t="s">
        <v>748</v>
      </c>
      <c r="F138" s="36" t="s">
        <v>749</v>
      </c>
      <c r="G138" s="37" t="s">
        <v>651</v>
      </c>
      <c r="H138" s="38" t="str">
        <f>Table1[[#This Row],[Symbol]]&amp;".AX"</f>
        <v>PL3.AX</v>
      </c>
      <c r="I138" s="50" t="e">
        <f>INDEX(Table2[Quarter End Date],MATCH(Table1[[#This Row],[RIC]], Table2[Ticker],0))</f>
        <v>#N/A</v>
      </c>
      <c r="J138" s="48" t="e">
        <f>INDEX(Table2[CFO],MATCH(Table1[[#This Row],[RIC]], Table2[Ticker],0))</f>
        <v>#N/A</v>
      </c>
      <c r="K138" s="48"/>
      <c r="L138" s="48" t="e">
        <f>INDEX(Table2[CFI],MATCH(Table1[[#This Row],[RIC]], Table2[Ticker],0))</f>
        <v>#N/A</v>
      </c>
      <c r="M138" s="48"/>
      <c r="N138" s="48" t="e">
        <f>INDEX(Table2[CFF],MATCH(Table1[[#This Row],[RIC]], Table2[Ticker],0))</f>
        <v>#N/A</v>
      </c>
      <c r="O138" s="48"/>
      <c r="P138" s="52"/>
      <c r="Q138" s="48"/>
      <c r="R138" s="48"/>
      <c r="S138" s="48"/>
      <c r="T138" s="48" t="e">
        <f>INDEX(Table2[Q End Cash],MATCH(Table1[[#This Row],[RIC]], Table2[Ticker],0))</f>
        <v>#N/A</v>
      </c>
      <c r="U138" s="52"/>
      <c r="V138" s="48" t="e">
        <f>SUM(Table1[[#This Row],[1Q24 (March) CFO]:[1Q24 (March) CFI, adj]])</f>
        <v>#N/A</v>
      </c>
      <c r="W138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38" s="53" t="e">
        <f ca="1">_xlfn.DAYS(TODAY(),Table1[[#This Row],[Date Check]])</f>
        <v>#N/A</v>
      </c>
    </row>
    <row r="139" spans="2:24" ht="25.5" x14ac:dyDescent="0.25">
      <c r="B139" s="33" t="s">
        <v>640</v>
      </c>
      <c r="C139" s="34">
        <v>0.3527777777777778</v>
      </c>
      <c r="D139" s="35" t="s">
        <v>753</v>
      </c>
      <c r="E139" s="33" t="s">
        <v>754</v>
      </c>
      <c r="F139" s="36" t="s">
        <v>755</v>
      </c>
      <c r="G139" s="37" t="s">
        <v>756</v>
      </c>
      <c r="H139" s="38" t="str">
        <f>Table1[[#This Row],[Symbol]]&amp;".AX"</f>
        <v>FZR.AX</v>
      </c>
      <c r="I139" s="50" t="e">
        <f>INDEX(Table2[Quarter End Date],MATCH(Table1[[#This Row],[RIC]], Table2[Ticker],0))</f>
        <v>#N/A</v>
      </c>
      <c r="J139" s="48" t="e">
        <f>INDEX(Table2[CFO],MATCH(Table1[[#This Row],[RIC]], Table2[Ticker],0))</f>
        <v>#N/A</v>
      </c>
      <c r="K139" s="48"/>
      <c r="L139" s="48" t="e">
        <f>INDEX(Table2[CFI],MATCH(Table1[[#This Row],[RIC]], Table2[Ticker],0))</f>
        <v>#N/A</v>
      </c>
      <c r="M139" s="48"/>
      <c r="N139" s="48" t="e">
        <f>INDEX(Table2[CFF],MATCH(Table1[[#This Row],[RIC]], Table2[Ticker],0))</f>
        <v>#N/A</v>
      </c>
      <c r="O139" s="48"/>
      <c r="P139" s="52"/>
      <c r="Q139" s="48"/>
      <c r="R139" s="48"/>
      <c r="S139" s="48"/>
      <c r="T139" s="48" t="e">
        <f>INDEX(Table2[Q End Cash],MATCH(Table1[[#This Row],[RIC]], Table2[Ticker],0))</f>
        <v>#N/A</v>
      </c>
      <c r="U139" s="52"/>
      <c r="V139" s="48" t="e">
        <f>SUM(Table1[[#This Row],[1Q24 (March) CFO]:[1Q24 (March) CFI, adj]])</f>
        <v>#N/A</v>
      </c>
      <c r="W139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39" s="53" t="e">
        <f ca="1">_xlfn.DAYS(TODAY(),Table1[[#This Row],[Date Check]])</f>
        <v>#N/A</v>
      </c>
    </row>
    <row r="140" spans="2:24" ht="25.5" x14ac:dyDescent="0.25">
      <c r="B140" s="33" t="s">
        <v>640</v>
      </c>
      <c r="C140" s="34">
        <v>0.34930555555555554</v>
      </c>
      <c r="D140" s="35" t="s">
        <v>759</v>
      </c>
      <c r="E140" s="33" t="s">
        <v>760</v>
      </c>
      <c r="F140" s="36" t="s">
        <v>761</v>
      </c>
      <c r="G140" s="37" t="s">
        <v>655</v>
      </c>
      <c r="H140" s="38" t="str">
        <f>Table1[[#This Row],[Symbol]]&amp;".AX"</f>
        <v>DVP.AX</v>
      </c>
      <c r="I140" s="50" t="e">
        <f>INDEX(Table2[Quarter End Date],MATCH(Table1[[#This Row],[RIC]], Table2[Ticker],0))</f>
        <v>#N/A</v>
      </c>
      <c r="J140" s="48" t="e">
        <f>INDEX(Table2[CFO],MATCH(Table1[[#This Row],[RIC]], Table2[Ticker],0))</f>
        <v>#N/A</v>
      </c>
      <c r="K140" s="48"/>
      <c r="L140" s="48" t="e">
        <f>INDEX(Table2[CFI],MATCH(Table1[[#This Row],[RIC]], Table2[Ticker],0))</f>
        <v>#N/A</v>
      </c>
      <c r="M140" s="48"/>
      <c r="N140" s="48" t="e">
        <f>INDEX(Table2[CFF],MATCH(Table1[[#This Row],[RIC]], Table2[Ticker],0))</f>
        <v>#N/A</v>
      </c>
      <c r="O140" s="48"/>
      <c r="P140" s="52"/>
      <c r="Q140" s="48"/>
      <c r="R140" s="48"/>
      <c r="S140" s="48"/>
      <c r="T140" s="48" t="e">
        <f>INDEX(Table2[Q End Cash],MATCH(Table1[[#This Row],[RIC]], Table2[Ticker],0))</f>
        <v>#N/A</v>
      </c>
      <c r="U140" s="52"/>
      <c r="V140" s="48" t="e">
        <f>SUM(Table1[[#This Row],[1Q24 (March) CFO]:[1Q24 (March) CFI, adj]])</f>
        <v>#N/A</v>
      </c>
      <c r="W140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40" s="53" t="e">
        <f ca="1">_xlfn.DAYS(TODAY(),Table1[[#This Row],[Date Check]])</f>
        <v>#N/A</v>
      </c>
    </row>
    <row r="141" spans="2:24" ht="25.5" x14ac:dyDescent="0.25">
      <c r="B141" s="33" t="s">
        <v>640</v>
      </c>
      <c r="C141" s="34">
        <v>0.34791666666666665</v>
      </c>
      <c r="D141" s="35" t="s">
        <v>764</v>
      </c>
      <c r="E141" s="33" t="s">
        <v>765</v>
      </c>
      <c r="F141" s="36" t="s">
        <v>647</v>
      </c>
      <c r="G141" s="37" t="s">
        <v>766</v>
      </c>
      <c r="H141" s="38" t="str">
        <f>Table1[[#This Row],[Symbol]]&amp;".AX"</f>
        <v>JBY.AX</v>
      </c>
      <c r="I141" s="50" t="e">
        <f>INDEX(Table2[Quarter End Date],MATCH(Table1[[#This Row],[RIC]], Table2[Ticker],0))</f>
        <v>#N/A</v>
      </c>
      <c r="J141" s="48" t="e">
        <f>INDEX(Table2[CFO],MATCH(Table1[[#This Row],[RIC]], Table2[Ticker],0))</f>
        <v>#N/A</v>
      </c>
      <c r="K141" s="48"/>
      <c r="L141" s="48" t="e">
        <f>INDEX(Table2[CFI],MATCH(Table1[[#This Row],[RIC]], Table2[Ticker],0))</f>
        <v>#N/A</v>
      </c>
      <c r="M141" s="48"/>
      <c r="N141" s="48" t="e">
        <f>INDEX(Table2[CFF],MATCH(Table1[[#This Row],[RIC]], Table2[Ticker],0))</f>
        <v>#N/A</v>
      </c>
      <c r="O141" s="48"/>
      <c r="P141" s="52"/>
      <c r="Q141" s="48"/>
      <c r="R141" s="48"/>
      <c r="S141" s="48"/>
      <c r="T141" s="48" t="e">
        <f>INDEX(Table2[Q End Cash],MATCH(Table1[[#This Row],[RIC]], Table2[Ticker],0))</f>
        <v>#N/A</v>
      </c>
      <c r="U141" s="52"/>
      <c r="V141" s="48" t="e">
        <f>SUM(Table1[[#This Row],[1Q24 (March) CFO]:[1Q24 (March) CFI, adj]])</f>
        <v>#N/A</v>
      </c>
      <c r="W141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41" s="53" t="e">
        <f ca="1">_xlfn.DAYS(TODAY(),Table1[[#This Row],[Date Check]])</f>
        <v>#N/A</v>
      </c>
    </row>
    <row r="142" spans="2:24" ht="25.5" x14ac:dyDescent="0.25">
      <c r="B142" s="33" t="s">
        <v>640</v>
      </c>
      <c r="C142" s="34">
        <v>0.34791666666666665</v>
      </c>
      <c r="D142" s="35" t="s">
        <v>767</v>
      </c>
      <c r="E142" s="33" t="s">
        <v>768</v>
      </c>
      <c r="F142" s="36" t="s">
        <v>647</v>
      </c>
      <c r="G142" s="37" t="s">
        <v>662</v>
      </c>
      <c r="H142" s="38" t="str">
        <f>Table1[[#This Row],[Symbol]]&amp;".AX"</f>
        <v>TMG.AX</v>
      </c>
      <c r="I142" s="50" t="e">
        <f>INDEX(Table2[Quarter End Date],MATCH(Table1[[#This Row],[RIC]], Table2[Ticker],0))</f>
        <v>#N/A</v>
      </c>
      <c r="J142" s="48" t="e">
        <f>INDEX(Table2[CFO],MATCH(Table1[[#This Row],[RIC]], Table2[Ticker],0))</f>
        <v>#N/A</v>
      </c>
      <c r="K142" s="48"/>
      <c r="L142" s="48" t="e">
        <f>INDEX(Table2[CFI],MATCH(Table1[[#This Row],[RIC]], Table2[Ticker],0))</f>
        <v>#N/A</v>
      </c>
      <c r="M142" s="48"/>
      <c r="N142" s="48" t="e">
        <f>INDEX(Table2[CFF],MATCH(Table1[[#This Row],[RIC]], Table2[Ticker],0))</f>
        <v>#N/A</v>
      </c>
      <c r="O142" s="48"/>
      <c r="P142" s="52"/>
      <c r="Q142" s="48"/>
      <c r="R142" s="48"/>
      <c r="S142" s="48"/>
      <c r="T142" s="48" t="e">
        <f>INDEX(Table2[Q End Cash],MATCH(Table1[[#This Row],[RIC]], Table2[Ticker],0))</f>
        <v>#N/A</v>
      </c>
      <c r="U142" s="52"/>
      <c r="V142" s="48" t="e">
        <f>SUM(Table1[[#This Row],[1Q24 (March) CFO]:[1Q24 (March) CFI, adj]])</f>
        <v>#N/A</v>
      </c>
      <c r="W142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42" s="53" t="e">
        <f ca="1">_xlfn.DAYS(TODAY(),Table1[[#This Row],[Date Check]])</f>
        <v>#N/A</v>
      </c>
    </row>
    <row r="143" spans="2:24" ht="25.5" x14ac:dyDescent="0.25">
      <c r="B143" s="33" t="s">
        <v>640</v>
      </c>
      <c r="C143" s="34">
        <v>0.34722222222222221</v>
      </c>
      <c r="D143" s="35" t="s">
        <v>773</v>
      </c>
      <c r="E143" s="33" t="s">
        <v>774</v>
      </c>
      <c r="F143" s="36" t="s">
        <v>647</v>
      </c>
      <c r="G143" s="37" t="s">
        <v>662</v>
      </c>
      <c r="H143" s="38" t="str">
        <f>Table1[[#This Row],[Symbol]]&amp;".AX"</f>
        <v>DES.AX</v>
      </c>
      <c r="I143" s="50" t="e">
        <f>INDEX(Table2[Quarter End Date],MATCH(Table1[[#This Row],[RIC]], Table2[Ticker],0))</f>
        <v>#N/A</v>
      </c>
      <c r="J143" s="48" t="e">
        <f>INDEX(Table2[CFO],MATCH(Table1[[#This Row],[RIC]], Table2[Ticker],0))</f>
        <v>#N/A</v>
      </c>
      <c r="K143" s="48"/>
      <c r="L143" s="48" t="e">
        <f>INDEX(Table2[CFI],MATCH(Table1[[#This Row],[RIC]], Table2[Ticker],0))</f>
        <v>#N/A</v>
      </c>
      <c r="M143" s="48"/>
      <c r="N143" s="48" t="e">
        <f>INDEX(Table2[CFF],MATCH(Table1[[#This Row],[RIC]], Table2[Ticker],0))</f>
        <v>#N/A</v>
      </c>
      <c r="O143" s="48"/>
      <c r="P143" s="52"/>
      <c r="Q143" s="48"/>
      <c r="R143" s="48"/>
      <c r="S143" s="48"/>
      <c r="T143" s="48" t="e">
        <f>INDEX(Table2[Q End Cash],MATCH(Table1[[#This Row],[RIC]], Table2[Ticker],0))</f>
        <v>#N/A</v>
      </c>
      <c r="U143" s="52"/>
      <c r="V143" s="48" t="e">
        <f>SUM(Table1[[#This Row],[1Q24 (March) CFO]:[1Q24 (March) CFI, adj]])</f>
        <v>#N/A</v>
      </c>
      <c r="W143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43" s="53" t="e">
        <f ca="1">_xlfn.DAYS(TODAY(),Table1[[#This Row],[Date Check]])</f>
        <v>#N/A</v>
      </c>
    </row>
    <row r="144" spans="2:24" ht="25.5" x14ac:dyDescent="0.25">
      <c r="B144" s="33" t="s">
        <v>640</v>
      </c>
      <c r="C144" s="34">
        <v>0.34722222222222221</v>
      </c>
      <c r="D144" s="35" t="s">
        <v>775</v>
      </c>
      <c r="E144" s="33" t="s">
        <v>776</v>
      </c>
      <c r="F144" s="36" t="s">
        <v>777</v>
      </c>
      <c r="G144" s="37" t="s">
        <v>655</v>
      </c>
      <c r="H144" s="38" t="str">
        <f>Table1[[#This Row],[Symbol]]&amp;".AX"</f>
        <v>WAF.AX</v>
      </c>
      <c r="I144" s="50" t="e">
        <f>INDEX(Table2[Quarter End Date],MATCH(Table1[[#This Row],[RIC]], Table2[Ticker],0))</f>
        <v>#N/A</v>
      </c>
      <c r="J144" s="48" t="e">
        <f>INDEX(Table2[CFO],MATCH(Table1[[#This Row],[RIC]], Table2[Ticker],0))</f>
        <v>#N/A</v>
      </c>
      <c r="K144" s="48"/>
      <c r="L144" s="48" t="e">
        <f>INDEX(Table2[CFI],MATCH(Table1[[#This Row],[RIC]], Table2[Ticker],0))</f>
        <v>#N/A</v>
      </c>
      <c r="M144" s="48"/>
      <c r="N144" s="48" t="e">
        <f>INDEX(Table2[CFF],MATCH(Table1[[#This Row],[RIC]], Table2[Ticker],0))</f>
        <v>#N/A</v>
      </c>
      <c r="O144" s="48"/>
      <c r="P144" s="52"/>
      <c r="Q144" s="48"/>
      <c r="R144" s="48"/>
      <c r="S144" s="48"/>
      <c r="T144" s="48" t="e">
        <f>INDEX(Table2[Q End Cash],MATCH(Table1[[#This Row],[RIC]], Table2[Ticker],0))</f>
        <v>#N/A</v>
      </c>
      <c r="U144" s="52"/>
      <c r="V144" s="48" t="e">
        <f>SUM(Table1[[#This Row],[1Q24 (March) CFO]:[1Q24 (March) CFI, adj]])</f>
        <v>#N/A</v>
      </c>
      <c r="W144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44" s="53" t="e">
        <f ca="1">_xlfn.DAYS(TODAY(),Table1[[#This Row],[Date Check]])</f>
        <v>#N/A</v>
      </c>
    </row>
    <row r="145" spans="2:24" ht="25.5" x14ac:dyDescent="0.25">
      <c r="B145" s="33" t="s">
        <v>640</v>
      </c>
      <c r="C145" s="34">
        <v>0.34652777777777777</v>
      </c>
      <c r="D145" s="35" t="s">
        <v>780</v>
      </c>
      <c r="E145" s="33" t="s">
        <v>781</v>
      </c>
      <c r="F145" s="36" t="s">
        <v>647</v>
      </c>
      <c r="G145" s="37" t="s">
        <v>662</v>
      </c>
      <c r="H145" s="38" t="str">
        <f>Table1[[#This Row],[Symbol]]&amp;".AX"</f>
        <v>RCR.AX</v>
      </c>
      <c r="I145" s="50" t="e">
        <f>INDEX(Table2[Quarter End Date],MATCH(Table1[[#This Row],[RIC]], Table2[Ticker],0))</f>
        <v>#N/A</v>
      </c>
      <c r="J145" s="48" t="e">
        <f>INDEX(Table2[CFO],MATCH(Table1[[#This Row],[RIC]], Table2[Ticker],0))</f>
        <v>#N/A</v>
      </c>
      <c r="K145" s="48"/>
      <c r="L145" s="48" t="e">
        <f>INDEX(Table2[CFI],MATCH(Table1[[#This Row],[RIC]], Table2[Ticker],0))</f>
        <v>#N/A</v>
      </c>
      <c r="M145" s="48"/>
      <c r="N145" s="48" t="e">
        <f>INDEX(Table2[CFF],MATCH(Table1[[#This Row],[RIC]], Table2[Ticker],0))</f>
        <v>#N/A</v>
      </c>
      <c r="O145" s="48"/>
      <c r="P145" s="52"/>
      <c r="Q145" s="48"/>
      <c r="R145" s="48"/>
      <c r="S145" s="48"/>
      <c r="T145" s="48" t="e">
        <f>INDEX(Table2[Q End Cash],MATCH(Table1[[#This Row],[RIC]], Table2[Ticker],0))</f>
        <v>#N/A</v>
      </c>
      <c r="U145" s="52"/>
      <c r="V145" s="48" t="e">
        <f>SUM(Table1[[#This Row],[1Q24 (March) CFO]:[1Q24 (March) CFI, adj]])</f>
        <v>#N/A</v>
      </c>
      <c r="W145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45" s="53" t="e">
        <f ca="1">_xlfn.DAYS(TODAY(),Table1[[#This Row],[Date Check]])</f>
        <v>#N/A</v>
      </c>
    </row>
    <row r="146" spans="2:24" ht="25.5" x14ac:dyDescent="0.25">
      <c r="B146" s="33" t="s">
        <v>640</v>
      </c>
      <c r="C146" s="34">
        <v>0.34513888888888888</v>
      </c>
      <c r="D146" s="35" t="s">
        <v>787</v>
      </c>
      <c r="E146" s="33" t="s">
        <v>788</v>
      </c>
      <c r="F146" s="36" t="s">
        <v>789</v>
      </c>
      <c r="G146" s="37" t="s">
        <v>659</v>
      </c>
      <c r="H146" s="38" t="str">
        <f>Table1[[#This Row],[Symbol]]&amp;".AX"</f>
        <v>PDN.AX</v>
      </c>
      <c r="I146" s="50" t="e">
        <f>INDEX(Table2[Quarter End Date],MATCH(Table1[[#This Row],[RIC]], Table2[Ticker],0))</f>
        <v>#N/A</v>
      </c>
      <c r="J146" s="48" t="e">
        <f>INDEX(Table2[CFO],MATCH(Table1[[#This Row],[RIC]], Table2[Ticker],0))</f>
        <v>#N/A</v>
      </c>
      <c r="K146" s="48"/>
      <c r="L146" s="48" t="e">
        <f>INDEX(Table2[CFI],MATCH(Table1[[#This Row],[RIC]], Table2[Ticker],0))</f>
        <v>#N/A</v>
      </c>
      <c r="M146" s="48"/>
      <c r="N146" s="48" t="e">
        <f>INDEX(Table2[CFF],MATCH(Table1[[#This Row],[RIC]], Table2[Ticker],0))</f>
        <v>#N/A</v>
      </c>
      <c r="O146" s="48"/>
      <c r="P146" s="52"/>
      <c r="Q146" s="48"/>
      <c r="R146" s="48"/>
      <c r="S146" s="48"/>
      <c r="T146" s="48" t="e">
        <f>INDEX(Table2[Q End Cash],MATCH(Table1[[#This Row],[RIC]], Table2[Ticker],0))</f>
        <v>#N/A</v>
      </c>
      <c r="U146" s="52"/>
      <c r="V146" s="48" t="e">
        <f>SUM(Table1[[#This Row],[1Q24 (March) CFO]:[1Q24 (March) CFI, adj]])</f>
        <v>#N/A</v>
      </c>
      <c r="W146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46" s="53" t="e">
        <f ca="1">_xlfn.DAYS(TODAY(),Table1[[#This Row],[Date Check]])</f>
        <v>#N/A</v>
      </c>
    </row>
    <row r="147" spans="2:24" ht="25.5" x14ac:dyDescent="0.25">
      <c r="B147" s="33" t="s">
        <v>640</v>
      </c>
      <c r="C147" s="34">
        <v>0.34375</v>
      </c>
      <c r="D147" s="35" t="s">
        <v>792</v>
      </c>
      <c r="E147" s="33" t="s">
        <v>793</v>
      </c>
      <c r="F147" s="36" t="s">
        <v>647</v>
      </c>
      <c r="G147" s="37" t="s">
        <v>718</v>
      </c>
      <c r="H147" s="38" t="str">
        <f>Table1[[#This Row],[Symbol]]&amp;".AX"</f>
        <v>CTN.AX</v>
      </c>
      <c r="I147" s="50" t="e">
        <f>INDEX(Table2[Quarter End Date],MATCH(Table1[[#This Row],[RIC]], Table2[Ticker],0))</f>
        <v>#N/A</v>
      </c>
      <c r="J147" s="48" t="e">
        <f>INDEX(Table2[CFO],MATCH(Table1[[#This Row],[RIC]], Table2[Ticker],0))</f>
        <v>#N/A</v>
      </c>
      <c r="K147" s="48"/>
      <c r="L147" s="48" t="e">
        <f>INDEX(Table2[CFI],MATCH(Table1[[#This Row],[RIC]], Table2[Ticker],0))</f>
        <v>#N/A</v>
      </c>
      <c r="M147" s="48"/>
      <c r="N147" s="48" t="e">
        <f>INDEX(Table2[CFF],MATCH(Table1[[#This Row],[RIC]], Table2[Ticker],0))</f>
        <v>#N/A</v>
      </c>
      <c r="O147" s="48"/>
      <c r="P147" s="52"/>
      <c r="Q147" s="48"/>
      <c r="R147" s="48"/>
      <c r="S147" s="48"/>
      <c r="T147" s="48" t="e">
        <f>INDEX(Table2[Q End Cash],MATCH(Table1[[#This Row],[RIC]], Table2[Ticker],0))</f>
        <v>#N/A</v>
      </c>
      <c r="U147" s="52"/>
      <c r="V147" s="48" t="e">
        <f>SUM(Table1[[#This Row],[1Q24 (March) CFO]:[1Q24 (March) CFI, adj]])</f>
        <v>#N/A</v>
      </c>
      <c r="W147" s="48" t="e">
        <f ca="1">Table1[[#This Row],[1Q24 (March) Cash End]]+(Table1[[#This Row],[IQ '[e']Burn]]/90*Table1[[#This Row],[Days]])+Table1[[#This Row],[RR]]+Table1[[#This Row],[1Q24 (March) Debt Avail]]+Table1[[#This Row],[1Q24 (March) Debt Pmt]]</f>
        <v>#N/A</v>
      </c>
      <c r="X147" s="53" t="e">
        <f ca="1">_xlfn.DAYS(TODAY(),Table1[[#This Row],[Date Check]])</f>
        <v>#N/A</v>
      </c>
    </row>
  </sheetData>
  <phoneticPr fontId="10" type="noConversion"/>
  <hyperlinks>
    <hyperlink ref="D29" r:id="rId1" display="https://www.weblink.com.au/news/news.asp?search_by1=code&amp;mode=Ann&amp;searchString1=RXL" xr:uid="{8E97C538-A3EE-484B-9731-95A8CBBE6B0E}"/>
    <hyperlink ref="F29" r:id="rId2" display="javascript:viewNews('61204233','pdf');" xr:uid="{119098C9-B5B1-4852-8660-20EDC19FCAD2}"/>
    <hyperlink ref="D114" r:id="rId3" display="https://www.weblink.com.au/news/news.asp?search_by1=code&amp;mode=Ann&amp;searchString1=BLZ" xr:uid="{6F6672D9-449F-402C-A651-D0EA5EFA511A}"/>
    <hyperlink ref="F114" r:id="rId4" display="javascript:viewNews('61204221','pdf');" xr:uid="{1CE70EF6-058F-498B-B33D-2861B69E607B}"/>
    <hyperlink ref="D30" r:id="rId5" display="https://www.weblink.com.au/news/news.asp?search_by1=code&amp;mode=Ann&amp;searchString1=E25" xr:uid="{D0D8475C-AFC8-455B-8F0F-141EFAC04D3D}"/>
    <hyperlink ref="F30" r:id="rId6" display="javascript:viewNews('61204206','pdf');" xr:uid="{109D8707-5358-47F4-BA2C-DC28A7BBC86B}"/>
    <hyperlink ref="D115" r:id="rId7" display="https://www.weblink.com.au/news/news.asp?search_by1=code&amp;mode=Ann&amp;searchString1=NTM" xr:uid="{8883BF99-C704-4E2B-A34F-5E336C485686}"/>
    <hyperlink ref="F115" r:id="rId8" display="javascript:viewNews('61204194','pdf');" xr:uid="{A1A31873-E030-434E-BA5E-284B3AC77688}"/>
    <hyperlink ref="D31" r:id="rId9" display="https://www.weblink.com.au/news/news.asp?search_by1=code&amp;mode=Ann&amp;searchString1=TOR" xr:uid="{BEAFE734-1F3C-4492-BD0C-CD230645DD9C}"/>
    <hyperlink ref="F31" r:id="rId10" display="javascript:viewNews('61204190','pdf');" xr:uid="{01E96CDE-9AFD-4D6D-96A4-734079DD8210}"/>
    <hyperlink ref="D116" r:id="rId11" display="https://www.weblink.com.au/news/news.asp?search_by1=code&amp;mode=Ann&amp;searchString1=ALB" xr:uid="{67156BA2-1C9E-4671-B704-B743611AA726}"/>
    <hyperlink ref="F116" r:id="rId12" display="javascript:viewNews('61204188','pdf');" xr:uid="{1E502BE9-86A0-4AAD-AF94-754516E6F343}"/>
    <hyperlink ref="D105" r:id="rId13" display="https://www.weblink.com.au/news/news.asp?search_by1=code&amp;mode=Ann&amp;searchString1=GHY" xr:uid="{A19BA339-ECAB-47FC-89C8-C1EFDCBC1C63}"/>
    <hyperlink ref="F105" r:id="rId14" display="javascript:viewNews('21519361','pdf');" xr:uid="{92DB7967-CEC4-43A8-BF04-11F46BEEDB5A}"/>
    <hyperlink ref="D117" r:id="rId15" display="https://www.weblink.com.au/news/news.asp?search_by1=code&amp;mode=Ann&amp;searchString1=LNR" xr:uid="{81D11B3C-D368-4F00-9653-5DB64A00EDAE}"/>
    <hyperlink ref="F117" r:id="rId16" display="javascript:viewNews('61204176','pdf');" xr:uid="{EDBB1B05-4E46-4EF5-98BF-BCCF23D730DD}"/>
    <hyperlink ref="D118" r:id="rId17" display="https://www.weblink.com.au/news/news.asp?search_by1=code&amp;mode=Ann&amp;searchString1=RB6" xr:uid="{DA9C8478-C2E3-481B-84FD-A75F540A406A}"/>
    <hyperlink ref="F118" r:id="rId18" display="javascript:viewNews('61204159','pdf');" xr:uid="{F2959F53-D672-4AE8-8E9F-3FE765E9885B}"/>
    <hyperlink ref="D119" r:id="rId19" display="https://www.weblink.com.au/news/news.asp?search_by1=code&amp;mode=Ann&amp;searchString1=CBY" xr:uid="{C5876ED3-7BE7-49F0-B869-2BBF2BC2C830}"/>
    <hyperlink ref="F119" r:id="rId20" display="javascript:viewNews('21519276','pdf');" xr:uid="{018527FE-DD32-4936-9DA4-CAF653ACBD9A}"/>
    <hyperlink ref="D120" r:id="rId21" display="https://www.weblink.com.au/news/news.asp?search_by1=code&amp;mode=Ann&amp;searchString1=PRS" xr:uid="{89F78332-E304-458A-B93F-4808FB562D63}"/>
    <hyperlink ref="F120" r:id="rId22" display="javascript:viewNews('21519273','pdf');" xr:uid="{E24FADB3-72C6-49EE-B4D8-1BDC88B9BB3C}"/>
    <hyperlink ref="D121" r:id="rId23" display="https://www.weblink.com.au/news/news.asp?search_by1=code&amp;mode=Ann&amp;searchString1=CDR" xr:uid="{8E2D1A72-75AB-464A-84BE-4AD11F6D2368}"/>
    <hyperlink ref="F121" r:id="rId24" display="javascript:viewNews('61204139','pdf');" xr:uid="{0882E93A-32F9-4537-8D91-B687EE023202}"/>
    <hyperlink ref="D106" r:id="rId25" display="https://www.weblink.com.au/news/news.asp?search_by1=code&amp;mode=Ann&amp;searchString1=ZNC" xr:uid="{3F70D541-7F20-49C2-9ADB-32A87D504830}"/>
    <hyperlink ref="F106" r:id="rId26" display="javascript:viewNews('61204137','pdf');" xr:uid="{76AA73A4-48BE-4110-A650-371216A3E4F8}"/>
    <hyperlink ref="D122" r:id="rId27" display="https://www.weblink.com.au/news/news.asp?search_by1=code&amp;mode=Ann&amp;searchString1=HCD" xr:uid="{4F7A27BE-F996-4AE1-800C-8C33F5E54F19}"/>
    <hyperlink ref="F122" r:id="rId28" display="javascript:viewNews('21519262','pdf');" xr:uid="{9A84FD82-9D09-457B-A823-718007A30F7F}"/>
    <hyperlink ref="D123" r:id="rId29" display="https://www.weblink.com.au/news/news.asp?search_by1=code&amp;mode=Ann&amp;searchString1=CPN" xr:uid="{F8C66CBA-F6F4-4631-8134-E294EEE487F0}"/>
    <hyperlink ref="F123" r:id="rId30" display="javascript:viewNews('61204115','pdf');" xr:uid="{47F4818E-7DEA-444D-89B3-44E68E68017F}"/>
    <hyperlink ref="D107" r:id="rId31" display="https://www.weblink.com.au/news/news.asp?search_by1=code&amp;mode=Ann&amp;searchString1=BSX" xr:uid="{B17D79C6-9253-4565-B2E2-CA10B357148D}"/>
    <hyperlink ref="F107" r:id="rId32" display="javascript:viewNews('61204110','pdf');" xr:uid="{A615798F-143C-4EF7-A759-151D5B0FA602}"/>
    <hyperlink ref="D124" r:id="rId33" display="https://www.weblink.com.au/news/news.asp?search_by1=code&amp;mode=Ann&amp;searchString1=RVT" xr:uid="{63B112C8-93E2-4EEA-9A9C-2197E669C21B}"/>
    <hyperlink ref="F124" r:id="rId34" display="javascript:viewNews('61204109','pdf');" xr:uid="{DE2F9406-313E-4126-9667-176F30CF07C6}"/>
    <hyperlink ref="D125" r:id="rId35" display="https://www.weblink.com.au/news/news.asp?search_by1=code&amp;mode=Ann&amp;searchString1=PEC" xr:uid="{41FC5678-C801-4B3E-8F9C-51AEB948F200}"/>
    <hyperlink ref="F125" r:id="rId36" display="javascript:viewNews('61204100','pdf');" xr:uid="{724C86BC-EF78-45BA-A795-C1CD320BE3B5}"/>
    <hyperlink ref="D126" r:id="rId37" display="https://www.weblink.com.au/news/news.asp?search_by1=code&amp;mode=Ann&amp;searchString1=MAG" xr:uid="{FBBDF330-5A37-44A1-BD76-E4FDB5D9823B}"/>
    <hyperlink ref="F126" r:id="rId38" display="javascript:viewNews('61204099','pdf');" xr:uid="{6A388F95-AC1D-437C-9349-5C86480EE28F}"/>
    <hyperlink ref="D127" r:id="rId39" display="https://www.weblink.com.au/news/news.asp?search_by1=code&amp;mode=Ann&amp;searchString1=A11" xr:uid="{421D395D-A7F1-4477-8103-DDBBA323F895}"/>
    <hyperlink ref="F127" r:id="rId40" display="javascript:viewNews('21519226','pdf');" xr:uid="{1699A285-0F99-46F3-87A1-F08AD926DF63}"/>
    <hyperlink ref="D108" r:id="rId41" display="https://www.weblink.com.au/news/news.asp?search_by1=code&amp;mode=Ann&amp;searchString1=WWI" xr:uid="{B7B0FDD2-8A95-4806-9451-9A158AE4A36E}"/>
    <hyperlink ref="F108" r:id="rId42" display="javascript:viewNews('3641167','pdf');" xr:uid="{5341CF73-0FC2-4D93-8DCA-E02838C20F52}"/>
    <hyperlink ref="D128" r:id="rId43" display="https://www.weblink.com.au/news/news.asp?search_by1=code&amp;mode=Ann&amp;searchString1=RHK" xr:uid="{A6BE676D-6618-4BC0-9D23-D8B8E0F07B89}"/>
    <hyperlink ref="F128" r:id="rId44" display="javascript:viewNews('61204092','pdf');" xr:uid="{FF7D5F38-BF79-4D09-BEBE-4E00A0A6FDF6}"/>
    <hyperlink ref="D129" r:id="rId45" display="https://www.weblink.com.au/news/news.asp?search_by1=code&amp;mode=Ann&amp;searchString1=FG1" xr:uid="{7CEF3080-E502-4B10-9663-C66E4BD1D609}"/>
    <hyperlink ref="F129" r:id="rId46" display="javascript:viewNews('3641166','pdf');" xr:uid="{AEDEE442-ACA1-4716-BC98-C67CFEE6B06A}"/>
    <hyperlink ref="D130" r:id="rId47" display="https://www.weblink.com.au/news/news.asp?search_by1=code&amp;mode=Ann&amp;searchString1=BYH" xr:uid="{484FF27F-1441-423D-9B25-60CA7134C01D}"/>
    <hyperlink ref="F130" r:id="rId48" display="javascript:viewNews('61204091','pdf');" xr:uid="{9448D2B2-4E93-4F91-8B99-4DA0F034377F}"/>
    <hyperlink ref="D131" r:id="rId49" display="https://www.weblink.com.au/news/news.asp?search_by1=code&amp;mode=Ann&amp;searchString1=LDR" xr:uid="{D8FF5693-5C1B-4DED-A25E-9E9503D12122}"/>
    <hyperlink ref="F131" r:id="rId50" display="javascript:viewNews('21519223','pdf');" xr:uid="{73351EAF-C9B1-4465-9443-B652A33AA223}"/>
    <hyperlink ref="D132" r:id="rId51" display="https://www.weblink.com.au/news/news.asp?search_by1=code&amp;mode=Ann&amp;searchString1=MPK" xr:uid="{D713A73E-25D8-4573-A43C-69FC568F81B9}"/>
    <hyperlink ref="F132" r:id="rId52" display="javascript:viewNews('61204090','pdf');" xr:uid="{47AE3898-6262-4EF2-89B1-88B0504E5DC6}"/>
    <hyperlink ref="D133" r:id="rId53" display="https://www.weblink.com.au/news/news.asp?search_by1=code&amp;mode=Ann&amp;searchString1=SLB" xr:uid="{91381A20-4A6E-4F59-B345-2113A361898F}"/>
    <hyperlink ref="F133" r:id="rId54" display="javascript:viewNews('61204087','pdf');" xr:uid="{0E17F5F3-F732-4476-86C2-130B32C5DA01}"/>
    <hyperlink ref="D134" r:id="rId55" display="https://www.weblink.com.au/news/news.asp?search_by1=code&amp;mode=Ann&amp;searchString1=WYX" xr:uid="{A69F1F3D-7ECB-4F8C-887F-EBAC31E71001}"/>
    <hyperlink ref="F134" r:id="rId56" display="javascript:viewNews('61204083','pdf');" xr:uid="{D87577C4-F2E1-49AD-9CF0-EB8CD333AE89}"/>
    <hyperlink ref="D32" r:id="rId57" display="https://www.weblink.com.au/news/news.asp?search_by1=code&amp;mode=Ann&amp;searchString1=SHN" xr:uid="{2B6FDD9A-CF4D-4483-BEA3-6DD42F5B084F}"/>
    <hyperlink ref="F32" r:id="rId58" display="javascript:viewNews('61204081','pdf');" xr:uid="{F9A28649-17DD-4819-8717-A897EE505C8D}"/>
    <hyperlink ref="D135" r:id="rId59" display="https://www.weblink.com.au/news/news.asp?search_by1=code&amp;mode=Ann&amp;searchString1=JAL" xr:uid="{C8691C47-62E6-4BF4-AB8B-1A15C2BF60E8}"/>
    <hyperlink ref="F135" r:id="rId60" display="javascript:viewNews('61204078','pdf');" xr:uid="{65F0EFAF-F10D-428C-92C9-951F8BF9ECB8}"/>
    <hyperlink ref="D136" r:id="rId61" display="https://www.weblink.com.au/news/news.asp?search_by1=code&amp;mode=Ann&amp;searchString1=TAM" xr:uid="{329751A8-55E4-4FD3-B233-92E281B120D2}"/>
    <hyperlink ref="F136" r:id="rId62" display="javascript:viewNews('61204057','pdf');" xr:uid="{110C7F32-B8C3-4112-8C37-C3AA3A213589}"/>
    <hyperlink ref="D33" r:id="rId63" display="https://www.weblink.com.au/news/news.asp?search_by1=code&amp;mode=Ann&amp;searchString1=TOR" xr:uid="{90B5DD16-ED36-472C-9940-F84B2D6CF775}"/>
    <hyperlink ref="F33" r:id="rId64" display="javascript:viewNews('61204054','pdf');" xr:uid="{443710ED-5584-41D6-9A95-044F75188F39}"/>
    <hyperlink ref="D137" r:id="rId65" display="https://www.weblink.com.au/news/news.asp?search_by1=code&amp;mode=Ann&amp;searchString1=LMS" xr:uid="{2473BDF0-FF34-40DC-9F59-6A90FFE49199}"/>
    <hyperlink ref="F137" r:id="rId66" display="javascript:viewNews('21519185','pdf');" xr:uid="{4D38E634-4A61-4901-8153-9900016F688A}"/>
    <hyperlink ref="D34" r:id="rId67" display="https://www.weblink.com.au/news/news.asp?search_by1=code&amp;mode=Ann&amp;searchString1=CTM" xr:uid="{C2962470-611E-4C80-99CF-AA0EB4F5FC65}"/>
    <hyperlink ref="F34" r:id="rId68" display="javascript:viewNews('61204046','pdf');" xr:uid="{C1CB6635-A035-43D6-B32C-89862E8F876A}"/>
    <hyperlink ref="D35" r:id="rId69" display="https://www.weblink.com.au/news/news.asp?search_by1=code&amp;mode=Ann&amp;searchString1=ARD" xr:uid="{26D6E7FE-0E76-4461-8887-F1CC059E34BD}"/>
    <hyperlink ref="F35" r:id="rId70" display="javascript:viewNews('61204039','pdf');" xr:uid="{DDBCE5F4-AED1-4F79-832B-498904D1A110}"/>
    <hyperlink ref="D36" r:id="rId71" display="https://www.weblink.com.au/news/news.asp?search_by1=code&amp;mode=Ann&amp;searchString1=LEX" xr:uid="{D8A09660-E2C0-48C1-B082-73DAC6087236}"/>
    <hyperlink ref="F36" r:id="rId72" display="javascript:viewNews('61204036','pdf');" xr:uid="{06FB6205-458A-4E60-912A-B7D2EA36AD46}"/>
    <hyperlink ref="D37" r:id="rId73" display="https://www.weblink.com.au/news/news.asp?search_by1=code&amp;mode=Ann&amp;searchString1=TKM" xr:uid="{AEA1AE77-1CFF-4D6C-8385-EBDF929BC789}"/>
    <hyperlink ref="F37" r:id="rId74" display="javascript:viewNews('61204035','pdf');" xr:uid="{995CD5E3-5FE8-49F1-ACEA-0B6EFC1F72BE}"/>
    <hyperlink ref="D38" r:id="rId75" display="https://www.weblink.com.au/news/news.asp?search_by1=code&amp;mode=Ann&amp;searchString1=CXM" xr:uid="{7FD58349-1AF0-463A-BA77-A6EB7D23BE39}"/>
    <hyperlink ref="F38" r:id="rId76" display="javascript:viewNews('21519159','pdf');" xr:uid="{6E42A47C-8668-419C-A79C-D7FC41BBAAD4}"/>
    <hyperlink ref="D138" r:id="rId77" display="https://www.weblink.com.au/news/news.asp?search_by1=code&amp;mode=Ann&amp;searchString1=PL3" xr:uid="{84FDB409-2F93-4531-BD53-E6C9FA43E627}"/>
    <hyperlink ref="F138" r:id="rId78" display="javascript:viewNews('3641139','pdf');" xr:uid="{D1D81742-EFD0-4296-816C-1589EA167BC2}"/>
    <hyperlink ref="D39" r:id="rId79" display="https://www.weblink.com.au/news/news.asp?search_by1=code&amp;mode=Ann&amp;searchString1=NC1" xr:uid="{3C595ADF-6FE4-43A9-B1E3-8682D6EC8FDC}"/>
    <hyperlink ref="F39" r:id="rId80" display="javascript:viewNews('61204021','pdf');" xr:uid="{6154387E-FD5B-4B0E-97A4-39A58CC32A28}"/>
    <hyperlink ref="D139" r:id="rId81" display="https://www.weblink.com.au/news/news.asp?search_by1=code&amp;mode=Ann&amp;searchString1=FZR" xr:uid="{437898FD-48F3-458E-9E21-F8CC83EE16CD}"/>
    <hyperlink ref="F139" r:id="rId82" display="javascript:viewNews('61204017','pdf');" xr:uid="{263063A1-C721-44A0-8FC9-030E33CE6140}"/>
    <hyperlink ref="D109" r:id="rId83" display="https://www.weblink.com.au/news/news.asp?search_by1=code&amp;mode=Ann&amp;searchString1=S2R" xr:uid="{F78BA600-82EB-4AC2-B06F-877CB6868751}"/>
    <hyperlink ref="F109" r:id="rId84" display="javascript:viewNews('61203997','pdf');" xr:uid="{3C1A313D-E803-4B9E-8F47-FAAD392F9E82}"/>
    <hyperlink ref="D140" r:id="rId85" display="https://www.weblink.com.au/news/news.asp?search_by1=code&amp;mode=Ann&amp;searchString1=DVP" xr:uid="{E62FDE88-00B1-4621-8477-042439BBD9E5}"/>
    <hyperlink ref="F140" r:id="rId86" display="javascript:viewNews('61203995','pdf');" xr:uid="{4D2C31F7-5955-4484-8D17-ADFED36A71CE}"/>
    <hyperlink ref="D110" r:id="rId87" display="https://www.weblink.com.au/news/news.asp?search_by1=code&amp;mode=Ann&amp;searchString1=BKT" xr:uid="{726FEDE0-4C3D-4C2C-9897-7A02B64E588D}"/>
    <hyperlink ref="F110" r:id="rId88" display="javascript:viewNews('61203988','pdf');" xr:uid="{E2062703-6E6E-4EC7-9A3D-9B980C54D746}"/>
    <hyperlink ref="D141" r:id="rId89" display="https://www.weblink.com.au/news/news.asp?search_by1=code&amp;mode=Ann&amp;searchString1=JBY" xr:uid="{9B254031-39F6-4E57-A1B9-71D07B72F346}"/>
    <hyperlink ref="F141" r:id="rId90" display="javascript:viewNews('61203987','pdf');" xr:uid="{6BFF85E3-01F6-4014-932B-925D3D77A099}"/>
    <hyperlink ref="D142" r:id="rId91" display="https://www.weblink.com.au/news/news.asp?search_by1=code&amp;mode=Ann&amp;searchString1=TMG" xr:uid="{1610DE32-98F1-425C-ACA6-99049852DEEB}"/>
    <hyperlink ref="F142" r:id="rId92" display="javascript:viewNews('61203981','pdf');" xr:uid="{AB0170CE-35DC-4781-A5F2-C989445B2439}"/>
    <hyperlink ref="D111" r:id="rId93" display="https://www.weblink.com.au/news/news.asp?search_by1=code&amp;mode=Ann&amp;searchString1=CAI" xr:uid="{8E0DEF43-A1B6-404E-A3E0-40C2F24932F8}"/>
    <hyperlink ref="F111" r:id="rId94" display="javascript:viewNews('61203980','pdf');" xr:uid="{F07A4625-EF16-4564-899F-E91BD3EF4E55}"/>
    <hyperlink ref="D112" r:id="rId95" display="https://www.weblink.com.au/news/news.asp?search_by1=code&amp;mode=Ann&amp;searchString1=MEK" xr:uid="{AFC32BB7-89F5-4935-A15B-14C94AD4576C}"/>
    <hyperlink ref="F112" r:id="rId96" display="javascript:viewNews('61203976','pdf');" xr:uid="{D389E23A-E016-49F2-A74C-9F8064822FD1}"/>
    <hyperlink ref="D143" r:id="rId97" display="https://www.weblink.com.au/news/news.asp?search_by1=code&amp;mode=Ann&amp;searchString1=DES" xr:uid="{0D1989FC-3C18-4F92-83B7-7360397005AE}"/>
    <hyperlink ref="F143" r:id="rId98" display="javascript:viewNews('61204003','pdf');" xr:uid="{04DC13CD-9018-4494-877D-8F31F0197F71}"/>
    <hyperlink ref="D144" r:id="rId99" display="https://www.weblink.com.au/news/news.asp?search_by1=code&amp;mode=Ann&amp;searchString1=WAF" xr:uid="{12C2F53D-486C-431B-B9CF-D492AB4B8E9B}"/>
    <hyperlink ref="F144" r:id="rId100" display="javascript:viewNews('61203974','pdf');" xr:uid="{BA56E2DC-FE9D-48D7-A9EF-044A3E7286AA}"/>
    <hyperlink ref="D40" r:id="rId101" display="https://www.weblink.com.au/news/news.asp?search_by1=code&amp;mode=Ann&amp;searchString1=POD" xr:uid="{2BB91A48-C0A4-4A10-AE4E-D62045A6B2A0}"/>
    <hyperlink ref="F40" r:id="rId102" display="javascript:viewNews('61203972','pdf');" xr:uid="{4E9D67CF-DBB4-4722-B163-CF7E281B6A75}"/>
    <hyperlink ref="D145" r:id="rId103" display="https://www.weblink.com.au/news/news.asp?search_by1=code&amp;mode=Ann&amp;searchString1=RCR" xr:uid="{B951EAB0-9BEA-49E1-B2FC-58D8813BCCB8}"/>
    <hyperlink ref="F145" r:id="rId104" display="javascript:viewNews('61204000','pdf');" xr:uid="{A2DB27AA-2861-4A5B-A2FF-3FB6013FECBA}"/>
    <hyperlink ref="D113" r:id="rId105" display="https://www.weblink.com.au/news/news.asp?search_by1=code&amp;mode=Ann&amp;searchString1=LM8" xr:uid="{3B49250B-6892-45BA-9348-15E619E80E3D}"/>
    <hyperlink ref="F113" r:id="rId106" display="javascript:viewNews('61203967','pdf');" xr:uid="{69F2A043-484E-4412-8C6C-BE6967D27313}"/>
    <hyperlink ref="D41" r:id="rId107" display="https://www.weblink.com.au/news/news.asp?search_by1=code&amp;mode=Ann&amp;searchString1=AMN" xr:uid="{BF56F3FC-17C9-40EA-BB5E-0BFD234B17BF}"/>
    <hyperlink ref="F41" r:id="rId108" display="javascript:viewNews('61203965','pdf');" xr:uid="{5D73DBCB-5A90-4FF8-B740-DCF1121F905E}"/>
    <hyperlink ref="D146" r:id="rId109" display="https://www.weblink.com.au/news/news.asp?search_by1=code&amp;mode=Ann&amp;searchString1=PDN" xr:uid="{5D994641-9A0A-4ABB-B328-267D9A215B7A}"/>
    <hyperlink ref="F146" r:id="rId110" display="javascript:viewNews('61203957','pdf');" xr:uid="{849480BE-7FB6-4B0D-AB88-3A6E5074E0E6}"/>
    <hyperlink ref="D42" r:id="rId111" display="https://www.weblink.com.au/news/news.asp?search_by1=code&amp;mode=Ann&amp;searchString1=NMT" xr:uid="{6BC0DE7C-3E92-4A09-B919-D43F3ECD9436}"/>
    <hyperlink ref="F42" r:id="rId112" display="javascript:viewNews('61203946','pdf');" xr:uid="{3E174CE4-E827-49CB-9069-C7B1619A6CAC}"/>
    <hyperlink ref="D147" r:id="rId113" display="https://www.weblink.com.au/news/news.asp?search_by1=code&amp;mode=Ann&amp;searchString1=CTN" xr:uid="{9FE52BC9-36B5-45C9-8410-6BFC39D90D80}"/>
    <hyperlink ref="F147" r:id="rId114" display="javascript:viewNews('61203944','pdf');" xr:uid="{19505053-295F-48EF-8901-073C3F2A5422}"/>
    <hyperlink ref="D83" r:id="rId115" display="https://www.weblink.com.au/news/news.asp?search_by1=code&amp;mode=Ann&amp;searchString1=LCL" xr:uid="{D2F3B62B-3C43-4BDA-81BD-359CBA126027}"/>
    <hyperlink ref="F83" r:id="rId116" display="javascript:viewNews('3641109','pdf');" xr:uid="{95995E93-57EA-41D5-8E94-9FAFFEA5EE90}"/>
    <hyperlink ref="D91" r:id="rId117" display="https://www.weblink.com.au/news/news.asp?search_by1=code&amp;mode=Ann&amp;searchString1=TG1" xr:uid="{97E878B6-FBBF-4A95-A796-BE9FDFDD7F70}"/>
    <hyperlink ref="F91" r:id="rId118" display="javascript:viewNews('61203907','pdf');" xr:uid="{D220681F-B247-4146-8011-9F346EE6A1C8}"/>
    <hyperlink ref="D92" r:id="rId119" display="https://www.weblink.com.au/news/news.asp?search_by1=code&amp;mode=Ann&amp;searchString1=APS" xr:uid="{0A14A8FF-4F47-40F3-91E2-2E06561301C3}"/>
    <hyperlink ref="F92" r:id="rId120" display="javascript:viewNews('61203895','pdf');" xr:uid="{A78E6BBA-7B32-4454-A8F4-7623C34311E4}"/>
    <hyperlink ref="D93" r:id="rId121" display="https://www.weblink.com.au/news/news.asp?search_by1=code&amp;mode=Ann&amp;searchString1=GRL" xr:uid="{427178B0-12CF-4A43-A0E6-89BCD934ED8F}"/>
    <hyperlink ref="F93" r:id="rId122" display="javascript:viewNews('61203889','pdf');" xr:uid="{FD148C9F-1057-4C37-A254-9C94C602A4BE}"/>
    <hyperlink ref="D94" r:id="rId123" display="https://www.weblink.com.au/news/news.asp?search_by1=code&amp;mode=Ann&amp;searchString1=TBA" xr:uid="{5CDC47BE-3495-4F62-9B8C-3C20063748BB}"/>
    <hyperlink ref="F94" r:id="rId124" display="javascript:viewNews('61203887','pdf');" xr:uid="{08F45A03-94E5-4F4C-A43A-5433F163AB12}"/>
    <hyperlink ref="D43" r:id="rId125" display="https://www.weblink.com.au/news/news.asp?search_by1=code&amp;mode=Ann&amp;searchString1=MAY" xr:uid="{E7AF54A6-2826-440A-8630-56D3FB753DDB}"/>
    <hyperlink ref="F43" r:id="rId126" display="javascript:viewNews('3641078','pdf');" xr:uid="{524C4D66-ABD9-47A6-BD38-37C8AD415034}"/>
    <hyperlink ref="D95" r:id="rId127" display="https://www.weblink.com.au/news/news.asp?search_by1=code&amp;mode=Ann&amp;searchString1=ORN" xr:uid="{BAA3C4A4-92C8-45BF-B4AC-7FBB1BD975FC}"/>
    <hyperlink ref="F95" r:id="rId128" display="javascript:viewNews('3641077','pdf');" xr:uid="{7DA3DFEA-6234-4339-AFF9-D7F8C3E6BE4C}"/>
    <hyperlink ref="D44" r:id="rId129" display="https://www.weblink.com.au/news/news.asp?search_by1=code&amp;mode=Ann&amp;searchString1=AZL" xr:uid="{132DD104-6A24-4346-A0E6-3F4C1130BA05}"/>
    <hyperlink ref="F44" r:id="rId130" display="javascript:viewNews('61203873','pdf');" xr:uid="{3B62058F-E30D-469A-9F81-EDD443847602}"/>
    <hyperlink ref="D84" r:id="rId131" display="https://www.weblink.com.au/news/news.asp?search_by1=code&amp;mode=Ann&amp;searchString1=OBM" xr:uid="{4495E5D4-4093-405E-B0BE-C52DEE183925}"/>
    <hyperlink ref="F84" r:id="rId132" display="javascript:viewNews('61203869','pdf');" xr:uid="{BE1F9EED-B9FE-4523-BAD6-6BFC421B05F5}"/>
    <hyperlink ref="D85" r:id="rId133" display="https://www.weblink.com.au/news/news.asp?search_by1=code&amp;mode=Ann&amp;searchString1=VHM" xr:uid="{21093F9A-EF50-4CFE-B155-C1566D5A9C8A}"/>
    <hyperlink ref="F85" r:id="rId134" display="javascript:viewNews('61203862','pdf');" xr:uid="{DAFD870D-4509-4A72-A4C8-7078F1B06BA7}"/>
    <hyperlink ref="D96" r:id="rId135" display="https://www.weblink.com.au/news/news.asp?search_by1=code&amp;mode=Ann&amp;searchString1=ILT" xr:uid="{D9DFE669-C116-4AD4-B958-F4E4F02E2E72}"/>
    <hyperlink ref="F96" r:id="rId136" display="javascript:viewNews('3641061','pdf');" xr:uid="{60AACD9A-6636-4B15-AEC5-1C80798E4D0C}"/>
    <hyperlink ref="D97" r:id="rId137" display="https://www.weblink.com.au/news/news.asp?search_by1=code&amp;mode=Ann&amp;searchString1=AQX" xr:uid="{397ABAA2-B198-4F43-BC6F-0FF2398EC6A2}"/>
    <hyperlink ref="F97" r:id="rId138" display="javascript:viewNews('61203857','pdf');" xr:uid="{02A9596F-2D34-4ED7-81AE-FCC3D31E03CC}"/>
    <hyperlink ref="D98" r:id="rId139" display="https://www.weblink.com.au/news/news.asp?search_by1=code&amp;mode=Ann&amp;searchString1=TDO" xr:uid="{2B83287E-90BA-4034-B58D-DEAEB180F88C}"/>
    <hyperlink ref="F98" r:id="rId140" display="javascript:viewNews('3641054','pdf');" xr:uid="{C3F3354F-2956-473D-9EE3-2041830BE6F5}"/>
    <hyperlink ref="D86" r:id="rId141" display="https://www.weblink.com.au/news/news.asp?search_by1=code&amp;mode=Ann&amp;searchString1=MXR" xr:uid="{61D514C2-B35E-4BB3-B5C3-4309B3B4EE16}"/>
    <hyperlink ref="F86" r:id="rId142" display="javascript:viewNews('21518966','pdf');" xr:uid="{143D396C-3C3F-43CF-B463-0840A447D603}"/>
    <hyperlink ref="D99" r:id="rId143" display="https://www.weblink.com.au/news/news.asp?search_by1=code&amp;mode=Ann&amp;searchString1=OCN" xr:uid="{C21D1F58-A933-4DA6-B366-2D5209723024}"/>
    <hyperlink ref="F99" r:id="rId144" display="javascript:viewNews('61203834','pdf');" xr:uid="{A4521670-F315-4D33-8C62-0DE4A9E7A87D}"/>
    <hyperlink ref="D100" r:id="rId145" display="https://www.weblink.com.au/news/news.asp?search_by1=code&amp;mode=Ann&amp;searchString1=ACP" xr:uid="{81FE682E-6C60-47A7-8C79-BE7D434FB6A5}"/>
    <hyperlink ref="F100" r:id="rId146" display="javascript:viewNews('61203833','pdf');" xr:uid="{9574A67D-15D6-4C4F-859C-B83C0A9CEB8F}"/>
    <hyperlink ref="D101" r:id="rId147" display="https://www.weblink.com.au/news/news.asp?search_by1=code&amp;mode=Ann&amp;searchString1=G11" xr:uid="{3B91BD83-C235-41D6-A390-1FA337DAF797}"/>
    <hyperlink ref="F101" r:id="rId148" display="javascript:viewNews('21518935','pdf');" xr:uid="{1AEFE6A3-E5C5-415B-BE27-ECE762CF6F7A}"/>
    <hyperlink ref="D87" r:id="rId149" display="https://www.weblink.com.au/news/news.asp?search_by1=code&amp;mode=Ann&amp;searchString1=TG6" xr:uid="{96083786-BA56-4717-AB18-A74F454FFACC}"/>
    <hyperlink ref="F87" r:id="rId150" display="javascript:viewNews('61203813','pdf');" xr:uid="{48042D9C-6B06-4F9B-8DF1-B12477BC1EDF}"/>
    <hyperlink ref="D102" r:id="rId151" display="https://www.weblink.com.au/news/news.asp?search_by1=code&amp;mode=Ann&amp;searchString1=ODY" xr:uid="{96667AA1-4446-49D1-BB0F-059EAAD648E0}"/>
    <hyperlink ref="F102" r:id="rId152" display="javascript:viewNews('61203807','pdf');" xr:uid="{AB6B128A-99DF-4962-B4D9-D9902E11A0C5}"/>
    <hyperlink ref="D88" r:id="rId153" display="https://www.weblink.com.au/news/news.asp?search_by1=code&amp;mode=Ann&amp;searchString1=WR1" xr:uid="{EA564393-1EE3-4029-8888-D68C33AE2C59}"/>
    <hyperlink ref="F88" r:id="rId154" display="javascript:viewNews('61203806','pdf');" xr:uid="{2BBA5AED-0CD7-4275-8385-4692C9C00482}"/>
    <hyperlink ref="D103" r:id="rId155" display="https://www.weblink.com.au/news/news.asp?search_by1=code&amp;mode=Ann&amp;searchString1=STX" xr:uid="{9419BED0-213F-4DAC-A4BE-53DA27AC9EB0}"/>
    <hyperlink ref="F103" r:id="rId156" display="javascript:viewNews('61203772','pdf');" xr:uid="{5FE4A7F8-EA47-41A3-8116-BA515F0A85B0}"/>
    <hyperlink ref="D45" r:id="rId157" display="https://www.weblink.com.au/news/news.asp?search_by1=code&amp;mode=Ann&amp;searchString1=VRX" xr:uid="{7A88F9F7-001D-4C53-B265-F3208AAE53B3}"/>
    <hyperlink ref="F45" r:id="rId158" display="javascript:viewNews('61203771','pdf');" xr:uid="{6C55DBA1-CDB3-47D7-8270-E2B2F0A9A60B}"/>
    <hyperlink ref="D104" r:id="rId159" display="https://www.weblink.com.au/news/news.asp?search_by1=code&amp;mode=Ann&amp;searchString1=BCA" xr:uid="{E441A3AB-FB5F-4625-B09C-31F4559F0EC4}"/>
    <hyperlink ref="F104" r:id="rId160" display="javascript:viewNews('61203770','pdf');" xr:uid="{7C0609A9-F729-441A-B2EE-E0C729894757}"/>
    <hyperlink ref="D89" r:id="rId161" display="https://www.weblink.com.au/news/news.asp?search_by1=code&amp;mode=Ann&amp;searchString1=DEV" xr:uid="{BAA2A507-C231-4B2E-8EB8-7C2633A6679D}"/>
    <hyperlink ref="F89" r:id="rId162" display="javascript:viewNews('61203765','pdf');" xr:uid="{75610B98-78DE-4B0B-AD60-608104E99C26}"/>
    <hyperlink ref="D90" r:id="rId163" display="https://www.weblink.com.au/news/news.asp?search_by1=code&amp;mode=Ann&amp;searchString1=GTE" xr:uid="{EE790831-DA98-439B-8F82-61B05C8C8471}"/>
    <hyperlink ref="F90" r:id="rId164" display="javascript:viewNews('61203758','pdf');" xr:uid="{18603954-DB99-4D2C-88EE-A11C01534F43}"/>
    <hyperlink ref="D71" r:id="rId165" display="https://www.weblink.com.au/news/news.asp?search_by1=code&amp;mode=Ann&amp;searchString1=DEG" xr:uid="{4010BB04-DC3B-48B3-91BA-53C96702BBCF}"/>
    <hyperlink ref="F71" r:id="rId166" display="javascript:viewNews('61203745','pdf');" xr:uid="{2A56450A-F1E2-45E6-B50C-30665D119F60}"/>
    <hyperlink ref="D46" r:id="rId167" display="https://www.weblink.com.au/news/news.asp?search_by1=code&amp;mode=Ann&amp;searchString1=PVT" xr:uid="{47B55C74-2B74-41BA-A471-8D84451E33D7}"/>
    <hyperlink ref="F46" r:id="rId168" display="javascript:viewNews('61203693','pdf');" xr:uid="{B883E9C9-FB24-4CB7-BE0F-34382025FB0C}"/>
    <hyperlink ref="D72" r:id="rId169" display="https://www.weblink.com.au/news/news.asp?search_by1=code&amp;mode=Ann&amp;searchString1=DKM" xr:uid="{51BD5A21-513B-4BD6-9BAC-493312525514}"/>
    <hyperlink ref="F72" r:id="rId170" display="javascript:viewNews('61203689','pdf');" xr:uid="{7D9B6A54-4F2F-463A-9BB9-DB6F4EA922DA}"/>
    <hyperlink ref="D73" r:id="rId171" display="https://www.weblink.com.au/news/news.asp?search_by1=code&amp;mode=Ann&amp;searchString1=DMM" xr:uid="{D11D0D6D-86D3-45A7-A282-C942722C75D8}"/>
    <hyperlink ref="F73" r:id="rId172" display="javascript:viewNews('61203686','pdf');" xr:uid="{417B1174-36AC-4076-93BB-33D6C614A05A}"/>
    <hyperlink ref="D74" r:id="rId173" display="https://www.weblink.com.au/news/news.asp?search_by1=code&amp;mode=Ann&amp;searchString1=R8R" xr:uid="{68A2DF46-705A-48D0-8061-0DE54B99598A}"/>
    <hyperlink ref="F74" r:id="rId174" display="javascript:viewNews('61203682','pdf');" xr:uid="{B0C5F999-6CE2-44F7-A488-49D67E02633C}"/>
    <hyperlink ref="D47" r:id="rId175" display="https://www.weblink.com.au/news/news.asp?search_by1=code&amp;mode=Ann&amp;searchString1=MAU" xr:uid="{B0A2B29D-02DB-4BD2-84ED-C87B24D787BC}"/>
    <hyperlink ref="F47" r:id="rId176" display="javascript:viewNews('61203680','pdf');" xr:uid="{0F582939-258F-42F7-BDD2-38AA002188CD}"/>
    <hyperlink ref="D75" r:id="rId177" display="https://www.weblink.com.au/news/news.asp?search_by1=code&amp;mode=Ann&amp;searchString1=GLV" xr:uid="{E34AB88A-CE36-476A-B07F-D9B9A7C7A8C0}"/>
    <hyperlink ref="F75" r:id="rId178" display="javascript:viewNews('61203663','pdf');" xr:uid="{DD21B92B-4016-49DE-9ECE-83130ADD3F10}"/>
    <hyperlink ref="D76" r:id="rId179" display="https://www.weblink.com.au/news/news.asp?search_by1=code&amp;mode=Ann&amp;searchString1=CHW" xr:uid="{D4D548DB-4961-4D67-B507-10F86653DC0C}"/>
    <hyperlink ref="F76" r:id="rId180" display="javascript:viewNews('61203661','pdf');" xr:uid="{65B6C8A6-55C1-4F77-B5EE-9C6AA0A0706D}"/>
    <hyperlink ref="D77" r:id="rId181" display="https://www.weblink.com.au/news/news.asp?search_by1=code&amp;mode=Ann&amp;searchString1=JNO" xr:uid="{D6607E8B-FD50-4128-980A-1B788BD99AB6}"/>
    <hyperlink ref="F77" r:id="rId182" display="javascript:viewNews('61203655','pdf');" xr:uid="{BF5A94C9-E479-4587-BDE0-D4B3D5C2FF78}"/>
    <hyperlink ref="D68" r:id="rId183" display="https://www.weblink.com.au/news/news.asp?search_by1=code&amp;mode=Ann&amp;searchString1=CHR" xr:uid="{28B0CAEB-2395-4B62-9926-5095D24476FF}"/>
    <hyperlink ref="F68" r:id="rId184" display="javascript:viewNews('61203618','pdf');" xr:uid="{716B752D-AB8E-4A4C-8561-3A4AC53A7A1F}"/>
    <hyperlink ref="D78" r:id="rId185" display="https://www.weblink.com.au/news/news.asp?search_by1=code&amp;mode=Ann&amp;searchString1=GLL" xr:uid="{DF85A779-DE62-4718-9DEA-A6D2712301B6}"/>
    <hyperlink ref="F78" r:id="rId186" display="javascript:viewNews('21518702','pdf');" xr:uid="{5D971DA9-4D9A-4A2B-8794-7E6B0B00D3E3}"/>
    <hyperlink ref="D79" r:id="rId187" display="https://www.weblink.com.au/news/news.asp?search_by1=code&amp;mode=Ann&amp;searchString1=SLS" xr:uid="{EC420027-ECC5-475A-AE25-918A89708BBC}"/>
    <hyperlink ref="F79" r:id="rId188" display="javascript:viewNews('61203608','pdf');" xr:uid="{4639F49B-93EF-4BD5-B763-F08E480F65EB}"/>
    <hyperlink ref="D80" r:id="rId189" display="https://www.weblink.com.au/news/news.asp?search_by1=code&amp;mode=Ann&amp;searchString1=SRZ" xr:uid="{F00868D0-8904-4713-BA24-1B256073A0A2}"/>
    <hyperlink ref="F80" r:id="rId190" display="javascript:viewNews('3640947','pdf');" xr:uid="{769C67F9-9855-49B3-A7DA-AA63CCE2C065}"/>
    <hyperlink ref="D69" r:id="rId191" display="https://www.weblink.com.au/news/news.asp?search_by1=code&amp;mode=Ann&amp;searchString1=MZZ" xr:uid="{9E10FAE6-5A8E-424D-B0F0-73FE74F28A63}"/>
    <hyperlink ref="F69" r:id="rId192" display="javascript:viewNews('61203551','pdf');" xr:uid="{776C07C7-79AD-4E85-AEB4-6BC2C21B6DE7}"/>
    <hyperlink ref="D81" r:id="rId193" display="https://www.weblink.com.au/news/news.asp?search_by1=code&amp;mode=Ann&amp;searchString1=CST" xr:uid="{67FA2F8A-A71B-4B00-84A8-5D3A6ADEEB1B}"/>
    <hyperlink ref="F81" r:id="rId194" display="javascript:viewNews('61203541','pdf');" xr:uid="{B88C7B03-4C90-40D8-8B87-B28980157DA6}"/>
    <hyperlink ref="D70" r:id="rId195" display="https://www.weblink.com.au/news/news.asp?search_by1=code&amp;mode=Ann&amp;searchString1=DLI" xr:uid="{B3CDA44C-3292-4F20-840C-182B1D06DCA7}"/>
    <hyperlink ref="F70" r:id="rId196" display="javascript:viewNews('61203540','pdf');" xr:uid="{0D73EB0E-4FB8-493C-B954-2A9AF4AA877E}"/>
    <hyperlink ref="D82" r:id="rId197" display="https://www.weblink.com.au/news/news.asp?search_by1=code&amp;mode=Ann&amp;searchString1=CSE" xr:uid="{4A31F05D-C3AE-428E-A395-BB638374D7E5}"/>
    <hyperlink ref="F82" r:id="rId198" display="javascript:viewNews('61203525','pdf');" xr:uid="{2D24FBAF-A26C-4FA8-9561-E7CA55A8D346}"/>
    <hyperlink ref="D25" r:id="rId199" display="https://www.weblink.com.au/news/news.asp?search_by1=code&amp;mode=Ann&amp;searchString1=PBL" xr:uid="{E8E05387-F013-4D39-937D-20F8F7FA99FE}"/>
    <hyperlink ref="F25" r:id="rId200" display="javascript:viewNews('61203476','pdf');" xr:uid="{5F5938AE-4DC7-4723-B1A9-ED3B52D37C58}"/>
    <hyperlink ref="D26" r:id="rId201" display="https://www.weblink.com.au/news/news.asp?search_by1=code&amp;mode=Ann&amp;searchString1=DBO" xr:uid="{4E4A5E96-E9D7-41C9-826C-EA89371C120E}"/>
    <hyperlink ref="F26" r:id="rId202" display="javascript:viewNews('61203463','pdf');" xr:uid="{41F28D00-83E8-4D50-807E-B3530BB89E37}"/>
    <hyperlink ref="D48" r:id="rId203" display="https://www.weblink.com.au/news/news.asp?search_by1=code&amp;mode=Ann&amp;searchString1=OAU" xr:uid="{B8C8195A-CCED-42FF-850E-A1A7C6F12FCB}"/>
    <hyperlink ref="F48" r:id="rId204" display="javascript:viewNews('61203434','pdf');" xr:uid="{2C2D93AC-E9E3-4892-8F39-45D5235D2748}"/>
    <hyperlink ref="D27" r:id="rId205" display="https://www.weblink.com.au/news/news.asp?search_by1=code&amp;mode=Ann&amp;searchString1=GR8" xr:uid="{1DCF2251-82D6-4296-8B8F-7AC48FCC93E1}"/>
    <hyperlink ref="F27" r:id="rId206" display="javascript:viewNews('61203425','pdf');" xr:uid="{FD04EBDF-6B32-48E0-8C47-9118046DE92F}"/>
    <hyperlink ref="D62" r:id="rId207" display="https://www.weblink.com.au/news/news.asp?search_by1=code&amp;mode=Ann&amp;searchString1=GUL" xr:uid="{5C116BF0-F5CB-43F3-9197-5CAF5ABFFA21}"/>
    <hyperlink ref="F62" r:id="rId208" display="javascript:viewNews('61203424','pdf');" xr:uid="{82C3ECC5-C101-47D2-BA30-8DEA03224816}"/>
    <hyperlink ref="D63" r:id="rId209" display="https://www.weblink.com.au/news/news.asp?search_by1=code&amp;mode=Ann&amp;searchString1=CVR" xr:uid="{8BF4BDC3-5A5B-427F-8E28-581652F1B411}"/>
    <hyperlink ref="F63" r:id="rId210" display="javascript:viewNews('61203415','pdf');" xr:uid="{9B707D57-424F-4D43-A999-FBD5162A280D}"/>
    <hyperlink ref="D64" r:id="rId211" display="https://www.weblink.com.au/news/news.asp?search_by1=code&amp;mode=Ann&amp;searchString1=WML" xr:uid="{994A4F7C-9AF8-4FA0-B0B4-6A5027AD2D48}"/>
    <hyperlink ref="F64" r:id="rId212" display="javascript:viewNews('21518496','pdf');" xr:uid="{3517C7BC-66CA-4E4B-B441-1A8292CA8E73}"/>
    <hyperlink ref="D49" r:id="rId213" display="https://www.weblink.com.au/news/news.asp?search_by1=code&amp;mode=Ann&amp;searchString1=GLA" xr:uid="{924F9A34-0D2D-4612-BEEA-1B0DAB08CF81}"/>
    <hyperlink ref="F49" r:id="rId214" display="javascript:viewNews('61203399','pdf');" xr:uid="{D35B051F-950B-4078-AA28-103ECCD2616A}"/>
    <hyperlink ref="D65" r:id="rId215" display="https://www.weblink.com.au/news/news.asp?search_by1=code&amp;mode=Ann&amp;searchString1=CUL" xr:uid="{CCD86974-541B-4159-A7EE-7AEDE20F4D00}"/>
    <hyperlink ref="F65" r:id="rId216" display="javascript:viewNews('61203393','pdf');" xr:uid="{16229947-63BF-4A62-A319-962CF9240409}"/>
    <hyperlink ref="D66" r:id="rId217" display="https://www.weblink.com.au/news/news.asp?search_by1=code&amp;mode=Ann&amp;searchString1=NIS" xr:uid="{B396A235-5844-4D08-9105-655C44E22F48}"/>
    <hyperlink ref="F66" r:id="rId218" display="javascript:viewNews('61203379','pdf');" xr:uid="{34EF99E6-BDD5-4D9A-8773-5118674FA58D}"/>
    <hyperlink ref="D67" r:id="rId219" display="https://www.weblink.com.au/news/news.asp?search_by1=code&amp;mode=Ann&amp;searchString1=JPR" xr:uid="{06A8815A-C337-44C7-8885-2CFFAE756A7A}"/>
    <hyperlink ref="F67" r:id="rId220" display="javascript:viewNews('61203375','pdf');" xr:uid="{A97FC727-2DE2-4DEC-893A-674A38D9B6FB}"/>
    <hyperlink ref="D50" r:id="rId221" display="https://www.weblink.com.au/news/news.asp?search_by1=code&amp;mode=Ann&amp;searchString1=EV1" xr:uid="{85265AEF-CE71-4DCD-9417-B15DB5B3E068}"/>
    <hyperlink ref="F50" r:id="rId222" display="javascript:viewNews('61203336','pdf');" xr:uid="{6B48B3FD-3A55-49EB-B016-78D5E70C040E}"/>
    <hyperlink ref="D20" r:id="rId223" display="https://www.weblink.com.au/news/news.asp?search_by1=code&amp;mode=Ann&amp;searchString1=TX3" xr:uid="{A96ECD5C-EC4A-495D-BE57-A47CB9698882}"/>
    <hyperlink ref="F20" r:id="rId224" display="javascript:viewNews('61203294','pdf');" xr:uid="{1FA3061F-EAFF-468F-B672-4348EDDABB81}"/>
    <hyperlink ref="D19" r:id="rId225" display="https://www.weblink.com.au/news/news.asp?search_by1=code&amp;mode=Ann&amp;searchString1=EEL" xr:uid="{E29D23D4-6CB9-4930-B4B7-0F1E05E6F4A6}"/>
    <hyperlink ref="F19" r:id="rId226" display="javascript:viewNews('61203274','pdf');" xr:uid="{1E191878-DEF8-4A8E-B149-7064305B6DF4}"/>
    <hyperlink ref="D51" r:id="rId227" display="https://www.weblink.com.au/news/news.asp?search_by1=code&amp;mode=Ann&amp;searchString1=MGU" xr:uid="{23A65828-499F-4FC3-9AEB-80C7A4BA8CF1}"/>
    <hyperlink ref="F51" r:id="rId228" display="javascript:viewNews('61203239','pdf');" xr:uid="{227E3837-6BB4-4E52-A218-2C7D1CA68DCF}"/>
    <hyperlink ref="D21" r:id="rId229" display="https://www.weblink.com.au/news/news.asp?search_by1=code&amp;mode=Ann&amp;searchString1=GMD" xr:uid="{DC0E3155-D041-4FD3-A96F-75AB67548316}"/>
    <hyperlink ref="F21" r:id="rId230" display="javascript:viewNews('61203229','pdf');" xr:uid="{BE3AB592-5B57-41DF-B857-013465B85776}"/>
    <hyperlink ref="D52" r:id="rId231" display="https://www.weblink.com.au/news/news.asp?search_by1=code&amp;mode=Ann&amp;searchString1=88E" xr:uid="{A56C29D5-944C-4AF4-8514-ABACF0772328}"/>
    <hyperlink ref="F52" r:id="rId232" display="javascript:viewNews('61203204','pdf');" xr:uid="{AB5E08B8-5036-4DBC-BD1E-42EDDB75C7DE}"/>
    <hyperlink ref="D53" r:id="rId233" display="https://www.weblink.com.au/news/news.asp?search_by1=code&amp;mode=Ann&amp;searchString1=GL1" xr:uid="{4F9C8E70-16C2-412E-B29C-6876AB2A27C8}"/>
    <hyperlink ref="F53" r:id="rId234" display="javascript:viewNews('61203201','pdf');" xr:uid="{ED77DA49-BE8A-43B9-AA67-F9AD191F68C0}"/>
    <hyperlink ref="D22" r:id="rId235" display="https://www.weblink.com.au/news/news.asp?search_by1=code&amp;mode=Ann&amp;searchString1=TIE" xr:uid="{33D8465E-61FD-4869-92A3-2610978402F3}"/>
    <hyperlink ref="F22" r:id="rId236" display="javascript:viewNews('61203165','pdf');" xr:uid="{5B726279-73CD-4D6C-A2D5-3B6D57D6CFD0}"/>
    <hyperlink ref="D54" r:id="rId237" display="https://www.weblink.com.au/news/news.asp?search_by1=code&amp;mode=Ann&amp;searchString1=MEU" xr:uid="{BF295C82-3E3D-458F-9C11-445574C87F78}"/>
    <hyperlink ref="F54" r:id="rId238" display="javascript:viewNews('21518182','pdf');" xr:uid="{0F489ABB-1CE2-4A81-A76D-39BF4F8969E2}"/>
    <hyperlink ref="D23" r:id="rId239" display="https://www.weblink.com.au/news/news.asp?search_by1=code&amp;mode=Ann&amp;searchString1=BGL" xr:uid="{0F6F683B-BF37-4E0E-B2B6-93C9571FD948}"/>
    <hyperlink ref="F23" r:id="rId240" display="javascript:viewNews('61203134','pdf');" xr:uid="{B5E8449A-C35E-4E8F-A477-217D43B95F85}"/>
    <hyperlink ref="D24" r:id="rId241" display="https://www.weblink.com.au/news/news.asp?search_by1=code&amp;mode=Ann&amp;searchString1=EMC" xr:uid="{0344994C-82CF-4A62-9413-52F97A63EB07}"/>
    <hyperlink ref="F24" r:id="rId242" display="javascript:viewNews('61203123','pdf');" xr:uid="{B6BCAAD2-1AE1-4563-9CB7-8CB99ED0BF44}"/>
    <hyperlink ref="D17" r:id="rId243" display="https://www.weblink.com.au/news/news.asp?search_by1=code&amp;mode=Ann&amp;searchString1=LYN" xr:uid="{EBF57D4D-B7AB-4FC1-8861-9DC79A13B7CA}"/>
    <hyperlink ref="F17" r:id="rId244" display="javascript:viewNews('61203083','pdf');" xr:uid="{83EA0F0A-3BC2-4E61-9D64-85D5781A0A77}"/>
    <hyperlink ref="D16" r:id="rId245" display="https://www.weblink.com.au/news/news.asp?search_by1=code&amp;mode=Ann&amp;searchString1=CGR" xr:uid="{3FA93FCA-9362-4A7A-9EE0-1FBD23051DB8}"/>
    <hyperlink ref="F16" r:id="rId246" display="javascript:viewNews('61202981','pdf');" xr:uid="{D2C498F2-0F55-435A-8889-A6B8BFEDDBCE}"/>
    <hyperlink ref="D55" r:id="rId247" display="https://www.weblink.com.au/news/news.asp?search_by1=code&amp;mode=Ann&amp;searchString1=AR3" xr:uid="{CA7B3F5D-8E72-4B0A-B3C1-0449FF251DB9}"/>
    <hyperlink ref="F55" r:id="rId248" display="javascript:viewNews('21518044','pdf');" xr:uid="{CBA7F7E1-EF86-4BA2-854A-889623710DDC}"/>
    <hyperlink ref="D18" r:id="rId249" display="https://www.weblink.com.au/news/news.asp?search_by1=code&amp;mode=Ann&amp;searchString1=DYL" xr:uid="{42B06939-BAEB-4AC5-9CCE-E7778A97DB6A}"/>
    <hyperlink ref="F18" r:id="rId250" display="javascript:viewNews('61202935','pdf');" xr:uid="{89B9E4CF-328D-4EA9-A50B-702D8D9132AC}"/>
    <hyperlink ref="D56" r:id="rId251" display="https://www.weblink.com.au/news/news.asp?search_by1=code&amp;mode=Ann&amp;searchString1=NXM" xr:uid="{1C0EF17C-2272-4EFF-BB1A-948AD70CC234}"/>
    <hyperlink ref="F56" r:id="rId252" display="javascript:viewNews('61202861','pdf');" xr:uid="{259263E4-456B-4845-AD9A-A2BBC9814D19}"/>
    <hyperlink ref="D57" r:id="rId253" display="https://www.weblink.com.au/news/news.asp?search_by1=code&amp;mode=Ann&amp;searchString1=SRL" xr:uid="{8DE4FD41-4CF1-4654-81EA-BE78C24BE9B1}"/>
    <hyperlink ref="F57" r:id="rId254" display="javascript:viewNews('3640675','pdf');" xr:uid="{F7434956-44F0-46AF-AE8E-D59EB4792431}"/>
    <hyperlink ref="D13" r:id="rId255" display="https://www.weblink.com.au/news/news.asp?search_by1=code&amp;mode=Ann&amp;searchString1=ITM" xr:uid="{9392B4E8-C47D-4EFE-9A24-6E8E32A4F9A1}"/>
    <hyperlink ref="F13" r:id="rId256" display="javascript:viewNews('21517821','pdf');" xr:uid="{313AC5E0-59D7-4787-9671-4205E85A3F53}"/>
    <hyperlink ref="D58" r:id="rId257" display="https://www.weblink.com.au/news/news.asp?search_by1=code&amp;mode=Ann&amp;searchString1=NXM" xr:uid="{1FD5CF79-DF6F-495C-9ADD-A8CEC67217B6}"/>
    <hyperlink ref="F58" r:id="rId258" display="javascript:viewNews('61202775','pdf');" xr:uid="{610E2962-AB3A-41DF-A688-C40AFDDD549A}"/>
    <hyperlink ref="D14" r:id="rId259" display="https://www.weblink.com.au/news/news.asp?search_by1=code&amp;mode=Ann&amp;searchString1=AAJ" xr:uid="{C86BF907-F88A-486E-9BB6-A38B7401E0D5}"/>
    <hyperlink ref="F14" r:id="rId260" display="javascript:viewNews('61202767','pdf');" xr:uid="{34BB5016-7EA6-4F18-815B-CA2EF3D4E2AB}"/>
    <hyperlink ref="D15" r:id="rId261" display="https://www.weblink.com.au/news/news.asp?search_by1=code&amp;mode=Ann&amp;searchString1=WC8" xr:uid="{01BC672E-7F14-4327-984B-D48140624024}"/>
    <hyperlink ref="F15" r:id="rId262" display="javascript:viewNews('61202763','pdf');" xr:uid="{EB4E07A1-E8B2-4F88-9C63-928A3439D686}"/>
    <hyperlink ref="D60" r:id="rId263" display="https://www.weblink.com.au/news/news.asp?search_by1=code&amp;mode=Ann&amp;searchString1=PNR" xr:uid="{87E782EB-CBAA-4435-A33F-5B3D75DC9DB2}"/>
    <hyperlink ref="F60" r:id="rId264" display="javascript:viewNews('61202759','pdf');" xr:uid="{04667510-6B92-4FE6-85E1-F1093ADFBE17}"/>
    <hyperlink ref="D59" r:id="rId265" display="https://www.weblink.com.au/news/news.asp?search_by1=code&amp;mode=Ann&amp;searchString1=MAN" xr:uid="{5B113C3D-6DC5-4F93-A347-D61916DDCE3B}"/>
    <hyperlink ref="F59" r:id="rId266" display="javascript:viewNews('61202742','pdf');" xr:uid="{C356E790-FBFD-474D-A206-FDA358863233}"/>
    <hyperlink ref="D61" r:id="rId267" display="https://www.weblink.com.au/news/news.asp?search_by1=code&amp;mode=Ann&amp;searchString1=RDN" xr:uid="{F951FD70-6D23-47AA-A8E3-69876862F252}"/>
    <hyperlink ref="F61" r:id="rId268" display="javascript:viewNews('61202692','pdf');" xr:uid="{EEB2A9F7-183E-4B1F-B2FF-9DFDB162E18B}"/>
    <hyperlink ref="D12" r:id="rId269" display="https://www.weblink.com.au/news/news.asp?search_by1=code&amp;mode=Ann&amp;searchString1=CUS" xr:uid="{F18D891A-7D18-43B7-A8C4-A46ADB342E92}"/>
    <hyperlink ref="F12" r:id="rId270" display="javascript:viewNews('21517573','pdf');" xr:uid="{ED0505BE-6C47-42AF-B2CA-73D26939FDE4}"/>
    <hyperlink ref="D10" r:id="rId271" display="https://www.weblink.com.au/news/news.asp?search_by1=code&amp;mode=Ann&amp;searchString1=AMD" xr:uid="{155EBD87-95E9-4A47-BDDE-5FEA203BFCAD}"/>
    <hyperlink ref="F10" r:id="rId272" display="javascript:viewNews('61202553','pdf');" xr:uid="{3312E372-0D25-4784-AACD-C72FA26AEA2A}"/>
    <hyperlink ref="D11" r:id="rId273" display="https://www.weblink.com.au/news/news.asp?search_by1=code&amp;mode=Ann&amp;searchString1=1AE" xr:uid="{0F2DA6D9-79FD-433B-A4D5-0533C8FC36FA}"/>
    <hyperlink ref="F11" r:id="rId274" display="javascript:viewNews('61202527','pdf');" xr:uid="{E3CCF5F0-A7A2-4310-A801-6F058512B336}"/>
    <hyperlink ref="D9" r:id="rId275" display="https://www.weblink.com.au/news/news.asp?search_by1=code&amp;mode=Ann&amp;searchString1=FAL" xr:uid="{744ECB1A-C35C-49D5-B1CB-17AEE4E5436C}"/>
    <hyperlink ref="F9" r:id="rId276" display="javascript:viewNews('61202367','pdf');" xr:uid="{D2B9781A-6EA1-4FAE-B4BE-08863CBC8C45}"/>
    <hyperlink ref="D8" r:id="rId277" display="https://www.weblink.com.au/news/news.asp?search_by1=code&amp;mode=Ann&amp;searchString1=TLM" xr:uid="{73C3A56E-B040-419D-9D72-C6D0024DC1E7}"/>
    <hyperlink ref="F8" r:id="rId278" display="javascript:viewNews('61202334','pdf');" xr:uid="{724C5122-7023-4EB4-8CCE-69FF265918FF}"/>
    <hyperlink ref="D7" r:id="rId279" display="https://www.weblink.com.au/news/news.asp?search_by1=code&amp;mode=Ann&amp;searchString1=LEG" xr:uid="{DB9ED8E9-5864-4403-8C54-ACD12BD13B29}"/>
    <hyperlink ref="F7" r:id="rId280" display="javascript:viewNews('61202268','pdf');" xr:uid="{B59FCD44-366E-43B8-880D-72028BEBFC85}"/>
    <hyperlink ref="D6" r:id="rId281" display="https://www.weblink.com.au/news/news.asp?search_by1=code&amp;mode=Ann&amp;searchString1=KRR" xr:uid="{5EC7E0B8-B826-49A5-9AD3-58EF97C4B788}"/>
    <hyperlink ref="F6" r:id="rId282" display="javascript:viewNews('61202130','pdf');" xr:uid="{C57514A2-DFF5-4787-BE95-642C0214F1DA}"/>
    <hyperlink ref="D28" r:id="rId283" display="https://www.weblink.com.au/news/news.asp?search_by1=code&amp;mode=Ann&amp;searchString1=WA1" xr:uid="{2C1C7D7F-AD0E-4BF3-A12E-F6914D062834}"/>
    <hyperlink ref="F28" r:id="rId284" display="javascript:viewNews('61201635','pdf');" xr:uid="{27E42A5E-A6D0-444C-88E4-1FBC2B599FBD}"/>
    <hyperlink ref="D5" r:id="rId285" display="https://www.weblink.com.au/news/news.asp?search_by1=code&amp;mode=Ann&amp;searchString1=ICG" xr:uid="{5A9065C7-8A61-48DB-BC4B-9253A8691E9C}"/>
    <hyperlink ref="F5" r:id="rId286" display="javascript:viewNews('61201621','pdf');" xr:uid="{BE1EEDE1-4601-47A8-89A2-8E986071B058}"/>
    <hyperlink ref="D3" r:id="rId287" display="https://www.weblink.com.au/news/news.asp?search_by1=code&amp;mode=Ann&amp;searchString1=RML" xr:uid="{199EFE8A-B520-4292-8449-86A99BA03B26}"/>
    <hyperlink ref="F3" r:id="rId288" display="javascript:viewNews('21515610','pdf');" xr:uid="{91262892-DB76-4624-B7C3-5502DA0A996A}"/>
    <hyperlink ref="D4" r:id="rId289" display="https://www.weblink.com.au/news/news.asp?search_by1=code&amp;mode=Ann&amp;searchString1=PIM" xr:uid="{9FC19C47-60A6-44BF-A6CC-0513493EC448}"/>
    <hyperlink ref="F4" r:id="rId290" display="javascript:viewNews('61201269','pdf');" xr:uid="{0D14BDB1-8228-4B95-B2C0-B04410C97B8B}"/>
  </hyperlinks>
  <pageMargins left="0.7" right="0.7" top="0.75" bottom="0.75" header="0.3" footer="0.3"/>
  <legacyDrawing r:id="rId291"/>
  <tableParts count="1">
    <tablePart r:id="rId29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9508216c-db3a-4766-9e22-80827bcd9c35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09CC6C8B7A4446B0B802EA98400711" ma:contentTypeVersion="20" ma:contentTypeDescription="Create a new document." ma:contentTypeScope="" ma:versionID="55528194704febaf4a3167219bead3bc">
  <xsd:schema xmlns:xsd="http://www.w3.org/2001/XMLSchema" xmlns:xs="http://www.w3.org/2001/XMLSchema" xmlns:p="http://schemas.microsoft.com/office/2006/metadata/properties" xmlns:ns1="http://schemas.microsoft.com/sharepoint/v3" xmlns:ns3="9508216c-db3a-4766-9e22-80827bcd9c35" xmlns:ns4="69872663-0838-4e43-830c-663162f9a949" targetNamespace="http://schemas.microsoft.com/office/2006/metadata/properties" ma:root="true" ma:fieldsID="4326fe47c7d244fb59fbf462ffe38180" ns1:_="" ns3:_="" ns4:_="">
    <xsd:import namespace="http://schemas.microsoft.com/sharepoint/v3"/>
    <xsd:import namespace="9508216c-db3a-4766-9e22-80827bcd9c35"/>
    <xsd:import namespace="69872663-0838-4e43-830c-663162f9a9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08216c-db3a-4766-9e22-80827bcd9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872663-0838-4e43-830c-663162f9a94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15FFEF-0B9B-4B56-915B-03EC79A37247}">
  <ds:schemaRefs>
    <ds:schemaRef ds:uri="http://schemas.microsoft.com/office/infopath/2007/PartnerControls"/>
    <ds:schemaRef ds:uri="http://schemas.microsoft.com/sharepoint/v3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69872663-0838-4e43-830c-663162f9a949"/>
    <ds:schemaRef ds:uri="9508216c-db3a-4766-9e22-80827bcd9c3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C9758EC-012D-4E56-B1C8-069578236A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CDDAEE-722C-4389-8031-B259A040B6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508216c-db3a-4766-9e22-80827bcd9c35"/>
    <ds:schemaRef ds:uri="69872663-0838-4e43-830c-663162f9a9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L1 Capital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Bedell</dc:creator>
  <cp:keywords/>
  <dc:description/>
  <cp:lastModifiedBy>Andrew Bedell</cp:lastModifiedBy>
  <cp:revision/>
  <dcterms:created xsi:type="dcterms:W3CDTF">2024-04-18T18:00:04Z</dcterms:created>
  <dcterms:modified xsi:type="dcterms:W3CDTF">2024-04-25T19:39:44Z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0x0101002009CC6C8B7A4446B0B802EA98400711</vt:lpwstr>
  </property>
</Properties>
</file>