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d.docs.live.net/806421492071dedd/Programming/MATLAB/Scripts/Theses/GPT_Fixes/"/>
    </mc:Choice>
  </mc:AlternateContent>
  <xr:revisionPtr revIDLastSave="0" documentId="8_{CF3F2724-23D5-4AA4-8A28-B4D901296DD4}" xr6:coauthVersionLast="47" xr6:coauthVersionMax="47" xr10:uidLastSave="{00000000-0000-0000-0000-000000000000}"/>
  <bookViews>
    <workbookView xWindow="0" yWindow="0" windowWidth="14400" windowHeight="15600" xr2:uid="{3CD1987F-FA11-4D3B-B1FD-40FF621CA499}"/>
  </bookViews>
  <sheets>
    <sheet name="Eco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J146" i="1"/>
  <c r="J145" i="1"/>
  <c r="J144" i="1"/>
  <c r="J143" i="1"/>
  <c r="J142" i="1"/>
  <c r="J141" i="1"/>
  <c r="J140" i="1"/>
  <c r="J139" i="1"/>
  <c r="J138" i="1"/>
  <c r="J137" i="1"/>
  <c r="J136" i="1"/>
  <c r="J135" i="1"/>
  <c r="L136" i="1"/>
  <c r="L137" i="1"/>
  <c r="L138" i="1"/>
  <c r="L139" i="1"/>
  <c r="L140" i="1"/>
  <c r="L141" i="1"/>
  <c r="L142" i="1"/>
  <c r="L143" i="1"/>
  <c r="L144" i="1"/>
  <c r="L145" i="1"/>
  <c r="L146" i="1"/>
  <c r="L135" i="1"/>
  <c r="K146" i="1"/>
  <c r="K135" i="1"/>
  <c r="K136" i="1"/>
  <c r="K137" i="1"/>
  <c r="K138" i="1"/>
  <c r="K139" i="1"/>
  <c r="K140" i="1"/>
  <c r="K141" i="1"/>
  <c r="K142" i="1"/>
  <c r="K143" i="1"/>
  <c r="K144" i="1"/>
  <c r="K145" i="1"/>
  <c r="K129" i="1"/>
  <c r="K130" i="1"/>
  <c r="K131" i="1"/>
  <c r="K132" i="1"/>
  <c r="K133" i="1"/>
  <c r="K134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J111" i="1"/>
  <c r="L111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110" i="1"/>
  <c r="J109" i="1"/>
  <c r="J108" i="1"/>
  <c r="J107" i="1"/>
  <c r="J106" i="1"/>
  <c r="E108" i="1"/>
  <c r="E109" i="1"/>
  <c r="E110" i="1"/>
  <c r="E111" i="1"/>
  <c r="J105" i="1"/>
  <c r="J104" i="1"/>
  <c r="J103" i="1"/>
  <c r="J102" i="1"/>
  <c r="J100" i="1"/>
  <c r="J99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J97" i="1"/>
  <c r="J96" i="1"/>
  <c r="J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J94" i="1"/>
  <c r="J92" i="1"/>
  <c r="J91" i="1"/>
  <c r="J90" i="1"/>
  <c r="J89" i="1"/>
  <c r="J88" i="1"/>
  <c r="J87" i="1"/>
  <c r="E87" i="1"/>
  <c r="E88" i="1"/>
  <c r="E89" i="1"/>
  <c r="E90" i="1"/>
  <c r="E91" i="1"/>
  <c r="E92" i="1"/>
  <c r="E93" i="1"/>
  <c r="E94" i="1"/>
  <c r="E95" i="1"/>
  <c r="J86" i="1"/>
  <c r="E86" i="1"/>
  <c r="J85" i="1"/>
  <c r="J84" i="1"/>
  <c r="J83" i="1"/>
  <c r="J82" i="1"/>
  <c r="J81" i="1"/>
  <c r="J80" i="1"/>
  <c r="J79" i="1"/>
  <c r="J78" i="1"/>
  <c r="J77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E77" i="1"/>
  <c r="E78" i="1"/>
  <c r="E79" i="1"/>
  <c r="E80" i="1"/>
  <c r="E81" i="1"/>
  <c r="E82" i="1"/>
  <c r="E83" i="1"/>
  <c r="E84" i="1"/>
  <c r="E85" i="1"/>
  <c r="L77" i="1"/>
  <c r="L78" i="1"/>
  <c r="L79" i="1"/>
  <c r="L80" i="1"/>
  <c r="L81" i="1"/>
  <c r="L82" i="1"/>
  <c r="K77" i="1"/>
  <c r="K78" i="1"/>
  <c r="K79" i="1"/>
  <c r="K80" i="1"/>
  <c r="K81" i="1"/>
  <c r="K82" i="1"/>
  <c r="J76" i="1"/>
  <c r="J75" i="1"/>
  <c r="J74" i="1"/>
  <c r="J73" i="1"/>
  <c r="J72" i="1"/>
  <c r="J71" i="1"/>
  <c r="J70" i="1"/>
  <c r="J69" i="1"/>
  <c r="L69" i="1"/>
  <c r="L70" i="1"/>
  <c r="L71" i="1"/>
  <c r="L72" i="1"/>
  <c r="L73" i="1"/>
  <c r="L74" i="1"/>
  <c r="L75" i="1"/>
  <c r="L76" i="1"/>
  <c r="K69" i="1"/>
  <c r="K70" i="1"/>
  <c r="K71" i="1"/>
  <c r="K72" i="1"/>
  <c r="K73" i="1"/>
  <c r="K74" i="1"/>
  <c r="K75" i="1"/>
  <c r="K76" i="1"/>
  <c r="E69" i="1"/>
  <c r="E70" i="1"/>
  <c r="E71" i="1"/>
  <c r="E72" i="1"/>
  <c r="E73" i="1"/>
  <c r="E74" i="1"/>
  <c r="E75" i="1"/>
  <c r="E76" i="1"/>
  <c r="J68" i="1"/>
  <c r="J67" i="1"/>
  <c r="J66" i="1"/>
  <c r="J65" i="1"/>
  <c r="J64" i="1"/>
  <c r="J63" i="1"/>
  <c r="J62" i="1"/>
  <c r="L63" i="1"/>
  <c r="L64" i="1"/>
  <c r="L65" i="1"/>
  <c r="L66" i="1"/>
  <c r="L67" i="1"/>
  <c r="L68" i="1"/>
  <c r="K62" i="1"/>
  <c r="L62" i="1" s="1"/>
  <c r="K64" i="1"/>
  <c r="K65" i="1"/>
  <c r="K66" i="1"/>
  <c r="K67" i="1"/>
  <c r="K68" i="1"/>
  <c r="E62" i="1"/>
  <c r="E68" i="1"/>
  <c r="E67" i="1"/>
  <c r="E66" i="1"/>
  <c r="E65" i="1"/>
  <c r="E64" i="1"/>
  <c r="E63" i="1"/>
</calcChain>
</file>

<file path=xl/sharedStrings.xml><?xml version="1.0" encoding="utf-8"?>
<sst xmlns="http://schemas.openxmlformats.org/spreadsheetml/2006/main" count="158" uniqueCount="152">
  <si>
    <t>No.</t>
  </si>
  <si>
    <t>Properties</t>
  </si>
  <si>
    <t>Ve (mm3)</t>
  </si>
  <si>
    <t>Ae (mm2)</t>
  </si>
  <si>
    <t>Le (mm)</t>
  </si>
  <si>
    <t>Core Shape (See Script)</t>
  </si>
  <si>
    <t>Empty</t>
  </si>
  <si>
    <t>Primary Winding "Width" (Center leg width)</t>
  </si>
  <si>
    <t>Primary Winding "Height" (Center leg thickness)</t>
  </si>
  <si>
    <t>Secondary Winding "Width" (Side leg width)</t>
  </si>
  <si>
    <t>Secondary Winding "Height" (Side leg thickness)</t>
  </si>
  <si>
    <t>Window Width (mm)</t>
  </si>
  <si>
    <t>Window Height (mm)</t>
  </si>
  <si>
    <t>E5.3/2.7/2</t>
  </si>
  <si>
    <t>E6.3/2.9/2</t>
  </si>
  <si>
    <t>E8.8/4.1/2</t>
  </si>
  <si>
    <t>E13/6/3</t>
  </si>
  <si>
    <t>E13/6/6</t>
  </si>
  <si>
    <t>E13/7/4</t>
  </si>
  <si>
    <t>E16/8/5</t>
  </si>
  <si>
    <t>E16/12/5</t>
  </si>
  <si>
    <t>E19/8/5</t>
  </si>
  <si>
    <t>E19/8/9</t>
  </si>
  <si>
    <t>E20/10/5</t>
  </si>
  <si>
    <t>E20/10/6</t>
  </si>
  <si>
    <t>E20/14/5</t>
  </si>
  <si>
    <t>E25/10/6</t>
  </si>
  <si>
    <t>E25/13/7</t>
  </si>
  <si>
    <t>E25/13/11</t>
  </si>
  <si>
    <t>E30/15/7</t>
  </si>
  <si>
    <t>E31/13/9</t>
  </si>
  <si>
    <t>E32/16/9</t>
  </si>
  <si>
    <t>E34/14/9</t>
  </si>
  <si>
    <t>E35/18/10</t>
  </si>
  <si>
    <t>E36/21/12</t>
  </si>
  <si>
    <t>E41/17/12</t>
  </si>
  <si>
    <t>E42/21/15</t>
  </si>
  <si>
    <t>E42/21/20</t>
  </si>
  <si>
    <t>E42/33/20</t>
  </si>
  <si>
    <t>E47/20/16</t>
  </si>
  <si>
    <t>E55/28/21</t>
  </si>
  <si>
    <t>E55/28/25</t>
  </si>
  <si>
    <t>E56/24/19</t>
  </si>
  <si>
    <t>E65/32/27</t>
  </si>
  <si>
    <t>E71/33/32</t>
  </si>
  <si>
    <t>E80/38/20</t>
  </si>
  <si>
    <t>E100/60/28</t>
  </si>
  <si>
    <t>EC35</t>
  </si>
  <si>
    <t>EC41</t>
  </si>
  <si>
    <t>EC52</t>
  </si>
  <si>
    <t>EC70</t>
  </si>
  <si>
    <t>EFD10/5/3</t>
  </si>
  <si>
    <t>EFD12/6/3.5</t>
  </si>
  <si>
    <t>EFD15/8/5</t>
  </si>
  <si>
    <t>EFD20/10/7</t>
  </si>
  <si>
    <t>EFD25/13/9</t>
  </si>
  <si>
    <t>EFD30/15/9</t>
  </si>
  <si>
    <t>ER28/14/11</t>
  </si>
  <si>
    <t>ER28/17/11</t>
  </si>
  <si>
    <t>ER35/21/11</t>
  </si>
  <si>
    <t>ER40/22/13</t>
  </si>
  <si>
    <t>ER42/22/16</t>
  </si>
  <si>
    <t>ER42/22/15</t>
  </si>
  <si>
    <t>ER48/21/21</t>
  </si>
  <si>
    <t>ER48/18/18</t>
  </si>
  <si>
    <t>ER54/18/18</t>
  </si>
  <si>
    <t>ETD29/16/10</t>
  </si>
  <si>
    <t>ETD34/17/11</t>
  </si>
  <si>
    <t>ETD39/20/13</t>
  </si>
  <si>
    <t>ETD44/22/15</t>
  </si>
  <si>
    <t>ETD49/25/16</t>
  </si>
  <si>
    <t>ETD54/28/19</t>
  </si>
  <si>
    <t>ETD59/31/22</t>
  </si>
  <si>
    <t>E22/15/6</t>
  </si>
  <si>
    <t>E25/17/6</t>
  </si>
  <si>
    <t>E28/17/11</t>
  </si>
  <si>
    <t>E30/21/11</t>
  </si>
  <si>
    <t>E33/23/13</t>
  </si>
  <si>
    <t>E35/24/10</t>
  </si>
  <si>
    <t>E40/27/12</t>
  </si>
  <si>
    <t>E14/3.5/5</t>
  </si>
  <si>
    <t>E18/4/10</t>
  </si>
  <si>
    <t>E22/6/16</t>
  </si>
  <si>
    <t>E32/6/20</t>
  </si>
  <si>
    <t>E38/8/25</t>
  </si>
  <si>
    <t>E43/10/28</t>
  </si>
  <si>
    <t>E58/11/38</t>
  </si>
  <si>
    <t>E64/10/50</t>
  </si>
  <si>
    <t>ER9.5/2.5/5</t>
  </si>
  <si>
    <t>ER11/2.5/6</t>
  </si>
  <si>
    <t>ER14.5/3/7</t>
  </si>
  <si>
    <t>ER18/3.2/10</t>
  </si>
  <si>
    <t>ER23/3.6/13</t>
  </si>
  <si>
    <t>ER32/6/25</t>
  </si>
  <si>
    <t>ER41/7.6/32</t>
  </si>
  <si>
    <t>ER51/10/38</t>
  </si>
  <si>
    <t>ER64/13/51</t>
  </si>
  <si>
    <t>E 19/8/5</t>
  </si>
  <si>
    <t>E 20/10/6</t>
  </si>
  <si>
    <t>E 21/9/5</t>
  </si>
  <si>
    <t>E 25/13/7</t>
  </si>
  <si>
    <t>E 25.4/10/7</t>
  </si>
  <si>
    <t>E 30/15/7</t>
  </si>
  <si>
    <t>E 32/16/9</t>
  </si>
  <si>
    <t>E 32/16/11</t>
  </si>
  <si>
    <t>E 34/14/9</t>
  </si>
  <si>
    <t>E 36/18/11</t>
  </si>
  <si>
    <t>E 40/16/12</t>
  </si>
  <si>
    <t>E 42/21/15</t>
  </si>
  <si>
    <t>E 42/21/20</t>
  </si>
  <si>
    <t>E 47/20/16</t>
  </si>
  <si>
    <t>E 55/28/21</t>
  </si>
  <si>
    <t>E 55/28/25</t>
  </si>
  <si>
    <t>E 56/24/19</t>
  </si>
  <si>
    <t>E 65/32/27</t>
  </si>
  <si>
    <t>E 70/33/32</t>
  </si>
  <si>
    <t>E 80/38/20</t>
  </si>
  <si>
    <t>ER 28/17/11</t>
  </si>
  <si>
    <t>ER 35/20/11</t>
  </si>
  <si>
    <t>ER 42/22/15</t>
  </si>
  <si>
    <t>ER 46/17/18</t>
  </si>
  <si>
    <t>ER 49/27/17</t>
  </si>
  <si>
    <t>ER 54/18/18</t>
  </si>
  <si>
    <t>E 40/17/11</t>
  </si>
  <si>
    <t>E 42/21/9</t>
  </si>
  <si>
    <t>E 43/21/15</t>
  </si>
  <si>
    <t>E 43/21/20</t>
  </si>
  <si>
    <t>E 42/33/20</t>
  </si>
  <si>
    <t>E 41/17/12</t>
  </si>
  <si>
    <t>E 56/28/21</t>
  </si>
  <si>
    <t>E 56/28/25</t>
  </si>
  <si>
    <t>E 60/22/16</t>
  </si>
  <si>
    <t>E 60/31/22</t>
  </si>
  <si>
    <t>E 72/28/19</t>
  </si>
  <si>
    <t>E 100/59/27</t>
  </si>
  <si>
    <t>E 38</t>
  </si>
  <si>
    <t>E 43/8/28</t>
  </si>
  <si>
    <t>E 43</t>
  </si>
  <si>
    <t>E 58</t>
  </si>
  <si>
    <t>E 64</t>
  </si>
  <si>
    <t>E 102</t>
  </si>
  <si>
    <t>ER 9/5</t>
  </si>
  <si>
    <t>ER 11/6</t>
  </si>
  <si>
    <t>ER 12.5/8.5</t>
  </si>
  <si>
    <t>ER 14.5/6</t>
  </si>
  <si>
    <t>ER 18/3/10</t>
  </si>
  <si>
    <t>ER 20/7/14</t>
  </si>
  <si>
    <t>ER 23/3/12</t>
  </si>
  <si>
    <t>ER 25/5.5/18</t>
  </si>
  <si>
    <t>ER 25/8/18</t>
  </si>
  <si>
    <t>ER 30/8/20</t>
  </si>
  <si>
    <t>ER 32/6/25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</si>
</sst>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0B7-EAA2-46C1-9C1E-8E1268D8BF16}">
  <dimension ref="A1:O146"/>
  <sheetViews>
    <sheetView tabSelected="1" topLeftCell="A66" workbookViewId="0">
      <selection activeCell="A78" sqref="A78"/>
    </sheetView>
  </sheetViews>
  <sheetFormatPr defaultColWidth="12.42578125" defaultRowHeight="15"/>
  <cols>
    <col min="5" max="5" width="12.5703125" bestFit="1" customWidth="1"/>
    <col min="6" max="6" width="21.5703125" bestFit="1" customWidth="1"/>
    <col min="8" max="8" width="39.28515625" bestFit="1" customWidth="1"/>
    <col min="9" max="9" width="43.42578125" bestFit="1" customWidth="1"/>
    <col min="10" max="10" width="39.7109375" bestFit="1" customWidth="1"/>
    <col min="11" max="11" width="43.85546875" bestFit="1" customWidth="1"/>
    <col min="12" max="12" width="19.28515625" bestFit="1" customWidth="1"/>
    <col min="13" max="13" width="19.7109375" bestFit="1" customWidth="1"/>
    <col min="14" max="14" width="15.42578125" bestFit="1" customWidth="1"/>
    <col min="15" max="15" width="18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>
        <v>33.299999999999997</v>
      </c>
      <c r="D2">
        <v>2.66</v>
      </c>
      <c r="E2">
        <v>12.52</v>
      </c>
      <c r="F2">
        <v>1</v>
      </c>
      <c r="H2">
        <v>1.4</v>
      </c>
      <c r="I2">
        <v>2</v>
      </c>
      <c r="J2">
        <v>0.75</v>
      </c>
      <c r="K2">
        <v>2</v>
      </c>
      <c r="L2">
        <v>1.2</v>
      </c>
      <c r="M2">
        <v>3.8</v>
      </c>
    </row>
    <row r="3" spans="1:13">
      <c r="A3">
        <v>2</v>
      </c>
      <c r="B3" t="s">
        <v>14</v>
      </c>
      <c r="C3">
        <v>40.6</v>
      </c>
      <c r="D3">
        <v>3.3</v>
      </c>
      <c r="E3">
        <v>12.3</v>
      </c>
      <c r="F3">
        <v>1</v>
      </c>
      <c r="H3">
        <v>1.4</v>
      </c>
      <c r="I3">
        <v>2</v>
      </c>
      <c r="J3">
        <v>1.35</v>
      </c>
      <c r="K3">
        <v>2</v>
      </c>
      <c r="L3">
        <v>1.1000000000000001</v>
      </c>
      <c r="M3">
        <v>3.7</v>
      </c>
    </row>
    <row r="4" spans="1:13">
      <c r="A4">
        <v>3</v>
      </c>
      <c r="B4" t="s">
        <v>15</v>
      </c>
      <c r="C4">
        <v>78</v>
      </c>
      <c r="D4">
        <v>5</v>
      </c>
      <c r="E4">
        <v>15.6</v>
      </c>
      <c r="F4">
        <v>1</v>
      </c>
      <c r="H4">
        <v>1.9</v>
      </c>
      <c r="I4">
        <v>2</v>
      </c>
      <c r="J4">
        <v>1.8</v>
      </c>
      <c r="K4">
        <v>2</v>
      </c>
      <c r="L4">
        <v>1.65</v>
      </c>
      <c r="M4">
        <v>4</v>
      </c>
    </row>
    <row r="5" spans="1:13">
      <c r="A5">
        <v>4</v>
      </c>
      <c r="B5" t="s">
        <v>16</v>
      </c>
      <c r="C5">
        <v>281</v>
      </c>
      <c r="D5">
        <v>10.1</v>
      </c>
      <c r="E5">
        <v>27.82</v>
      </c>
      <c r="F5">
        <v>1</v>
      </c>
      <c r="H5">
        <v>3.2</v>
      </c>
      <c r="I5">
        <v>3</v>
      </c>
      <c r="J5">
        <v>1.75</v>
      </c>
      <c r="K5">
        <v>3</v>
      </c>
      <c r="L5">
        <v>3.15</v>
      </c>
      <c r="M5">
        <v>8.1999999999999993</v>
      </c>
    </row>
    <row r="6" spans="1:13">
      <c r="A6">
        <v>5</v>
      </c>
      <c r="B6" t="s">
        <v>17</v>
      </c>
      <c r="C6">
        <v>559</v>
      </c>
      <c r="D6">
        <v>20.2</v>
      </c>
      <c r="E6">
        <v>27.67</v>
      </c>
      <c r="F6">
        <v>1</v>
      </c>
      <c r="H6">
        <v>3.2</v>
      </c>
      <c r="I6">
        <v>6</v>
      </c>
      <c r="J6">
        <v>1.75</v>
      </c>
      <c r="K6">
        <v>6</v>
      </c>
      <c r="L6">
        <v>3.15</v>
      </c>
      <c r="M6">
        <v>8.1999999999999993</v>
      </c>
    </row>
    <row r="7" spans="1:13">
      <c r="A7">
        <v>6</v>
      </c>
      <c r="B7" t="s">
        <v>18</v>
      </c>
      <c r="C7">
        <v>369</v>
      </c>
      <c r="D7">
        <v>12.4</v>
      </c>
      <c r="E7">
        <v>29.76</v>
      </c>
      <c r="F7">
        <v>1</v>
      </c>
      <c r="H7">
        <v>3.7</v>
      </c>
      <c r="I7">
        <v>4</v>
      </c>
      <c r="J7">
        <v>2.0499999999999998</v>
      </c>
      <c r="K7">
        <v>4</v>
      </c>
      <c r="L7">
        <v>2.6</v>
      </c>
      <c r="M7">
        <v>9</v>
      </c>
    </row>
    <row r="8" spans="1:13">
      <c r="A8">
        <v>7</v>
      </c>
      <c r="B8" t="s">
        <v>19</v>
      </c>
      <c r="C8">
        <v>750</v>
      </c>
      <c r="D8">
        <v>20.100000000000001</v>
      </c>
      <c r="E8">
        <v>37.31</v>
      </c>
      <c r="F8">
        <v>1</v>
      </c>
      <c r="H8">
        <v>4.7</v>
      </c>
      <c r="I8">
        <v>5</v>
      </c>
      <c r="J8">
        <v>2.35</v>
      </c>
      <c r="K8">
        <v>5</v>
      </c>
      <c r="L8">
        <v>3.3</v>
      </c>
      <c r="M8">
        <v>11.4</v>
      </c>
    </row>
    <row r="9" spans="1:13">
      <c r="A9">
        <v>8</v>
      </c>
      <c r="B9" t="s">
        <v>20</v>
      </c>
      <c r="C9">
        <v>1070</v>
      </c>
      <c r="D9">
        <v>19.399999999999999</v>
      </c>
      <c r="E9">
        <v>55.15</v>
      </c>
      <c r="F9">
        <v>1</v>
      </c>
      <c r="H9">
        <v>4</v>
      </c>
      <c r="I9">
        <v>5</v>
      </c>
      <c r="J9">
        <v>2</v>
      </c>
      <c r="K9">
        <v>5</v>
      </c>
      <c r="L9">
        <v>4</v>
      </c>
      <c r="M9">
        <v>20.5</v>
      </c>
    </row>
    <row r="10" spans="1:13">
      <c r="A10">
        <v>9</v>
      </c>
      <c r="B10" t="s">
        <v>21</v>
      </c>
      <c r="C10">
        <v>900</v>
      </c>
      <c r="D10">
        <v>22.6</v>
      </c>
      <c r="E10">
        <v>39.82</v>
      </c>
      <c r="F10">
        <v>1</v>
      </c>
      <c r="H10">
        <v>4.7</v>
      </c>
      <c r="I10">
        <v>5</v>
      </c>
      <c r="J10">
        <v>2.35</v>
      </c>
      <c r="K10">
        <v>5</v>
      </c>
      <c r="L10">
        <v>4.8</v>
      </c>
      <c r="M10">
        <v>11.4</v>
      </c>
    </row>
    <row r="11" spans="1:13">
      <c r="A11">
        <v>10</v>
      </c>
      <c r="B11" t="s">
        <v>22</v>
      </c>
      <c r="C11">
        <v>1650</v>
      </c>
      <c r="D11">
        <v>41.3</v>
      </c>
      <c r="E11">
        <v>39.950000000000003</v>
      </c>
      <c r="F11">
        <v>1</v>
      </c>
      <c r="H11">
        <v>4.75</v>
      </c>
      <c r="I11">
        <v>9</v>
      </c>
      <c r="J11">
        <v>2.335</v>
      </c>
      <c r="K11">
        <v>9</v>
      </c>
      <c r="L11">
        <v>4.79</v>
      </c>
      <c r="M11">
        <v>11.38</v>
      </c>
    </row>
    <row r="12" spans="1:13">
      <c r="A12">
        <v>11</v>
      </c>
      <c r="B12" t="s">
        <v>23</v>
      </c>
      <c r="C12">
        <v>1340</v>
      </c>
      <c r="D12">
        <v>31.2</v>
      </c>
      <c r="E12">
        <v>42.95</v>
      </c>
      <c r="F12">
        <v>1</v>
      </c>
      <c r="H12">
        <v>5.2</v>
      </c>
      <c r="I12">
        <v>5</v>
      </c>
      <c r="J12">
        <v>3.6</v>
      </c>
      <c r="K12">
        <v>5</v>
      </c>
      <c r="L12">
        <v>3.8</v>
      </c>
      <c r="M12">
        <v>12.6</v>
      </c>
    </row>
    <row r="13" spans="1:13">
      <c r="A13">
        <v>12</v>
      </c>
      <c r="B13" t="s">
        <v>24</v>
      </c>
      <c r="C13">
        <v>1490</v>
      </c>
      <c r="D13">
        <v>32</v>
      </c>
      <c r="E13">
        <v>46.56</v>
      </c>
      <c r="F13">
        <v>1</v>
      </c>
      <c r="H13">
        <v>5.9</v>
      </c>
      <c r="I13">
        <v>6</v>
      </c>
      <c r="J13">
        <v>3</v>
      </c>
      <c r="K13">
        <v>6</v>
      </c>
      <c r="L13">
        <v>4.05</v>
      </c>
      <c r="M13">
        <v>14</v>
      </c>
    </row>
    <row r="14" spans="1:13">
      <c r="A14">
        <v>13</v>
      </c>
      <c r="B14" t="s">
        <v>25</v>
      </c>
      <c r="C14">
        <v>1513</v>
      </c>
      <c r="D14">
        <v>24.4</v>
      </c>
      <c r="E14">
        <v>62.01</v>
      </c>
      <c r="F14">
        <v>1</v>
      </c>
      <c r="H14">
        <v>4.55</v>
      </c>
      <c r="I14">
        <v>5</v>
      </c>
      <c r="J14">
        <v>3</v>
      </c>
      <c r="K14">
        <v>5</v>
      </c>
      <c r="L14">
        <v>4.7249999999999996</v>
      </c>
      <c r="M14">
        <v>22.3</v>
      </c>
    </row>
    <row r="15" spans="1:13">
      <c r="A15">
        <v>14</v>
      </c>
      <c r="B15" t="s">
        <v>26</v>
      </c>
      <c r="C15">
        <v>1930</v>
      </c>
      <c r="D15">
        <v>37</v>
      </c>
      <c r="E15">
        <v>52.16</v>
      </c>
      <c r="F15">
        <v>1</v>
      </c>
      <c r="H15">
        <v>6.35</v>
      </c>
      <c r="I15">
        <v>6</v>
      </c>
      <c r="J15">
        <v>3.1</v>
      </c>
      <c r="K15">
        <v>6</v>
      </c>
      <c r="L15">
        <v>6.2249999999999996</v>
      </c>
      <c r="M15">
        <v>12.8</v>
      </c>
    </row>
    <row r="16" spans="1:13">
      <c r="A16">
        <v>15</v>
      </c>
      <c r="B16" t="s">
        <v>27</v>
      </c>
      <c r="C16">
        <v>2990</v>
      </c>
      <c r="D16">
        <v>52</v>
      </c>
      <c r="E16">
        <v>57.5</v>
      </c>
      <c r="F16">
        <v>1</v>
      </c>
      <c r="H16">
        <v>7.5</v>
      </c>
      <c r="I16">
        <v>7</v>
      </c>
      <c r="J16">
        <v>3.75</v>
      </c>
      <c r="K16">
        <v>7</v>
      </c>
      <c r="L16">
        <v>5</v>
      </c>
      <c r="M16">
        <v>17.399999999999999</v>
      </c>
    </row>
    <row r="17" spans="1:15">
      <c r="A17">
        <v>16</v>
      </c>
      <c r="B17" t="s">
        <v>28</v>
      </c>
      <c r="C17">
        <v>4500</v>
      </c>
      <c r="D17">
        <v>78.400000000000006</v>
      </c>
      <c r="E17">
        <v>57.4</v>
      </c>
      <c r="F17">
        <v>1</v>
      </c>
      <c r="H17">
        <v>7.5</v>
      </c>
      <c r="I17">
        <v>11</v>
      </c>
      <c r="J17">
        <v>3.75</v>
      </c>
      <c r="K17">
        <v>11</v>
      </c>
      <c r="L17">
        <v>5</v>
      </c>
      <c r="M17">
        <v>17.399999999999999</v>
      </c>
    </row>
    <row r="18" spans="1:15">
      <c r="A18">
        <v>17</v>
      </c>
      <c r="B18" t="s">
        <v>29</v>
      </c>
      <c r="C18">
        <v>4000</v>
      </c>
      <c r="D18">
        <v>60</v>
      </c>
      <c r="E18">
        <v>66.67</v>
      </c>
      <c r="F18">
        <v>1</v>
      </c>
      <c r="H18">
        <v>7.2</v>
      </c>
      <c r="I18">
        <v>7</v>
      </c>
      <c r="J18">
        <v>5.25</v>
      </c>
      <c r="K18">
        <v>7</v>
      </c>
      <c r="L18">
        <v>6.15</v>
      </c>
      <c r="M18">
        <v>19.399999999999999</v>
      </c>
    </row>
    <row r="19" spans="1:15">
      <c r="A19">
        <v>18</v>
      </c>
      <c r="B19" t="s">
        <v>30</v>
      </c>
      <c r="C19">
        <v>5150</v>
      </c>
      <c r="D19">
        <v>83.2</v>
      </c>
      <c r="E19">
        <v>61.9</v>
      </c>
      <c r="F19">
        <v>1</v>
      </c>
      <c r="H19">
        <v>9.4</v>
      </c>
      <c r="I19">
        <v>9</v>
      </c>
      <c r="J19">
        <v>4.55</v>
      </c>
      <c r="K19">
        <v>9</v>
      </c>
      <c r="L19">
        <v>6.25</v>
      </c>
      <c r="M19">
        <v>17.2</v>
      </c>
    </row>
    <row r="20" spans="1:15">
      <c r="A20">
        <v>19</v>
      </c>
      <c r="B20" t="s">
        <v>31</v>
      </c>
      <c r="C20">
        <v>6180</v>
      </c>
      <c r="D20">
        <v>83</v>
      </c>
      <c r="E20">
        <v>74.459999999999994</v>
      </c>
      <c r="F20">
        <v>1</v>
      </c>
      <c r="H20">
        <v>9.5</v>
      </c>
      <c r="I20">
        <v>9</v>
      </c>
      <c r="J20">
        <v>4.6500000000000004</v>
      </c>
      <c r="K20">
        <v>9</v>
      </c>
      <c r="L20">
        <v>6.6</v>
      </c>
      <c r="M20">
        <v>22.4</v>
      </c>
    </row>
    <row r="21" spans="1:15">
      <c r="A21">
        <v>20</v>
      </c>
      <c r="B21" t="s">
        <v>32</v>
      </c>
      <c r="C21">
        <v>5590</v>
      </c>
      <c r="D21">
        <v>80.7</v>
      </c>
      <c r="E21">
        <v>69.27</v>
      </c>
      <c r="F21">
        <v>1</v>
      </c>
      <c r="H21">
        <v>9.3000000000000007</v>
      </c>
      <c r="I21">
        <v>9</v>
      </c>
      <c r="J21">
        <v>4.25</v>
      </c>
      <c r="K21">
        <v>9</v>
      </c>
      <c r="L21">
        <v>8.1</v>
      </c>
      <c r="M21">
        <v>19.600000000000001</v>
      </c>
    </row>
    <row r="22" spans="1:15">
      <c r="A22">
        <v>21</v>
      </c>
      <c r="B22" t="s">
        <v>33</v>
      </c>
      <c r="C22">
        <v>8070</v>
      </c>
      <c r="D22">
        <v>100</v>
      </c>
      <c r="E22">
        <v>80.7</v>
      </c>
      <c r="F22">
        <v>1</v>
      </c>
      <c r="H22">
        <v>10</v>
      </c>
      <c r="I22">
        <v>10</v>
      </c>
      <c r="J22">
        <v>5.25</v>
      </c>
      <c r="K22">
        <v>10</v>
      </c>
      <c r="L22">
        <v>7.25</v>
      </c>
      <c r="M22">
        <v>25</v>
      </c>
    </row>
    <row r="23" spans="1:15">
      <c r="A23" s="1">
        <v>22</v>
      </c>
      <c r="B23" s="1" t="s">
        <v>34</v>
      </c>
      <c r="C23" s="1">
        <v>12160</v>
      </c>
      <c r="D23" s="1">
        <v>126</v>
      </c>
      <c r="E23" s="1">
        <v>96.51</v>
      </c>
      <c r="F23">
        <v>1</v>
      </c>
      <c r="H23" s="1">
        <v>10.199999999999999</v>
      </c>
      <c r="I23" s="1">
        <v>12</v>
      </c>
      <c r="J23" s="1">
        <v>5.75</v>
      </c>
      <c r="K23" s="1">
        <v>12</v>
      </c>
      <c r="L23" s="1">
        <v>7.15</v>
      </c>
      <c r="M23" s="1">
        <v>31.5</v>
      </c>
      <c r="N23" s="1"/>
      <c r="O23" s="1"/>
    </row>
    <row r="24" spans="1:15">
      <c r="A24" s="1">
        <v>23</v>
      </c>
      <c r="B24" s="1" t="s">
        <v>35</v>
      </c>
      <c r="C24" s="1">
        <v>11500</v>
      </c>
      <c r="D24" s="1">
        <v>149</v>
      </c>
      <c r="E24" s="1">
        <v>77.180000000000007</v>
      </c>
      <c r="F24">
        <v>1</v>
      </c>
      <c r="H24" s="1">
        <v>12.45</v>
      </c>
      <c r="I24" s="1">
        <v>12</v>
      </c>
      <c r="J24" s="1">
        <v>6.2</v>
      </c>
      <c r="K24" s="1">
        <v>12</v>
      </c>
      <c r="L24" s="1">
        <v>8.0749999999999993</v>
      </c>
      <c r="M24" s="1">
        <v>20.8</v>
      </c>
      <c r="N24" s="1"/>
      <c r="O24" s="1"/>
    </row>
    <row r="25" spans="1:15">
      <c r="A25" s="1">
        <v>24</v>
      </c>
      <c r="B25" s="1" t="s">
        <v>36</v>
      </c>
      <c r="C25" s="1">
        <v>17300</v>
      </c>
      <c r="D25" s="1">
        <v>178</v>
      </c>
      <c r="E25" s="1">
        <v>97.19</v>
      </c>
      <c r="F25">
        <v>1</v>
      </c>
      <c r="H25" s="1">
        <v>12.2</v>
      </c>
      <c r="I25" s="1">
        <v>15</v>
      </c>
      <c r="J25" s="1">
        <v>6.25</v>
      </c>
      <c r="K25" s="1">
        <v>15</v>
      </c>
      <c r="L25" s="1">
        <v>8.65</v>
      </c>
      <c r="M25" s="1">
        <v>29.6</v>
      </c>
      <c r="N25" s="1"/>
      <c r="O25" s="1"/>
    </row>
    <row r="26" spans="1:15">
      <c r="A26" s="1">
        <v>25</v>
      </c>
      <c r="B26" s="1" t="s">
        <v>37</v>
      </c>
      <c r="C26" s="1">
        <v>22700</v>
      </c>
      <c r="D26" s="1">
        <v>233</v>
      </c>
      <c r="E26" s="1">
        <v>97.42</v>
      </c>
      <c r="F26">
        <v>1</v>
      </c>
      <c r="H26" s="1">
        <v>12.2</v>
      </c>
      <c r="I26" s="1">
        <v>20</v>
      </c>
      <c r="J26" s="1">
        <v>6.25</v>
      </c>
      <c r="K26" s="1">
        <v>20</v>
      </c>
      <c r="L26" s="1">
        <v>8.65</v>
      </c>
      <c r="M26" s="1">
        <v>29.6</v>
      </c>
      <c r="N26" s="1"/>
      <c r="O26" s="1"/>
    </row>
    <row r="27" spans="1:15">
      <c r="A27" s="1">
        <v>26</v>
      </c>
      <c r="B27" s="1" t="s">
        <v>38</v>
      </c>
      <c r="C27" s="1">
        <v>34200</v>
      </c>
      <c r="D27" s="1">
        <v>236</v>
      </c>
      <c r="E27" s="1">
        <v>144.91999999999999</v>
      </c>
      <c r="F27">
        <v>1</v>
      </c>
      <c r="H27" s="1">
        <v>12.2</v>
      </c>
      <c r="I27" s="1">
        <v>20</v>
      </c>
      <c r="J27" s="1">
        <v>6.25</v>
      </c>
      <c r="K27" s="1">
        <v>20</v>
      </c>
      <c r="L27" s="1">
        <v>8.65</v>
      </c>
      <c r="M27" s="1">
        <v>52</v>
      </c>
      <c r="N27" s="1"/>
      <c r="O27" s="1"/>
    </row>
    <row r="28" spans="1:15">
      <c r="A28" s="1">
        <v>27</v>
      </c>
      <c r="B28" s="1" t="s">
        <v>39</v>
      </c>
      <c r="C28" s="1">
        <v>20800</v>
      </c>
      <c r="D28" s="1">
        <v>234</v>
      </c>
      <c r="E28" s="1">
        <v>88.89</v>
      </c>
      <c r="F28">
        <v>1</v>
      </c>
      <c r="H28" s="1">
        <v>15.6</v>
      </c>
      <c r="I28" s="1">
        <v>16</v>
      </c>
      <c r="J28" s="1">
        <v>7.3</v>
      </c>
      <c r="K28" s="1">
        <v>16</v>
      </c>
      <c r="L28" s="1">
        <v>8.4</v>
      </c>
      <c r="M28" s="1">
        <v>24.2</v>
      </c>
      <c r="N28" s="1"/>
      <c r="O28" s="1"/>
    </row>
    <row r="29" spans="1:15">
      <c r="A29" s="1">
        <v>28</v>
      </c>
      <c r="B29" s="1" t="s">
        <v>40</v>
      </c>
      <c r="C29" s="1">
        <v>44000</v>
      </c>
      <c r="D29" s="1">
        <v>353</v>
      </c>
      <c r="E29" s="1">
        <v>124.65</v>
      </c>
      <c r="F29">
        <v>1</v>
      </c>
      <c r="H29" s="1">
        <v>17.2</v>
      </c>
      <c r="I29" s="1">
        <v>21</v>
      </c>
      <c r="J29" s="1">
        <v>8.75</v>
      </c>
      <c r="K29" s="1">
        <v>21</v>
      </c>
      <c r="L29" s="1">
        <v>10.15</v>
      </c>
      <c r="M29" s="1">
        <v>37</v>
      </c>
      <c r="N29" s="1"/>
      <c r="O29" s="1"/>
    </row>
    <row r="30" spans="1:15">
      <c r="A30" s="1">
        <v>29</v>
      </c>
      <c r="B30" s="1" t="s">
        <v>41</v>
      </c>
      <c r="C30" s="1">
        <v>52000</v>
      </c>
      <c r="D30" s="1">
        <v>420</v>
      </c>
      <c r="E30" s="1">
        <v>123.81</v>
      </c>
      <c r="F30">
        <v>1</v>
      </c>
      <c r="H30" s="1">
        <v>17.2</v>
      </c>
      <c r="I30" s="1">
        <v>25</v>
      </c>
      <c r="J30" s="1">
        <v>8.75</v>
      </c>
      <c r="K30" s="1">
        <v>25</v>
      </c>
      <c r="L30" s="1">
        <v>10.15</v>
      </c>
      <c r="M30" s="1">
        <v>37</v>
      </c>
      <c r="N30" s="1"/>
      <c r="O30" s="1"/>
    </row>
    <row r="31" spans="1:15">
      <c r="A31" s="1">
        <v>30</v>
      </c>
      <c r="B31" s="1" t="s">
        <v>42</v>
      </c>
      <c r="C31" s="1">
        <v>36000</v>
      </c>
      <c r="D31" s="1">
        <v>337</v>
      </c>
      <c r="E31" s="1">
        <v>106.82</v>
      </c>
      <c r="F31">
        <v>1</v>
      </c>
      <c r="H31" s="1">
        <v>18.8</v>
      </c>
      <c r="I31" s="1">
        <v>19</v>
      </c>
      <c r="J31" s="1">
        <v>9</v>
      </c>
      <c r="K31" s="1">
        <v>19</v>
      </c>
      <c r="L31" s="1">
        <v>9.6</v>
      </c>
      <c r="M31" s="1">
        <v>29.2</v>
      </c>
      <c r="N31" s="1"/>
      <c r="O31" s="1"/>
    </row>
    <row r="32" spans="1:15">
      <c r="A32" s="1">
        <v>31</v>
      </c>
      <c r="B32" s="1" t="s">
        <v>43</v>
      </c>
      <c r="C32" s="1">
        <v>79000</v>
      </c>
      <c r="D32" s="1">
        <v>540</v>
      </c>
      <c r="E32" s="1">
        <v>146.30000000000001</v>
      </c>
      <c r="F32">
        <v>1</v>
      </c>
      <c r="H32" s="1">
        <v>20</v>
      </c>
      <c r="I32" s="1">
        <v>27</v>
      </c>
      <c r="J32" s="1">
        <v>10.4</v>
      </c>
      <c r="K32" s="1">
        <v>27</v>
      </c>
      <c r="L32" s="1">
        <v>12.1</v>
      </c>
      <c r="M32" s="1">
        <v>44.4</v>
      </c>
      <c r="N32" s="1"/>
      <c r="O32" s="1"/>
    </row>
    <row r="33" spans="1:15">
      <c r="A33" s="1">
        <v>32</v>
      </c>
      <c r="B33" s="1" t="s">
        <v>44</v>
      </c>
      <c r="C33" s="1">
        <v>102000</v>
      </c>
      <c r="D33" s="1">
        <v>683</v>
      </c>
      <c r="E33" s="1">
        <v>149.34</v>
      </c>
      <c r="F33">
        <v>1</v>
      </c>
      <c r="H33" s="1">
        <v>22</v>
      </c>
      <c r="I33" s="1">
        <v>32</v>
      </c>
      <c r="J33" s="1">
        <v>11.5</v>
      </c>
      <c r="K33" s="1">
        <v>32</v>
      </c>
      <c r="L33" s="1">
        <v>13</v>
      </c>
      <c r="M33" s="1">
        <v>43.8</v>
      </c>
      <c r="N33" s="1"/>
      <c r="O33" s="1"/>
    </row>
    <row r="34" spans="1:15">
      <c r="A34" s="1">
        <v>33</v>
      </c>
      <c r="B34" s="1" t="s">
        <v>45</v>
      </c>
      <c r="C34" s="1">
        <v>72300</v>
      </c>
      <c r="D34" s="1">
        <v>392</v>
      </c>
      <c r="E34" s="1">
        <v>184.44</v>
      </c>
      <c r="F34">
        <v>1</v>
      </c>
      <c r="H34" s="1">
        <v>19.8</v>
      </c>
      <c r="I34" s="1">
        <v>20</v>
      </c>
      <c r="J34" s="1">
        <v>10.45</v>
      </c>
      <c r="K34" s="1">
        <v>20</v>
      </c>
      <c r="L34" s="1">
        <v>19.649999999999999</v>
      </c>
      <c r="M34" s="1">
        <v>56.4</v>
      </c>
      <c r="N34" s="1"/>
      <c r="O34" s="1"/>
    </row>
    <row r="35" spans="1:15">
      <c r="A35" s="1">
        <v>34</v>
      </c>
      <c r="B35" s="1" t="s">
        <v>46</v>
      </c>
      <c r="C35" s="1">
        <v>202000</v>
      </c>
      <c r="D35" s="1">
        <v>738</v>
      </c>
      <c r="E35" s="1">
        <v>273.70999999999998</v>
      </c>
      <c r="F35">
        <v>1</v>
      </c>
      <c r="H35" s="1">
        <v>27.5</v>
      </c>
      <c r="I35" s="1">
        <v>28</v>
      </c>
      <c r="J35" s="1">
        <v>13.425000000000001</v>
      </c>
      <c r="K35" s="1">
        <v>28</v>
      </c>
      <c r="L35" s="1">
        <v>22.824999999999999</v>
      </c>
      <c r="M35" s="1">
        <v>93.7</v>
      </c>
      <c r="N35" s="1"/>
      <c r="O35" s="1"/>
    </row>
    <row r="36" spans="1:15">
      <c r="A36" s="1">
        <v>35</v>
      </c>
      <c r="B36" s="1" t="s">
        <v>47</v>
      </c>
      <c r="C36" s="1">
        <v>6530</v>
      </c>
      <c r="D36" s="1">
        <v>84.3</v>
      </c>
      <c r="E36" s="1">
        <v>77.459999999999994</v>
      </c>
      <c r="F36">
        <v>1</v>
      </c>
      <c r="H36" s="1">
        <v>9.5</v>
      </c>
      <c r="I36" s="1">
        <v>9.5</v>
      </c>
      <c r="J36" s="1">
        <v>6.125</v>
      </c>
      <c r="K36" s="1">
        <v>9.5</v>
      </c>
      <c r="L36" s="1">
        <v>6.625</v>
      </c>
      <c r="M36" s="1">
        <v>24.6</v>
      </c>
      <c r="N36" s="1"/>
      <c r="O36" s="1"/>
    </row>
    <row r="37" spans="1:15">
      <c r="A37" s="1">
        <v>36</v>
      </c>
      <c r="B37" s="1" t="s">
        <v>48</v>
      </c>
      <c r="C37" s="1">
        <v>10800</v>
      </c>
      <c r="D37" s="1">
        <v>121</v>
      </c>
      <c r="E37" s="1">
        <v>89.26</v>
      </c>
      <c r="F37">
        <v>1</v>
      </c>
      <c r="H37" s="1">
        <v>11.6</v>
      </c>
      <c r="I37" s="1">
        <v>11.6</v>
      </c>
      <c r="J37" s="1">
        <v>6.97</v>
      </c>
      <c r="K37" s="1">
        <v>11.6</v>
      </c>
      <c r="L37" s="1">
        <v>7.73</v>
      </c>
      <c r="M37" s="1">
        <v>27.8</v>
      </c>
      <c r="N37" s="1"/>
      <c r="O37" s="1"/>
    </row>
    <row r="38" spans="1:15">
      <c r="A38" s="1">
        <v>37</v>
      </c>
      <c r="B38" s="1" t="s">
        <v>49</v>
      </c>
      <c r="C38" s="1">
        <v>18800</v>
      </c>
      <c r="D38" s="1">
        <v>180</v>
      </c>
      <c r="E38" s="1">
        <v>104.44</v>
      </c>
      <c r="F38">
        <v>1</v>
      </c>
      <c r="H38" s="1">
        <v>13.4</v>
      </c>
      <c r="I38" s="1">
        <v>13.4</v>
      </c>
      <c r="J38" s="1">
        <v>9.5</v>
      </c>
      <c r="K38" s="1">
        <v>13.4</v>
      </c>
      <c r="L38" s="1">
        <v>9.8000000000000007</v>
      </c>
      <c r="M38" s="1">
        <v>31.8</v>
      </c>
      <c r="N38" s="1"/>
      <c r="O38" s="1"/>
    </row>
    <row r="39" spans="1:15">
      <c r="A39" s="1">
        <v>38</v>
      </c>
      <c r="B39" s="1" t="s">
        <v>50</v>
      </c>
      <c r="C39" s="1">
        <v>40100</v>
      </c>
      <c r="D39" s="1">
        <v>279</v>
      </c>
      <c r="E39" s="1">
        <v>143.72999999999999</v>
      </c>
      <c r="F39">
        <v>1</v>
      </c>
      <c r="H39" s="1">
        <v>16.399999999999999</v>
      </c>
      <c r="I39" s="1">
        <v>16.399999999999999</v>
      </c>
      <c r="J39" s="1">
        <v>12.75</v>
      </c>
      <c r="K39" s="1">
        <v>16.399999999999999</v>
      </c>
      <c r="L39" s="1">
        <v>14.05</v>
      </c>
      <c r="M39" s="1">
        <v>45.5</v>
      </c>
      <c r="N39" s="1"/>
      <c r="O39" s="1"/>
    </row>
    <row r="40" spans="1:15">
      <c r="A40" s="1">
        <v>39</v>
      </c>
      <c r="B40" s="1" t="s">
        <v>51</v>
      </c>
      <c r="C40" s="1">
        <v>171</v>
      </c>
      <c r="D40" s="1">
        <v>7.2</v>
      </c>
      <c r="E40" s="1">
        <v>23.75</v>
      </c>
      <c r="F40">
        <v>1</v>
      </c>
      <c r="H40" s="1">
        <v>4.55</v>
      </c>
      <c r="I40" s="1">
        <v>3</v>
      </c>
      <c r="J40" s="1">
        <v>1.175</v>
      </c>
      <c r="K40" s="1">
        <v>3</v>
      </c>
      <c r="L40" s="1">
        <v>1.55</v>
      </c>
      <c r="M40" s="1">
        <v>7.5</v>
      </c>
      <c r="N40" s="1"/>
      <c r="O40" s="1"/>
    </row>
    <row r="41" spans="1:15">
      <c r="A41" s="1">
        <v>40</v>
      </c>
      <c r="B41" s="1" t="s">
        <v>52</v>
      </c>
      <c r="C41" s="1">
        <v>325</v>
      </c>
      <c r="D41" s="1">
        <v>11.4</v>
      </c>
      <c r="E41" s="1">
        <v>28.51</v>
      </c>
      <c r="F41">
        <v>1</v>
      </c>
      <c r="H41" s="1">
        <v>5.4</v>
      </c>
      <c r="I41" s="1">
        <v>3.5</v>
      </c>
      <c r="J41" s="1">
        <v>1.5</v>
      </c>
      <c r="K41" s="1">
        <v>3.5</v>
      </c>
      <c r="L41" s="1">
        <v>1.8</v>
      </c>
      <c r="M41" s="1">
        <v>9.1</v>
      </c>
      <c r="N41" s="1"/>
      <c r="O41" s="1"/>
    </row>
    <row r="42" spans="1:15">
      <c r="A42" s="1">
        <v>41</v>
      </c>
      <c r="B42" s="1" t="s">
        <v>53</v>
      </c>
      <c r="C42" s="1">
        <v>510</v>
      </c>
      <c r="D42" s="1">
        <v>15</v>
      </c>
      <c r="E42" s="1">
        <v>34</v>
      </c>
      <c r="F42">
        <v>1</v>
      </c>
      <c r="H42" s="1">
        <v>5.3</v>
      </c>
      <c r="I42" s="1">
        <v>5</v>
      </c>
      <c r="J42" s="1">
        <v>2</v>
      </c>
      <c r="K42" s="1">
        <v>5</v>
      </c>
      <c r="L42" s="1">
        <v>2.85</v>
      </c>
      <c r="M42" s="1">
        <v>11</v>
      </c>
      <c r="N42" s="1"/>
      <c r="O42" s="1"/>
    </row>
    <row r="43" spans="1:15">
      <c r="A43" s="1">
        <v>42</v>
      </c>
      <c r="B43" s="1" t="s">
        <v>54</v>
      </c>
      <c r="C43" s="1">
        <v>1460</v>
      </c>
      <c r="D43" s="1">
        <v>31</v>
      </c>
      <c r="E43" s="1">
        <v>47.1</v>
      </c>
      <c r="F43">
        <v>1</v>
      </c>
      <c r="H43" s="1">
        <v>8.9</v>
      </c>
      <c r="I43" s="1">
        <v>7</v>
      </c>
      <c r="J43" s="1">
        <v>2.2999999999999998</v>
      </c>
      <c r="K43" s="1">
        <v>7</v>
      </c>
      <c r="L43" s="1">
        <v>3.25</v>
      </c>
      <c r="M43" s="1">
        <v>15.4</v>
      </c>
      <c r="N43" s="1"/>
      <c r="O43" s="1"/>
    </row>
    <row r="44" spans="1:15">
      <c r="A44" s="1">
        <v>43</v>
      </c>
      <c r="B44" s="1" t="s">
        <v>55</v>
      </c>
      <c r="C44" s="1">
        <v>3300</v>
      </c>
      <c r="D44" s="1">
        <v>58</v>
      </c>
      <c r="E44" s="1">
        <v>56.9</v>
      </c>
      <c r="F44">
        <v>1</v>
      </c>
      <c r="H44" s="1">
        <v>11.4</v>
      </c>
      <c r="I44" s="1">
        <v>9</v>
      </c>
      <c r="J44" s="1">
        <v>3.15</v>
      </c>
      <c r="K44" s="1">
        <v>9</v>
      </c>
      <c r="L44" s="1">
        <v>3.65</v>
      </c>
      <c r="M44" s="1">
        <v>18.600000000000001</v>
      </c>
      <c r="N44" s="1"/>
      <c r="O44" s="1"/>
    </row>
    <row r="45" spans="1:15">
      <c r="A45" s="1">
        <v>44</v>
      </c>
      <c r="B45" s="1" t="s">
        <v>56</v>
      </c>
      <c r="C45" s="1">
        <v>4700</v>
      </c>
      <c r="D45" s="1">
        <v>69</v>
      </c>
      <c r="E45" s="1">
        <v>68.12</v>
      </c>
      <c r="F45">
        <v>1</v>
      </c>
      <c r="H45" s="1">
        <v>14.6</v>
      </c>
      <c r="I45" s="1">
        <v>9</v>
      </c>
      <c r="J45" s="1">
        <v>3.8</v>
      </c>
      <c r="K45" s="1">
        <v>9</v>
      </c>
      <c r="L45" s="1">
        <v>3.9</v>
      </c>
      <c r="M45" s="1">
        <v>22.4</v>
      </c>
      <c r="N45" s="1"/>
      <c r="O45" s="1"/>
    </row>
    <row r="46" spans="1:15">
      <c r="A46" s="1">
        <v>45</v>
      </c>
      <c r="B46" s="1" t="s">
        <v>57</v>
      </c>
      <c r="C46" s="1">
        <v>5260</v>
      </c>
      <c r="D46" s="1">
        <v>81.400000000000006</v>
      </c>
      <c r="E46" s="1">
        <v>64.62</v>
      </c>
      <c r="F46" s="1">
        <v>2</v>
      </c>
      <c r="H46" s="1">
        <v>9.9</v>
      </c>
      <c r="I46" s="1">
        <v>11</v>
      </c>
      <c r="J46" s="1">
        <v>3.125</v>
      </c>
      <c r="K46" s="1">
        <v>11</v>
      </c>
      <c r="L46" s="1">
        <v>5.9249999999999998</v>
      </c>
      <c r="M46" s="1">
        <v>19.5</v>
      </c>
      <c r="N46" s="1"/>
      <c r="O46" s="1"/>
    </row>
    <row r="47" spans="1:15">
      <c r="A47" s="1">
        <v>46</v>
      </c>
      <c r="B47" s="1" t="s">
        <v>58</v>
      </c>
      <c r="C47" s="1">
        <v>6140</v>
      </c>
      <c r="D47" s="1">
        <v>81.400000000000006</v>
      </c>
      <c r="E47" s="1">
        <v>75.430000000000007</v>
      </c>
      <c r="F47" s="1">
        <v>2</v>
      </c>
      <c r="H47" s="1">
        <v>9.9</v>
      </c>
      <c r="I47" s="1">
        <v>11</v>
      </c>
      <c r="J47" s="1">
        <v>3.125</v>
      </c>
      <c r="K47" s="1">
        <v>11</v>
      </c>
      <c r="L47" s="1">
        <v>5.9249999999999998</v>
      </c>
      <c r="M47" s="1">
        <v>25.3</v>
      </c>
      <c r="N47" s="1"/>
      <c r="O47" s="1"/>
    </row>
    <row r="48" spans="1:15">
      <c r="A48" s="1">
        <v>47</v>
      </c>
      <c r="B48" s="1" t="s">
        <v>59</v>
      </c>
      <c r="C48" s="1">
        <v>9710</v>
      </c>
      <c r="D48" s="1">
        <v>107</v>
      </c>
      <c r="E48" s="1">
        <v>90.75</v>
      </c>
      <c r="F48" s="1">
        <v>2</v>
      </c>
      <c r="H48" s="1">
        <v>11.3</v>
      </c>
      <c r="I48" s="1">
        <v>11</v>
      </c>
      <c r="J48" s="1">
        <v>4.4249999999999998</v>
      </c>
      <c r="K48" s="1">
        <v>11</v>
      </c>
      <c r="L48" s="1">
        <v>7.4249999999999998</v>
      </c>
      <c r="M48" s="1">
        <v>29.5</v>
      </c>
      <c r="N48" s="1"/>
      <c r="O48" s="1"/>
    </row>
    <row r="49" spans="1:15">
      <c r="A49" s="1">
        <v>48</v>
      </c>
      <c r="B49" s="1" t="s">
        <v>60</v>
      </c>
      <c r="C49" s="1">
        <v>14600</v>
      </c>
      <c r="D49" s="1">
        <v>149</v>
      </c>
      <c r="E49" s="1">
        <v>97.99</v>
      </c>
      <c r="F49" s="1">
        <v>2</v>
      </c>
      <c r="H49" s="1">
        <v>13.3</v>
      </c>
      <c r="I49" s="1">
        <v>13</v>
      </c>
      <c r="J49" s="1">
        <v>5.2</v>
      </c>
      <c r="K49" s="1">
        <v>13</v>
      </c>
      <c r="L49" s="1">
        <v>8.15</v>
      </c>
      <c r="M49" s="1">
        <v>30.9</v>
      </c>
      <c r="N49" s="1"/>
      <c r="O49" s="1"/>
    </row>
    <row r="50" spans="1:15">
      <c r="A50" s="1">
        <v>49</v>
      </c>
      <c r="B50" s="1" t="s">
        <v>61</v>
      </c>
      <c r="C50" s="1">
        <v>19200</v>
      </c>
      <c r="D50" s="1">
        <v>194</v>
      </c>
      <c r="E50" s="1">
        <v>98.97</v>
      </c>
      <c r="F50" s="1">
        <v>2</v>
      </c>
      <c r="H50" s="1">
        <v>15.5</v>
      </c>
      <c r="I50" s="1">
        <v>16</v>
      </c>
      <c r="J50" s="1">
        <v>6</v>
      </c>
      <c r="K50" s="1">
        <v>16</v>
      </c>
      <c r="L50" s="1">
        <v>7.25</v>
      </c>
      <c r="M50" s="1">
        <v>31.2</v>
      </c>
      <c r="N50" s="1"/>
      <c r="O50" s="1"/>
    </row>
    <row r="51" spans="1:15">
      <c r="A51" s="1">
        <v>50</v>
      </c>
      <c r="B51" s="1" t="s">
        <v>62</v>
      </c>
      <c r="C51" s="1">
        <v>16800</v>
      </c>
      <c r="D51" s="1">
        <v>170</v>
      </c>
      <c r="E51" s="1">
        <v>98.82</v>
      </c>
      <c r="F51" s="1">
        <v>2</v>
      </c>
      <c r="H51" s="1">
        <v>15</v>
      </c>
      <c r="I51" s="1">
        <v>15</v>
      </c>
      <c r="J51" s="1">
        <v>5.8</v>
      </c>
      <c r="K51" s="1">
        <v>15</v>
      </c>
      <c r="L51" s="1">
        <v>7.7</v>
      </c>
      <c r="M51" s="1">
        <v>31.2</v>
      </c>
      <c r="N51" s="1"/>
      <c r="O51" s="1"/>
    </row>
    <row r="52" spans="1:15">
      <c r="A52" s="1">
        <v>51</v>
      </c>
      <c r="B52" s="1" t="s">
        <v>63</v>
      </c>
      <c r="C52" s="1">
        <v>25500</v>
      </c>
      <c r="D52" s="1">
        <v>255</v>
      </c>
      <c r="E52" s="1">
        <v>100</v>
      </c>
      <c r="F52" s="1">
        <v>2</v>
      </c>
      <c r="H52" s="1">
        <v>18</v>
      </c>
      <c r="I52" s="1">
        <v>21</v>
      </c>
      <c r="J52" s="1">
        <v>5</v>
      </c>
      <c r="K52" s="1">
        <v>21</v>
      </c>
      <c r="L52" s="1">
        <v>10</v>
      </c>
      <c r="M52" s="1">
        <v>29.4</v>
      </c>
      <c r="N52" s="1"/>
      <c r="O52" s="1"/>
    </row>
    <row r="53" spans="1:15">
      <c r="A53" s="1">
        <v>52</v>
      </c>
      <c r="B53" s="1" t="s">
        <v>64</v>
      </c>
      <c r="C53" s="1">
        <v>20300</v>
      </c>
      <c r="D53" s="1">
        <v>231</v>
      </c>
      <c r="E53" s="1">
        <v>87.88</v>
      </c>
      <c r="F53" s="1">
        <v>2</v>
      </c>
      <c r="H53" s="1">
        <v>17.600000000000001</v>
      </c>
      <c r="I53" s="1">
        <v>18</v>
      </c>
      <c r="J53" s="1">
        <v>5.6</v>
      </c>
      <c r="K53" s="1">
        <v>18</v>
      </c>
      <c r="L53" s="1">
        <v>9.6</v>
      </c>
      <c r="M53" s="1">
        <v>22.9</v>
      </c>
      <c r="N53" s="1"/>
      <c r="O53" s="1"/>
    </row>
    <row r="54" spans="1:15">
      <c r="A54" s="1">
        <v>53</v>
      </c>
      <c r="B54" s="1" t="s">
        <v>65</v>
      </c>
      <c r="C54" s="1">
        <v>23000</v>
      </c>
      <c r="D54" s="1">
        <v>250</v>
      </c>
      <c r="E54" s="1">
        <v>92</v>
      </c>
      <c r="F54" s="1">
        <v>2</v>
      </c>
      <c r="H54" s="1">
        <v>17.899999999999999</v>
      </c>
      <c r="I54" s="1">
        <v>18</v>
      </c>
      <c r="J54" s="1">
        <v>6.6749999999999998</v>
      </c>
      <c r="K54" s="1">
        <v>18</v>
      </c>
      <c r="L54" s="1">
        <v>11.375</v>
      </c>
      <c r="M54" s="1">
        <v>22.2</v>
      </c>
      <c r="N54" s="1"/>
      <c r="O54" s="1"/>
    </row>
    <row r="55" spans="1:15">
      <c r="A55" s="1">
        <v>54</v>
      </c>
      <c r="B55" s="1" t="s">
        <v>66</v>
      </c>
      <c r="C55" s="1">
        <v>5470</v>
      </c>
      <c r="D55" s="1">
        <v>76</v>
      </c>
      <c r="E55" s="1">
        <v>71.97</v>
      </c>
      <c r="F55" s="1">
        <v>2</v>
      </c>
      <c r="H55" s="1">
        <v>9.8000000000000007</v>
      </c>
      <c r="I55" s="1">
        <v>10</v>
      </c>
      <c r="J55" s="1">
        <v>3.5</v>
      </c>
      <c r="K55" s="1">
        <v>10</v>
      </c>
      <c r="L55" s="1">
        <v>6.1</v>
      </c>
      <c r="M55" s="1">
        <v>22</v>
      </c>
      <c r="N55" s="1"/>
      <c r="O55" s="1"/>
    </row>
    <row r="56" spans="1:15">
      <c r="A56" s="1">
        <v>55</v>
      </c>
      <c r="B56" s="1" t="s">
        <v>67</v>
      </c>
      <c r="C56" s="1">
        <v>7640</v>
      </c>
      <c r="D56" s="1">
        <v>97.1</v>
      </c>
      <c r="E56" s="1">
        <v>78.680000000000007</v>
      </c>
      <c r="F56" s="1">
        <v>2</v>
      </c>
      <c r="H56" s="1">
        <v>11.1</v>
      </c>
      <c r="I56" s="1">
        <v>11</v>
      </c>
      <c r="J56" s="1">
        <v>4.2</v>
      </c>
      <c r="K56" s="1">
        <v>11</v>
      </c>
      <c r="L56" s="1">
        <v>7.25</v>
      </c>
      <c r="M56" s="1">
        <v>23.6</v>
      </c>
      <c r="N56" s="1"/>
      <c r="O56" s="1"/>
    </row>
    <row r="57" spans="1:15">
      <c r="A57" s="1">
        <v>56</v>
      </c>
      <c r="B57" s="1" t="s">
        <v>68</v>
      </c>
      <c r="C57" s="1">
        <v>11500</v>
      </c>
      <c r="D57" s="1">
        <v>125</v>
      </c>
      <c r="E57" s="1">
        <v>92</v>
      </c>
      <c r="F57" s="1">
        <v>2</v>
      </c>
      <c r="H57" s="1">
        <v>12.8</v>
      </c>
      <c r="I57" s="1">
        <v>13</v>
      </c>
      <c r="J57" s="1">
        <v>4.8499999999999996</v>
      </c>
      <c r="K57" s="1">
        <v>13</v>
      </c>
      <c r="L57" s="1">
        <v>8.25</v>
      </c>
      <c r="M57" s="1">
        <v>28.4</v>
      </c>
      <c r="N57" s="1"/>
      <c r="O57" s="1"/>
    </row>
    <row r="58" spans="1:15">
      <c r="A58" s="1">
        <v>57</v>
      </c>
      <c r="B58" s="1" t="s">
        <v>69</v>
      </c>
      <c r="C58" s="1">
        <v>17800</v>
      </c>
      <c r="D58" s="1">
        <v>173</v>
      </c>
      <c r="E58" s="1">
        <v>102.89</v>
      </c>
      <c r="F58" s="1">
        <v>2</v>
      </c>
      <c r="H58" s="1">
        <v>15.2</v>
      </c>
      <c r="I58" s="1">
        <v>15</v>
      </c>
      <c r="J58" s="1">
        <v>5.75</v>
      </c>
      <c r="K58" s="1">
        <v>15</v>
      </c>
      <c r="L58" s="1">
        <v>8.65</v>
      </c>
      <c r="M58" s="1">
        <v>32.200000000000003</v>
      </c>
      <c r="N58" s="1"/>
      <c r="O58" s="1"/>
    </row>
    <row r="59" spans="1:15">
      <c r="A59" s="1">
        <v>58</v>
      </c>
      <c r="B59" s="1" t="s">
        <v>70</v>
      </c>
      <c r="C59" s="1">
        <v>24000</v>
      </c>
      <c r="D59" s="1">
        <v>211</v>
      </c>
      <c r="E59" s="1">
        <v>113.74</v>
      </c>
      <c r="F59" s="1">
        <v>2</v>
      </c>
      <c r="H59" s="1">
        <v>16.7</v>
      </c>
      <c r="I59" s="1">
        <v>16</v>
      </c>
      <c r="J59" s="1">
        <v>6.45</v>
      </c>
      <c r="K59" s="1">
        <v>16</v>
      </c>
      <c r="L59" s="1">
        <v>9.6999999999999993</v>
      </c>
      <c r="M59" s="1">
        <v>35.4</v>
      </c>
      <c r="N59" s="1"/>
      <c r="O59" s="1"/>
    </row>
    <row r="60" spans="1:15">
      <c r="A60" s="1">
        <v>59</v>
      </c>
      <c r="B60" s="1" t="s">
        <v>71</v>
      </c>
      <c r="C60" s="1">
        <v>35500</v>
      </c>
      <c r="D60" s="1">
        <v>280</v>
      </c>
      <c r="E60" s="1">
        <v>126.79</v>
      </c>
      <c r="F60" s="1">
        <v>2</v>
      </c>
      <c r="H60" s="1">
        <v>18.899999999999999</v>
      </c>
      <c r="I60" s="1">
        <v>19</v>
      </c>
      <c r="J60" s="1">
        <v>6.4</v>
      </c>
      <c r="K60" s="1">
        <v>19</v>
      </c>
      <c r="L60" s="1">
        <v>11.15</v>
      </c>
      <c r="M60" s="1">
        <v>40.4</v>
      </c>
      <c r="N60" s="1"/>
      <c r="O60" s="1"/>
    </row>
    <row r="61" spans="1:15">
      <c r="A61" s="1">
        <v>60</v>
      </c>
      <c r="B61" s="1" t="s">
        <v>72</v>
      </c>
      <c r="C61" s="1">
        <v>51500</v>
      </c>
      <c r="D61" s="1">
        <v>368</v>
      </c>
      <c r="E61" s="1">
        <v>139.94999999999999</v>
      </c>
      <c r="F61" s="1">
        <v>2</v>
      </c>
      <c r="H61" s="1">
        <v>21.65</v>
      </c>
      <c r="I61" s="1">
        <v>22</v>
      </c>
      <c r="J61" s="1">
        <v>7.15</v>
      </c>
      <c r="K61" s="1">
        <v>22</v>
      </c>
      <c r="L61" s="1">
        <v>11.525</v>
      </c>
      <c r="M61" s="1">
        <v>45</v>
      </c>
      <c r="N61" s="1"/>
      <c r="O61" s="1"/>
    </row>
    <row r="62" spans="1:15">
      <c r="A62">
        <v>61</v>
      </c>
      <c r="B62" t="s">
        <v>73</v>
      </c>
      <c r="C62">
        <v>1450</v>
      </c>
      <c r="D62">
        <v>33.1</v>
      </c>
      <c r="E62" s="3">
        <f>C62/D62</f>
        <v>43.80664652567976</v>
      </c>
      <c r="F62">
        <v>1</v>
      </c>
      <c r="H62">
        <v>5.75</v>
      </c>
      <c r="I62">
        <v>5.75</v>
      </c>
      <c r="J62">
        <f>(22-15.95)/2</f>
        <v>3.0250000000000004</v>
      </c>
      <c r="K62">
        <f t="shared" ref="K62:K112" si="0">I62</f>
        <v>5.75</v>
      </c>
      <c r="L62">
        <f>(15.95-K62)/2</f>
        <v>5.0999999999999996</v>
      </c>
      <c r="M62">
        <v>15.95</v>
      </c>
    </row>
    <row r="63" spans="1:15">
      <c r="A63">
        <v>62</v>
      </c>
      <c r="B63" t="s">
        <v>74</v>
      </c>
      <c r="C63">
        <v>2070</v>
      </c>
      <c r="D63">
        <v>40.299999999999997</v>
      </c>
      <c r="E63" s="3">
        <f>C63/D63</f>
        <v>51.364764267990076</v>
      </c>
      <c r="F63">
        <v>1</v>
      </c>
      <c r="H63">
        <v>6.35</v>
      </c>
      <c r="I63">
        <v>6.35</v>
      </c>
      <c r="J63">
        <f>(25.4-M63)/2</f>
        <v>3.379999999999999</v>
      </c>
      <c r="K63">
        <v>6.35</v>
      </c>
      <c r="L63">
        <f t="shared" ref="L63:L111" si="1">(M63-H63)/2</f>
        <v>6.1450000000000005</v>
      </c>
      <c r="M63">
        <v>18.64</v>
      </c>
    </row>
    <row r="64" spans="1:15">
      <c r="A64">
        <v>63</v>
      </c>
      <c r="B64" t="s">
        <v>75</v>
      </c>
      <c r="C64">
        <v>4120</v>
      </c>
      <c r="D64">
        <v>83.7</v>
      </c>
      <c r="E64" s="3">
        <f>C64/D64</f>
        <v>49.223416965352449</v>
      </c>
      <c r="F64">
        <v>1</v>
      </c>
      <c r="H64">
        <v>7.25</v>
      </c>
      <c r="I64">
        <v>10.75</v>
      </c>
      <c r="J64">
        <f>(28-M64)/2</f>
        <v>4.6999999999999993</v>
      </c>
      <c r="K64">
        <f t="shared" si="0"/>
        <v>10.75</v>
      </c>
      <c r="L64">
        <f t="shared" si="1"/>
        <v>5.6750000000000007</v>
      </c>
      <c r="M64">
        <v>18.600000000000001</v>
      </c>
    </row>
    <row r="65" spans="1:15">
      <c r="A65">
        <v>64</v>
      </c>
      <c r="B65" t="s">
        <v>76</v>
      </c>
      <c r="C65">
        <v>6720</v>
      </c>
      <c r="D65">
        <v>113</v>
      </c>
      <c r="E65" s="3">
        <f>C65/D65</f>
        <v>59.469026548672566</v>
      </c>
      <c r="F65">
        <v>1</v>
      </c>
      <c r="H65">
        <v>10.65</v>
      </c>
      <c r="I65">
        <v>10.65</v>
      </c>
      <c r="J65">
        <f>(30.25-M65)/2</f>
        <v>5.1999999999999993</v>
      </c>
      <c r="K65">
        <f t="shared" si="0"/>
        <v>10.65</v>
      </c>
      <c r="L65">
        <f t="shared" si="1"/>
        <v>4.6000000000000005</v>
      </c>
      <c r="M65">
        <v>19.850000000000001</v>
      </c>
    </row>
    <row r="66" spans="1:15">
      <c r="A66">
        <v>65</v>
      </c>
      <c r="B66" t="s">
        <v>77</v>
      </c>
      <c r="C66">
        <v>7910</v>
      </c>
      <c r="D66">
        <v>119</v>
      </c>
      <c r="E66" s="3">
        <f>C66/D66</f>
        <v>66.470588235294116</v>
      </c>
      <c r="F66">
        <v>1</v>
      </c>
      <c r="H66">
        <v>9.6999999999999993</v>
      </c>
      <c r="I66">
        <v>12.7</v>
      </c>
      <c r="J66">
        <f>(33-M66)/2</f>
        <v>4.6999999999999993</v>
      </c>
      <c r="K66">
        <f t="shared" si="0"/>
        <v>12.7</v>
      </c>
      <c r="L66">
        <f t="shared" si="1"/>
        <v>6.9500000000000011</v>
      </c>
      <c r="M66">
        <v>23.6</v>
      </c>
    </row>
    <row r="67" spans="1:15">
      <c r="A67">
        <v>66</v>
      </c>
      <c r="B67" t="s">
        <v>78</v>
      </c>
      <c r="C67">
        <v>6270</v>
      </c>
      <c r="D67">
        <v>89.3</v>
      </c>
      <c r="E67" s="3">
        <f>C67/D67</f>
        <v>70.212765957446805</v>
      </c>
      <c r="F67">
        <v>1</v>
      </c>
      <c r="H67">
        <v>9.4</v>
      </c>
      <c r="I67">
        <v>9.5</v>
      </c>
      <c r="J67">
        <f>(34.9-M67)/2</f>
        <v>4.9849999999999994</v>
      </c>
      <c r="K67">
        <f t="shared" si="0"/>
        <v>9.5</v>
      </c>
      <c r="L67">
        <f t="shared" si="1"/>
        <v>7.7649999999999997</v>
      </c>
      <c r="M67">
        <v>24.93</v>
      </c>
    </row>
    <row r="68" spans="1:15">
      <c r="A68">
        <v>67</v>
      </c>
      <c r="B68" s="1" t="s">
        <v>79</v>
      </c>
      <c r="C68" s="1">
        <v>11100</v>
      </c>
      <c r="D68" s="1">
        <v>143</v>
      </c>
      <c r="E68" s="4">
        <f>C68/D68</f>
        <v>77.622377622377627</v>
      </c>
      <c r="F68">
        <v>1</v>
      </c>
      <c r="H68" s="1">
        <v>11.85</v>
      </c>
      <c r="I68" s="1">
        <v>11.85</v>
      </c>
      <c r="J68" s="1">
        <f>(40.2-M68)/2</f>
        <v>5.6000000000000014</v>
      </c>
      <c r="K68">
        <f t="shared" si="0"/>
        <v>11.85</v>
      </c>
      <c r="L68">
        <f t="shared" si="1"/>
        <v>8.5749999999999993</v>
      </c>
      <c r="M68" s="1">
        <v>29</v>
      </c>
      <c r="N68" s="1"/>
      <c r="O68" s="1"/>
    </row>
    <row r="69" spans="1:15">
      <c r="A69">
        <v>68</v>
      </c>
      <c r="B69" t="s">
        <v>80</v>
      </c>
      <c r="C69">
        <v>300</v>
      </c>
      <c r="D69">
        <v>14.5</v>
      </c>
      <c r="E69" s="4">
        <f t="shared" ref="E69:E111" si="2">C69/D69</f>
        <v>20.689655172413794</v>
      </c>
      <c r="F69">
        <v>1</v>
      </c>
      <c r="H69">
        <v>3</v>
      </c>
      <c r="I69">
        <v>5</v>
      </c>
      <c r="J69">
        <f>(14-M69)/2</f>
        <v>1.5</v>
      </c>
      <c r="K69">
        <f t="shared" si="0"/>
        <v>5</v>
      </c>
      <c r="L69">
        <f t="shared" si="1"/>
        <v>4</v>
      </c>
      <c r="M69">
        <v>11</v>
      </c>
      <c r="N69" s="2"/>
    </row>
    <row r="70" spans="1:15">
      <c r="A70">
        <v>69</v>
      </c>
      <c r="B70" t="s">
        <v>81</v>
      </c>
      <c r="C70">
        <v>960</v>
      </c>
      <c r="D70">
        <v>39.5</v>
      </c>
      <c r="E70" s="4">
        <f t="shared" si="2"/>
        <v>24.303797468354432</v>
      </c>
      <c r="F70">
        <v>1</v>
      </c>
      <c r="H70">
        <v>4</v>
      </c>
      <c r="I70">
        <v>10</v>
      </c>
      <c r="J70">
        <f>(18-M70)/2</f>
        <v>2</v>
      </c>
      <c r="K70">
        <f t="shared" si="0"/>
        <v>10</v>
      </c>
      <c r="L70">
        <f t="shared" si="1"/>
        <v>5</v>
      </c>
      <c r="M70">
        <v>14</v>
      </c>
    </row>
    <row r="71" spans="1:15">
      <c r="A71">
        <v>70</v>
      </c>
      <c r="B71" t="s">
        <v>82</v>
      </c>
      <c r="C71">
        <v>2550</v>
      </c>
      <c r="D71">
        <v>78.5</v>
      </c>
      <c r="E71" s="4">
        <f t="shared" si="2"/>
        <v>32.484076433121018</v>
      </c>
      <c r="F71">
        <v>1</v>
      </c>
      <c r="H71">
        <v>5</v>
      </c>
      <c r="I71">
        <v>15.8</v>
      </c>
      <c r="J71">
        <f>(21.8-M71)/2</f>
        <v>2.5</v>
      </c>
      <c r="K71">
        <f t="shared" si="0"/>
        <v>15.8</v>
      </c>
      <c r="L71">
        <f t="shared" si="1"/>
        <v>5.9</v>
      </c>
      <c r="M71">
        <v>16.8</v>
      </c>
    </row>
    <row r="72" spans="1:15">
      <c r="A72">
        <v>71</v>
      </c>
      <c r="B72" t="s">
        <v>83</v>
      </c>
      <c r="C72">
        <v>5380</v>
      </c>
      <c r="D72">
        <v>129</v>
      </c>
      <c r="E72" s="4">
        <f t="shared" si="2"/>
        <v>41.70542635658915</v>
      </c>
      <c r="F72">
        <v>1</v>
      </c>
      <c r="H72">
        <v>6.35</v>
      </c>
      <c r="I72">
        <v>20.32</v>
      </c>
      <c r="J72">
        <f>(31.75-M72)/2</f>
        <v>3.4250000000000007</v>
      </c>
      <c r="K72">
        <f t="shared" si="0"/>
        <v>20.32</v>
      </c>
      <c r="L72">
        <f t="shared" si="1"/>
        <v>9.2749999999999986</v>
      </c>
      <c r="M72">
        <v>24.9</v>
      </c>
    </row>
    <row r="73" spans="1:15">
      <c r="A73">
        <v>72</v>
      </c>
      <c r="B73" t="s">
        <v>84</v>
      </c>
      <c r="C73">
        <v>10200</v>
      </c>
      <c r="D73">
        <v>194</v>
      </c>
      <c r="E73" s="4">
        <f t="shared" si="2"/>
        <v>52.577319587628864</v>
      </c>
      <c r="F73">
        <v>1</v>
      </c>
      <c r="H73">
        <v>7.6</v>
      </c>
      <c r="I73">
        <v>25.4</v>
      </c>
      <c r="J73">
        <f>(38.1-M73)/2</f>
        <v>3.9350000000000005</v>
      </c>
      <c r="K73">
        <f t="shared" si="0"/>
        <v>25.4</v>
      </c>
      <c r="L73">
        <f t="shared" si="1"/>
        <v>11.315000000000001</v>
      </c>
      <c r="M73">
        <v>30.23</v>
      </c>
    </row>
    <row r="74" spans="1:15">
      <c r="A74">
        <v>73</v>
      </c>
      <c r="B74" t="s">
        <v>85</v>
      </c>
      <c r="C74">
        <v>13900</v>
      </c>
      <c r="D74">
        <v>225</v>
      </c>
      <c r="E74" s="4">
        <f t="shared" si="2"/>
        <v>61.777777777777779</v>
      </c>
      <c r="F74">
        <v>1</v>
      </c>
      <c r="H74">
        <v>8.1</v>
      </c>
      <c r="I74">
        <v>27.9</v>
      </c>
      <c r="J74">
        <f>(43.2-M74)/2</f>
        <v>4.25</v>
      </c>
      <c r="K74">
        <f t="shared" si="0"/>
        <v>27.9</v>
      </c>
      <c r="L74">
        <f t="shared" si="1"/>
        <v>13.3</v>
      </c>
      <c r="M74">
        <v>34.700000000000003</v>
      </c>
    </row>
    <row r="75" spans="1:15">
      <c r="A75">
        <v>74</v>
      </c>
      <c r="B75" t="s">
        <v>86</v>
      </c>
      <c r="C75">
        <v>24600</v>
      </c>
      <c r="D75">
        <v>305</v>
      </c>
      <c r="E75" s="4">
        <f t="shared" si="2"/>
        <v>80.655737704918039</v>
      </c>
      <c r="F75">
        <v>1</v>
      </c>
      <c r="H75">
        <v>8.1</v>
      </c>
      <c r="I75">
        <v>38.1</v>
      </c>
      <c r="J75">
        <f>(58.4-M75)/2</f>
        <v>4.1999999999999993</v>
      </c>
      <c r="K75">
        <f t="shared" si="0"/>
        <v>38.1</v>
      </c>
      <c r="L75">
        <f t="shared" si="1"/>
        <v>20.95</v>
      </c>
      <c r="M75">
        <v>50</v>
      </c>
    </row>
    <row r="76" spans="1:15">
      <c r="A76">
        <v>75</v>
      </c>
      <c r="B76" t="s">
        <v>87</v>
      </c>
      <c r="C76">
        <v>40700</v>
      </c>
      <c r="D76">
        <v>511</v>
      </c>
      <c r="E76" s="4">
        <f t="shared" si="2"/>
        <v>79.647749510763205</v>
      </c>
      <c r="F76">
        <v>1</v>
      </c>
      <c r="H76">
        <v>10.199999999999999</v>
      </c>
      <c r="I76">
        <v>50.8</v>
      </c>
      <c r="J76">
        <f>(64-M76)/2</f>
        <v>5.1000000000000014</v>
      </c>
      <c r="K76">
        <f t="shared" si="0"/>
        <v>50.8</v>
      </c>
      <c r="L76">
        <f t="shared" si="1"/>
        <v>21.799999999999997</v>
      </c>
      <c r="M76">
        <v>53.8</v>
      </c>
    </row>
    <row r="77" spans="1:15">
      <c r="A77">
        <f>A76+1</f>
        <v>76</v>
      </c>
      <c r="B77" t="s">
        <v>88</v>
      </c>
      <c r="C77">
        <v>120</v>
      </c>
      <c r="D77">
        <v>8.4700000000000006</v>
      </c>
      <c r="E77" s="4">
        <f t="shared" si="2"/>
        <v>14.167650531286894</v>
      </c>
      <c r="F77">
        <v>2</v>
      </c>
      <c r="H77">
        <v>3.5</v>
      </c>
      <c r="I77">
        <v>5</v>
      </c>
      <c r="J77">
        <f>(9.5-M77)/2</f>
        <v>1</v>
      </c>
      <c r="K77">
        <f t="shared" si="0"/>
        <v>5</v>
      </c>
      <c r="L77">
        <f t="shared" si="1"/>
        <v>2</v>
      </c>
      <c r="M77">
        <v>7.5</v>
      </c>
    </row>
    <row r="78" spans="1:15">
      <c r="A78">
        <f t="shared" ref="A78:A138" si="3">A77+1</f>
        <v>77</v>
      </c>
      <c r="B78" t="s">
        <v>89</v>
      </c>
      <c r="C78">
        <v>174</v>
      </c>
      <c r="D78">
        <v>11.9</v>
      </c>
      <c r="E78" s="4">
        <f t="shared" si="2"/>
        <v>14.621848739495798</v>
      </c>
      <c r="F78">
        <v>2</v>
      </c>
      <c r="H78">
        <v>4.25</v>
      </c>
      <c r="I78">
        <v>6</v>
      </c>
      <c r="J78">
        <f>(11-M78)/2</f>
        <v>1.1500000000000004</v>
      </c>
      <c r="K78">
        <f t="shared" si="0"/>
        <v>6</v>
      </c>
      <c r="L78">
        <f t="shared" si="1"/>
        <v>2.2249999999999996</v>
      </c>
      <c r="M78">
        <v>8.6999999999999993</v>
      </c>
    </row>
    <row r="79" spans="1:15">
      <c r="A79">
        <f t="shared" si="3"/>
        <v>78</v>
      </c>
      <c r="B79" t="s">
        <v>90</v>
      </c>
      <c r="C79">
        <v>333</v>
      </c>
      <c r="D79">
        <v>17.600000000000001</v>
      </c>
      <c r="E79" s="4">
        <f t="shared" si="2"/>
        <v>18.920454545454543</v>
      </c>
      <c r="F79">
        <v>2</v>
      </c>
      <c r="H79">
        <v>4.8</v>
      </c>
      <c r="I79">
        <v>6.8</v>
      </c>
      <c r="J79">
        <f>(14.5-M79)/2</f>
        <v>1.3499999999999996</v>
      </c>
      <c r="K79">
        <f t="shared" si="0"/>
        <v>6.8</v>
      </c>
      <c r="L79">
        <f t="shared" si="1"/>
        <v>3.5000000000000004</v>
      </c>
      <c r="M79">
        <v>11.8</v>
      </c>
    </row>
    <row r="80" spans="1:15">
      <c r="A80">
        <f t="shared" si="3"/>
        <v>79</v>
      </c>
      <c r="B80" t="s">
        <v>91</v>
      </c>
      <c r="C80">
        <v>667</v>
      </c>
      <c r="D80">
        <v>30.2</v>
      </c>
      <c r="E80" s="4">
        <f t="shared" si="2"/>
        <v>22.086092715231789</v>
      </c>
      <c r="F80">
        <v>2</v>
      </c>
      <c r="H80">
        <v>6.2</v>
      </c>
      <c r="I80">
        <v>9.6999999999999993</v>
      </c>
      <c r="J80">
        <f>(18-M80)/2</f>
        <v>1.2000000000000002</v>
      </c>
      <c r="K80">
        <f t="shared" si="0"/>
        <v>9.6999999999999993</v>
      </c>
      <c r="L80">
        <f t="shared" si="1"/>
        <v>4.6999999999999993</v>
      </c>
      <c r="M80">
        <v>15.6</v>
      </c>
    </row>
    <row r="81" spans="1:13">
      <c r="A81">
        <f t="shared" si="3"/>
        <v>80</v>
      </c>
      <c r="B81" t="s">
        <v>92</v>
      </c>
      <c r="C81">
        <v>1340</v>
      </c>
      <c r="D81">
        <v>50.2</v>
      </c>
      <c r="E81" s="4">
        <f t="shared" si="2"/>
        <v>26.693227091633464</v>
      </c>
      <c r="F81">
        <v>2</v>
      </c>
      <c r="H81">
        <v>8</v>
      </c>
      <c r="I81">
        <v>12.5</v>
      </c>
      <c r="J81">
        <f>(23.2-M82)/2</f>
        <v>-2</v>
      </c>
      <c r="K81">
        <f t="shared" si="0"/>
        <v>12.5</v>
      </c>
      <c r="L81">
        <f t="shared" si="1"/>
        <v>6.1</v>
      </c>
      <c r="M81">
        <v>20.2</v>
      </c>
    </row>
    <row r="82" spans="1:13">
      <c r="A82">
        <f t="shared" si="3"/>
        <v>81</v>
      </c>
      <c r="B82" t="s">
        <v>93</v>
      </c>
      <c r="C82">
        <v>5400</v>
      </c>
      <c r="D82">
        <v>141</v>
      </c>
      <c r="E82" s="4">
        <f t="shared" si="2"/>
        <v>38.297872340425535</v>
      </c>
      <c r="F82">
        <v>2</v>
      </c>
      <c r="H82">
        <v>12.4</v>
      </c>
      <c r="I82">
        <v>25.4</v>
      </c>
      <c r="J82">
        <f>(32.1-M82)/2</f>
        <v>2.4500000000000011</v>
      </c>
      <c r="K82">
        <f t="shared" si="0"/>
        <v>25.4</v>
      </c>
      <c r="L82">
        <f t="shared" si="1"/>
        <v>7.3999999999999995</v>
      </c>
      <c r="M82">
        <v>27.2</v>
      </c>
    </row>
    <row r="83" spans="1:13">
      <c r="A83">
        <f t="shared" si="3"/>
        <v>82</v>
      </c>
      <c r="B83" t="s">
        <v>94</v>
      </c>
      <c r="C83">
        <v>12900</v>
      </c>
      <c r="D83">
        <v>225</v>
      </c>
      <c r="E83" s="4">
        <f t="shared" si="2"/>
        <v>57.333333333333336</v>
      </c>
      <c r="F83">
        <v>2</v>
      </c>
      <c r="H83">
        <v>16</v>
      </c>
      <c r="I83">
        <v>32</v>
      </c>
      <c r="J83">
        <f>(40.64-M83)/2</f>
        <v>3.3000000000000007</v>
      </c>
      <c r="K83">
        <f t="shared" si="0"/>
        <v>32</v>
      </c>
      <c r="L83">
        <f t="shared" si="1"/>
        <v>9.02</v>
      </c>
      <c r="M83">
        <v>34.04</v>
      </c>
    </row>
    <row r="84" spans="1:13">
      <c r="A84">
        <f t="shared" si="3"/>
        <v>83</v>
      </c>
      <c r="B84" t="s">
        <v>95</v>
      </c>
      <c r="C84">
        <v>25800</v>
      </c>
      <c r="D84">
        <v>351</v>
      </c>
      <c r="E84" s="4">
        <f t="shared" si="2"/>
        <v>73.504273504273499</v>
      </c>
      <c r="F84">
        <v>2</v>
      </c>
      <c r="H84">
        <v>20</v>
      </c>
      <c r="I84">
        <v>38.1</v>
      </c>
      <c r="J84">
        <f>(51-M84)/2</f>
        <v>4.6000000000000014</v>
      </c>
      <c r="K84">
        <f t="shared" si="0"/>
        <v>38.1</v>
      </c>
      <c r="L84">
        <f t="shared" si="1"/>
        <v>10.899999999999999</v>
      </c>
      <c r="M84">
        <v>41.8</v>
      </c>
    </row>
    <row r="85" spans="1:13">
      <c r="A85">
        <f t="shared" si="3"/>
        <v>84</v>
      </c>
      <c r="B85" t="s">
        <v>96</v>
      </c>
      <c r="C85">
        <v>52600</v>
      </c>
      <c r="D85">
        <v>566</v>
      </c>
      <c r="E85" s="4">
        <f t="shared" si="2"/>
        <v>92.932862190812727</v>
      </c>
      <c r="F85">
        <v>2</v>
      </c>
      <c r="H85">
        <v>25.4</v>
      </c>
      <c r="I85">
        <v>50.8</v>
      </c>
      <c r="J85">
        <f>(64-M85)/2</f>
        <v>5.25</v>
      </c>
      <c r="K85">
        <f t="shared" si="0"/>
        <v>50.8</v>
      </c>
      <c r="L85">
        <f t="shared" si="1"/>
        <v>14.05</v>
      </c>
      <c r="M85">
        <v>53.5</v>
      </c>
    </row>
    <row r="86" spans="1:13">
      <c r="A86">
        <f t="shared" si="3"/>
        <v>85</v>
      </c>
      <c r="B86" t="s">
        <v>97</v>
      </c>
      <c r="C86">
        <v>891</v>
      </c>
      <c r="D86">
        <v>22.5</v>
      </c>
      <c r="E86" s="4">
        <f t="shared" si="2"/>
        <v>39.6</v>
      </c>
      <c r="F86">
        <v>1</v>
      </c>
      <c r="H86">
        <v>4.8</v>
      </c>
      <c r="I86">
        <v>8</v>
      </c>
      <c r="J86">
        <f>(19-M86)/2</f>
        <v>2.3499999999999996</v>
      </c>
      <c r="K86">
        <f t="shared" si="0"/>
        <v>8</v>
      </c>
      <c r="L86">
        <f t="shared" si="1"/>
        <v>4.75</v>
      </c>
      <c r="M86">
        <v>14.3</v>
      </c>
    </row>
    <row r="87" spans="1:13">
      <c r="A87">
        <f t="shared" si="3"/>
        <v>86</v>
      </c>
      <c r="B87" t="s">
        <v>98</v>
      </c>
      <c r="C87">
        <v>1490</v>
      </c>
      <c r="D87">
        <v>32.1</v>
      </c>
      <c r="E87" s="4">
        <f t="shared" si="2"/>
        <v>46.417445482866043</v>
      </c>
      <c r="F87">
        <v>1</v>
      </c>
      <c r="H87">
        <v>5.9</v>
      </c>
      <c r="I87">
        <v>10.1</v>
      </c>
      <c r="J87">
        <f>(20.4-M87)/2</f>
        <v>3.1499999999999995</v>
      </c>
      <c r="K87">
        <f t="shared" si="0"/>
        <v>10.1</v>
      </c>
      <c r="L87">
        <f t="shared" si="1"/>
        <v>4.0999999999999996</v>
      </c>
      <c r="M87">
        <v>14.1</v>
      </c>
    </row>
    <row r="88" spans="1:13">
      <c r="A88">
        <f t="shared" si="3"/>
        <v>87</v>
      </c>
      <c r="B88" t="s">
        <v>99</v>
      </c>
      <c r="C88">
        <v>937</v>
      </c>
      <c r="D88">
        <v>21.6</v>
      </c>
      <c r="E88" s="4">
        <f t="shared" si="2"/>
        <v>43.379629629629626</v>
      </c>
      <c r="F88">
        <v>1</v>
      </c>
      <c r="H88">
        <v>5</v>
      </c>
      <c r="I88">
        <v>8.6999999999999993</v>
      </c>
      <c r="J88">
        <f>(21.1-M88)/2</f>
        <v>2.5500000000000007</v>
      </c>
      <c r="K88">
        <f t="shared" si="0"/>
        <v>8.6999999999999993</v>
      </c>
      <c r="L88">
        <f t="shared" si="1"/>
        <v>5.5</v>
      </c>
      <c r="M88">
        <v>16</v>
      </c>
    </row>
    <row r="89" spans="1:13">
      <c r="A89">
        <f t="shared" si="3"/>
        <v>88</v>
      </c>
      <c r="B89" t="s">
        <v>100</v>
      </c>
      <c r="C89">
        <v>3020</v>
      </c>
      <c r="D89">
        <v>52.5</v>
      </c>
      <c r="E89" s="4">
        <f t="shared" si="2"/>
        <v>57.523809523809526</v>
      </c>
      <c r="F89">
        <v>1</v>
      </c>
      <c r="H89">
        <v>7.5</v>
      </c>
      <c r="I89">
        <v>12.8</v>
      </c>
      <c r="J89">
        <f>(25-M89)/2</f>
        <v>3.75</v>
      </c>
      <c r="K89">
        <f t="shared" si="0"/>
        <v>12.8</v>
      </c>
      <c r="L89">
        <f t="shared" si="1"/>
        <v>5</v>
      </c>
      <c r="M89">
        <v>17.5</v>
      </c>
    </row>
    <row r="90" spans="1:13">
      <c r="A90">
        <f t="shared" si="3"/>
        <v>89</v>
      </c>
      <c r="B90" t="s">
        <v>101</v>
      </c>
      <c r="C90">
        <v>1910</v>
      </c>
      <c r="D90">
        <v>38.799999999999997</v>
      </c>
      <c r="E90" s="4">
        <f t="shared" si="2"/>
        <v>49.226804123711347</v>
      </c>
      <c r="F90">
        <v>1</v>
      </c>
      <c r="H90">
        <v>6.5</v>
      </c>
      <c r="I90">
        <v>9.7799999999999994</v>
      </c>
      <c r="J90">
        <f>(25.4-M90)/2</f>
        <v>3.2999999999999989</v>
      </c>
      <c r="K90">
        <f t="shared" si="0"/>
        <v>9.7799999999999994</v>
      </c>
      <c r="L90">
        <f t="shared" si="1"/>
        <v>6.15</v>
      </c>
      <c r="M90">
        <v>18.8</v>
      </c>
    </row>
    <row r="91" spans="1:13">
      <c r="A91">
        <f t="shared" si="3"/>
        <v>90</v>
      </c>
      <c r="B91" t="s">
        <v>102</v>
      </c>
      <c r="C91">
        <v>4000</v>
      </c>
      <c r="D91">
        <v>60</v>
      </c>
      <c r="E91" s="4">
        <f t="shared" si="2"/>
        <v>66.666666666666671</v>
      </c>
      <c r="F91">
        <v>1</v>
      </c>
      <c r="H91">
        <v>7.2</v>
      </c>
      <c r="I91">
        <v>15.2</v>
      </c>
      <c r="J91">
        <f>(30-M91)/2</f>
        <v>5.25</v>
      </c>
      <c r="K91">
        <f t="shared" si="0"/>
        <v>15.2</v>
      </c>
      <c r="L91">
        <f t="shared" si="1"/>
        <v>6.15</v>
      </c>
      <c r="M91">
        <v>19.5</v>
      </c>
    </row>
    <row r="92" spans="1:13">
      <c r="A92">
        <f t="shared" si="3"/>
        <v>91</v>
      </c>
      <c r="B92" t="s">
        <v>103</v>
      </c>
      <c r="C92">
        <v>6140</v>
      </c>
      <c r="D92">
        <v>83</v>
      </c>
      <c r="E92" s="4">
        <f t="shared" si="2"/>
        <v>73.975903614457835</v>
      </c>
      <c r="F92">
        <v>1</v>
      </c>
      <c r="H92">
        <v>9.5</v>
      </c>
      <c r="I92">
        <v>16.399999999999999</v>
      </c>
      <c r="J92">
        <f>(32-M92)/2</f>
        <v>4.6500000000000004</v>
      </c>
      <c r="K92">
        <f t="shared" si="0"/>
        <v>16.399999999999999</v>
      </c>
      <c r="L92">
        <f t="shared" si="1"/>
        <v>6.6</v>
      </c>
      <c r="M92">
        <v>22.7</v>
      </c>
    </row>
    <row r="93" spans="1:13">
      <c r="A93">
        <f t="shared" si="3"/>
        <v>92</v>
      </c>
      <c r="B93" t="s">
        <v>104</v>
      </c>
      <c r="C93">
        <v>7187</v>
      </c>
      <c r="D93">
        <v>96</v>
      </c>
      <c r="E93" s="4">
        <f t="shared" si="2"/>
        <v>74.864583333333329</v>
      </c>
      <c r="F93">
        <v>1</v>
      </c>
      <c r="H93">
        <v>9.5</v>
      </c>
      <c r="I93">
        <v>16.399999999999999</v>
      </c>
      <c r="J93">
        <v>4.6500000000000004</v>
      </c>
      <c r="K93">
        <f t="shared" si="0"/>
        <v>16.399999999999999</v>
      </c>
      <c r="L93">
        <f t="shared" si="1"/>
        <v>6.6</v>
      </c>
      <c r="M93">
        <v>22.7</v>
      </c>
    </row>
    <row r="94" spans="1:13">
      <c r="A94">
        <f t="shared" si="3"/>
        <v>93</v>
      </c>
      <c r="B94" t="s">
        <v>105</v>
      </c>
      <c r="C94">
        <v>5900</v>
      </c>
      <c r="D94">
        <v>84.8</v>
      </c>
      <c r="E94" s="4">
        <f t="shared" si="2"/>
        <v>69.575471698113205</v>
      </c>
      <c r="F94">
        <v>1</v>
      </c>
      <c r="H94">
        <v>9.65</v>
      </c>
      <c r="I94">
        <v>14.65</v>
      </c>
      <c r="J94">
        <f>(34.6-M94)/2</f>
        <v>4.75</v>
      </c>
      <c r="K94">
        <f t="shared" si="0"/>
        <v>14.65</v>
      </c>
      <c r="L94">
        <f t="shared" si="1"/>
        <v>7.7250000000000005</v>
      </c>
      <c r="M94">
        <v>25.1</v>
      </c>
    </row>
    <row r="95" spans="1:13">
      <c r="A95">
        <f t="shared" si="3"/>
        <v>94</v>
      </c>
      <c r="B95" t="s">
        <v>106</v>
      </c>
      <c r="C95">
        <v>9720</v>
      </c>
      <c r="D95">
        <v>120</v>
      </c>
      <c r="E95" s="4">
        <f t="shared" si="2"/>
        <v>81</v>
      </c>
      <c r="F95">
        <v>1</v>
      </c>
      <c r="H95">
        <v>10.199999999999999</v>
      </c>
      <c r="I95">
        <v>18</v>
      </c>
      <c r="J95">
        <f>(36-M95)/2</f>
        <v>5.75</v>
      </c>
      <c r="K95">
        <f t="shared" si="0"/>
        <v>18</v>
      </c>
      <c r="L95">
        <f t="shared" si="1"/>
        <v>7.15</v>
      </c>
      <c r="M95">
        <v>24.5</v>
      </c>
    </row>
    <row r="96" spans="1:13">
      <c r="A96">
        <f t="shared" si="3"/>
        <v>95</v>
      </c>
      <c r="B96" t="s">
        <v>107</v>
      </c>
      <c r="C96">
        <v>11500</v>
      </c>
      <c r="D96">
        <v>149</v>
      </c>
      <c r="E96" s="4">
        <f t="shared" si="2"/>
        <v>77.181208053691279</v>
      </c>
      <c r="F96">
        <v>1</v>
      </c>
      <c r="H96">
        <v>12.5</v>
      </c>
      <c r="I96">
        <v>16.5</v>
      </c>
      <c r="J96">
        <f>(40.6-M96)/2</f>
        <v>6</v>
      </c>
      <c r="K96">
        <f t="shared" si="0"/>
        <v>16.5</v>
      </c>
      <c r="L96">
        <f t="shared" si="1"/>
        <v>8.0500000000000007</v>
      </c>
      <c r="M96">
        <v>28.6</v>
      </c>
    </row>
    <row r="97" spans="1:13">
      <c r="A97">
        <f t="shared" si="3"/>
        <v>96</v>
      </c>
      <c r="B97" t="s">
        <v>108</v>
      </c>
      <c r="C97">
        <v>17300</v>
      </c>
      <c r="D97">
        <v>178</v>
      </c>
      <c r="E97" s="4">
        <f t="shared" si="2"/>
        <v>97.19101123595506</v>
      </c>
      <c r="F97">
        <v>1</v>
      </c>
      <c r="H97">
        <v>12.2</v>
      </c>
      <c r="I97">
        <v>21.2</v>
      </c>
      <c r="J97">
        <f>(42-M97)/2</f>
        <v>6.25</v>
      </c>
      <c r="K97">
        <f t="shared" si="0"/>
        <v>21.2</v>
      </c>
      <c r="L97">
        <f t="shared" si="1"/>
        <v>8.65</v>
      </c>
      <c r="M97">
        <v>29.5</v>
      </c>
    </row>
    <row r="98" spans="1:13">
      <c r="A98">
        <f t="shared" si="3"/>
        <v>97</v>
      </c>
      <c r="B98" t="s">
        <v>109</v>
      </c>
      <c r="C98">
        <v>22700</v>
      </c>
      <c r="D98">
        <v>234</v>
      </c>
      <c r="E98" s="4">
        <f t="shared" si="2"/>
        <v>97.008547008547012</v>
      </c>
      <c r="F98">
        <v>1</v>
      </c>
      <c r="H98">
        <v>12.2</v>
      </c>
      <c r="I98">
        <v>21.2</v>
      </c>
      <c r="J98">
        <v>6.25</v>
      </c>
      <c r="K98">
        <f t="shared" si="0"/>
        <v>21.2</v>
      </c>
      <c r="L98">
        <f t="shared" si="1"/>
        <v>8.65</v>
      </c>
      <c r="M98">
        <v>29.5</v>
      </c>
    </row>
    <row r="99" spans="1:13">
      <c r="A99">
        <f t="shared" si="3"/>
        <v>98</v>
      </c>
      <c r="B99" t="s">
        <v>110</v>
      </c>
      <c r="C99">
        <v>20700</v>
      </c>
      <c r="D99">
        <v>233</v>
      </c>
      <c r="E99" s="4">
        <f t="shared" si="2"/>
        <v>88.841201716738198</v>
      </c>
      <c r="F99">
        <v>1</v>
      </c>
      <c r="H99">
        <v>15.6</v>
      </c>
      <c r="I99">
        <v>19.600000000000001</v>
      </c>
      <c r="J99">
        <f>(46.9-M99)/2</f>
        <v>7.5499999999999989</v>
      </c>
      <c r="K99">
        <f t="shared" si="0"/>
        <v>19.600000000000001</v>
      </c>
      <c r="L99">
        <f t="shared" si="1"/>
        <v>8.1000000000000014</v>
      </c>
      <c r="M99">
        <v>31.8</v>
      </c>
    </row>
    <row r="100" spans="1:13">
      <c r="A100">
        <f t="shared" si="3"/>
        <v>99</v>
      </c>
      <c r="B100" t="s">
        <v>111</v>
      </c>
      <c r="C100">
        <v>43900</v>
      </c>
      <c r="D100">
        <v>354</v>
      </c>
      <c r="E100" s="4">
        <f t="shared" si="2"/>
        <v>124.01129943502825</v>
      </c>
      <c r="F100">
        <v>1</v>
      </c>
      <c r="H100">
        <v>17.2</v>
      </c>
      <c r="I100">
        <v>27.8</v>
      </c>
      <c r="J100">
        <f>(55-M100)/2</f>
        <v>8.75</v>
      </c>
      <c r="K100">
        <f t="shared" si="0"/>
        <v>27.8</v>
      </c>
      <c r="L100">
        <f t="shared" si="1"/>
        <v>10.15</v>
      </c>
      <c r="M100">
        <v>37.5</v>
      </c>
    </row>
    <row r="101" spans="1:13">
      <c r="A101">
        <f t="shared" si="3"/>
        <v>100</v>
      </c>
      <c r="B101" t="s">
        <v>112</v>
      </c>
      <c r="C101">
        <v>52100</v>
      </c>
      <c r="D101">
        <v>420</v>
      </c>
      <c r="E101" s="4">
        <f t="shared" si="2"/>
        <v>124.04761904761905</v>
      </c>
      <c r="F101">
        <v>1</v>
      </c>
      <c r="H101">
        <v>17.2</v>
      </c>
      <c r="I101">
        <v>27.8</v>
      </c>
      <c r="J101">
        <v>8.75</v>
      </c>
      <c r="K101">
        <f t="shared" si="0"/>
        <v>27.8</v>
      </c>
      <c r="L101">
        <f t="shared" si="1"/>
        <v>10.15</v>
      </c>
      <c r="M101">
        <v>37.5</v>
      </c>
    </row>
    <row r="102" spans="1:13">
      <c r="A102">
        <f t="shared" si="3"/>
        <v>101</v>
      </c>
      <c r="B102" t="s">
        <v>113</v>
      </c>
      <c r="C102">
        <v>36400</v>
      </c>
      <c r="D102">
        <v>340</v>
      </c>
      <c r="E102" s="4">
        <f t="shared" si="2"/>
        <v>107.05882352941177</v>
      </c>
      <c r="F102">
        <v>1</v>
      </c>
      <c r="H102">
        <v>18.8</v>
      </c>
      <c r="I102">
        <v>23.6</v>
      </c>
      <c r="J102">
        <f>(56.1-M102)/2</f>
        <v>9</v>
      </c>
      <c r="K102">
        <f t="shared" si="0"/>
        <v>23.6</v>
      </c>
      <c r="L102">
        <f t="shared" si="1"/>
        <v>9.65</v>
      </c>
      <c r="M102">
        <v>38.1</v>
      </c>
    </row>
    <row r="103" spans="1:13">
      <c r="A103">
        <f t="shared" si="3"/>
        <v>102</v>
      </c>
      <c r="B103" t="s">
        <v>114</v>
      </c>
      <c r="C103">
        <v>78650</v>
      </c>
      <c r="D103">
        <v>535</v>
      </c>
      <c r="E103" s="4">
        <f t="shared" si="2"/>
        <v>147.00934579439252</v>
      </c>
      <c r="F103">
        <v>1</v>
      </c>
      <c r="H103">
        <v>20</v>
      </c>
      <c r="I103">
        <v>32.799999999999997</v>
      </c>
      <c r="J103">
        <f>(65-M103)/2</f>
        <v>10.399999999999999</v>
      </c>
      <c r="K103">
        <f t="shared" si="0"/>
        <v>32.799999999999997</v>
      </c>
      <c r="L103">
        <f t="shared" si="1"/>
        <v>12.100000000000001</v>
      </c>
      <c r="M103">
        <v>44.2</v>
      </c>
    </row>
    <row r="104" spans="1:13">
      <c r="A104">
        <f t="shared" si="3"/>
        <v>103</v>
      </c>
      <c r="B104" t="s">
        <v>115</v>
      </c>
      <c r="C104">
        <v>102000</v>
      </c>
      <c r="D104">
        <v>683</v>
      </c>
      <c r="E104" s="4">
        <f t="shared" si="2"/>
        <v>149.34114202049781</v>
      </c>
      <c r="F104">
        <v>1</v>
      </c>
      <c r="H104">
        <v>22</v>
      </c>
      <c r="I104">
        <v>33.200000000000003</v>
      </c>
      <c r="J104">
        <f>(70.5-M104)/2</f>
        <v>11.25</v>
      </c>
      <c r="K104">
        <f t="shared" si="0"/>
        <v>33.200000000000003</v>
      </c>
      <c r="L104">
        <f t="shared" si="1"/>
        <v>13</v>
      </c>
      <c r="M104">
        <v>48</v>
      </c>
    </row>
    <row r="105" spans="1:13">
      <c r="A105">
        <f t="shared" si="3"/>
        <v>104</v>
      </c>
      <c r="B105" t="s">
        <v>116</v>
      </c>
      <c r="C105">
        <v>71800</v>
      </c>
      <c r="D105">
        <v>390</v>
      </c>
      <c r="E105" s="4">
        <f t="shared" si="2"/>
        <v>184.10256410256412</v>
      </c>
      <c r="F105">
        <v>1</v>
      </c>
      <c r="H105">
        <v>20.2</v>
      </c>
      <c r="I105">
        <v>38.5</v>
      </c>
      <c r="J105">
        <f>(80-M105)/2</f>
        <v>10.55</v>
      </c>
      <c r="K105">
        <f t="shared" si="0"/>
        <v>38.5</v>
      </c>
      <c r="L105">
        <f t="shared" si="1"/>
        <v>19.350000000000001</v>
      </c>
      <c r="M105">
        <v>58.9</v>
      </c>
    </row>
    <row r="106" spans="1:13">
      <c r="A106">
        <f t="shared" si="3"/>
        <v>105</v>
      </c>
      <c r="B106" t="s">
        <v>117</v>
      </c>
      <c r="C106">
        <v>6400</v>
      </c>
      <c r="D106">
        <v>85.4</v>
      </c>
      <c r="E106" s="4">
        <f t="shared" si="2"/>
        <v>74.941451990632316</v>
      </c>
      <c r="F106">
        <v>2</v>
      </c>
      <c r="H106">
        <v>9.9</v>
      </c>
      <c r="I106">
        <v>11.4</v>
      </c>
      <c r="J106">
        <f>(28.55-M106)/2</f>
        <v>3.4000000000000004</v>
      </c>
      <c r="K106">
        <f t="shared" si="0"/>
        <v>11.4</v>
      </c>
      <c r="L106">
        <f t="shared" si="1"/>
        <v>5.9249999999999998</v>
      </c>
      <c r="M106">
        <v>21.75</v>
      </c>
    </row>
    <row r="107" spans="1:13">
      <c r="A107">
        <f t="shared" si="3"/>
        <v>106</v>
      </c>
      <c r="B107" t="s">
        <v>118</v>
      </c>
      <c r="C107">
        <v>9950</v>
      </c>
      <c r="D107">
        <v>111</v>
      </c>
      <c r="E107" s="4">
        <f t="shared" si="2"/>
        <v>89.63963963963964</v>
      </c>
      <c r="F107">
        <v>2</v>
      </c>
      <c r="H107">
        <v>11.3</v>
      </c>
      <c r="I107">
        <v>11.3</v>
      </c>
      <c r="J107">
        <f>(35-M107)/2</f>
        <v>4.6999999999999993</v>
      </c>
      <c r="K107">
        <f t="shared" si="0"/>
        <v>11.3</v>
      </c>
      <c r="L107">
        <f t="shared" si="1"/>
        <v>7.15</v>
      </c>
      <c r="M107">
        <v>25.6</v>
      </c>
    </row>
    <row r="108" spans="1:13">
      <c r="A108">
        <f t="shared" si="3"/>
        <v>107</v>
      </c>
      <c r="B108" t="s">
        <v>119</v>
      </c>
      <c r="C108">
        <v>16800</v>
      </c>
      <c r="D108">
        <v>170</v>
      </c>
      <c r="E108" s="4">
        <f t="shared" si="2"/>
        <v>98.82352941176471</v>
      </c>
      <c r="F108">
        <v>2</v>
      </c>
      <c r="H108">
        <v>15</v>
      </c>
      <c r="I108">
        <v>15</v>
      </c>
      <c r="J108">
        <f>(42-M108)/2</f>
        <v>5.8000000000000007</v>
      </c>
      <c r="K108">
        <f t="shared" si="0"/>
        <v>15</v>
      </c>
      <c r="L108">
        <f t="shared" si="1"/>
        <v>7.6999999999999993</v>
      </c>
      <c r="M108">
        <v>30.4</v>
      </c>
    </row>
    <row r="109" spans="1:13">
      <c r="A109">
        <f t="shared" si="3"/>
        <v>108</v>
      </c>
      <c r="B109" t="s">
        <v>120</v>
      </c>
      <c r="C109">
        <v>18400</v>
      </c>
      <c r="D109">
        <v>233</v>
      </c>
      <c r="E109" s="4">
        <f t="shared" si="2"/>
        <v>78.969957081545061</v>
      </c>
      <c r="F109">
        <v>2</v>
      </c>
      <c r="H109">
        <v>18</v>
      </c>
      <c r="I109">
        <v>18</v>
      </c>
      <c r="J109">
        <f>(46-M109)/2</f>
        <v>6.5</v>
      </c>
      <c r="K109">
        <f t="shared" si="0"/>
        <v>18</v>
      </c>
      <c r="L109">
        <f t="shared" si="1"/>
        <v>7.5</v>
      </c>
      <c r="M109">
        <v>33</v>
      </c>
    </row>
    <row r="110" spans="1:13">
      <c r="A110">
        <f t="shared" si="3"/>
        <v>109</v>
      </c>
      <c r="B110" t="s">
        <v>121</v>
      </c>
      <c r="C110">
        <v>28700</v>
      </c>
      <c r="D110">
        <v>243</v>
      </c>
      <c r="E110" s="4">
        <f t="shared" si="2"/>
        <v>118.10699588477367</v>
      </c>
      <c r="F110">
        <v>2</v>
      </c>
      <c r="H110">
        <v>17.2</v>
      </c>
      <c r="I110">
        <v>17.2</v>
      </c>
      <c r="J110">
        <f>(49-M110)/2</f>
        <v>5.8500000000000014</v>
      </c>
      <c r="K110">
        <f t="shared" si="0"/>
        <v>17.2</v>
      </c>
      <c r="L110">
        <f t="shared" si="1"/>
        <v>10.049999999999999</v>
      </c>
      <c r="M110">
        <v>37.299999999999997</v>
      </c>
    </row>
    <row r="111" spans="1:13">
      <c r="A111">
        <f t="shared" si="3"/>
        <v>110</v>
      </c>
      <c r="B111" t="s">
        <v>122</v>
      </c>
      <c r="C111">
        <v>23000</v>
      </c>
      <c r="D111">
        <v>256</v>
      </c>
      <c r="E111" s="4">
        <f t="shared" si="2"/>
        <v>89.84375</v>
      </c>
      <c r="F111">
        <v>2</v>
      </c>
      <c r="H111">
        <v>18.3</v>
      </c>
      <c r="I111">
        <v>18.3</v>
      </c>
      <c r="J111">
        <f>(53.5-M111)/2</f>
        <v>6.8500000000000014</v>
      </c>
      <c r="K111">
        <f t="shared" si="0"/>
        <v>18.3</v>
      </c>
      <c r="L111">
        <f t="shared" si="1"/>
        <v>10.749999999999998</v>
      </c>
      <c r="M111">
        <v>39.799999999999997</v>
      </c>
    </row>
    <row r="112" spans="1:13">
      <c r="A112">
        <f t="shared" si="3"/>
        <v>111</v>
      </c>
      <c r="B112" t="s">
        <v>123</v>
      </c>
      <c r="C112" s="5">
        <v>9780</v>
      </c>
      <c r="D112">
        <v>127</v>
      </c>
      <c r="E112" s="4">
        <v>76.7</v>
      </c>
      <c r="F112">
        <v>1</v>
      </c>
      <c r="H112">
        <v>10.7</v>
      </c>
      <c r="I112">
        <v>10.69</v>
      </c>
      <c r="J112">
        <v>5.99</v>
      </c>
      <c r="K112">
        <f t="shared" si="0"/>
        <v>10.69</v>
      </c>
      <c r="L112">
        <v>8.86</v>
      </c>
      <c r="M112">
        <v>27.6</v>
      </c>
    </row>
    <row r="113" spans="1:13">
      <c r="A113">
        <f t="shared" si="3"/>
        <v>112</v>
      </c>
      <c r="B113" t="s">
        <v>124</v>
      </c>
      <c r="C113" s="5">
        <v>10500</v>
      </c>
      <c r="D113">
        <v>107</v>
      </c>
      <c r="E113" s="4">
        <v>98.4</v>
      </c>
      <c r="F113">
        <v>1</v>
      </c>
      <c r="H113">
        <v>11.95</v>
      </c>
      <c r="I113">
        <v>9</v>
      </c>
      <c r="J113">
        <v>5.94</v>
      </c>
      <c r="K113">
        <f t="shared" ref="K113:K146" si="4">I113</f>
        <v>9</v>
      </c>
      <c r="L113">
        <v>8.9</v>
      </c>
      <c r="M113">
        <v>29.5</v>
      </c>
    </row>
    <row r="114" spans="1:13">
      <c r="A114">
        <f t="shared" si="3"/>
        <v>113</v>
      </c>
      <c r="B114" t="s">
        <v>125</v>
      </c>
      <c r="C114" s="5">
        <v>17300</v>
      </c>
      <c r="D114">
        <v>178</v>
      </c>
      <c r="E114" s="4">
        <v>97</v>
      </c>
      <c r="F114">
        <v>1</v>
      </c>
      <c r="H114">
        <v>12.2</v>
      </c>
      <c r="I114">
        <v>15.2</v>
      </c>
      <c r="J114">
        <v>6.75</v>
      </c>
      <c r="K114">
        <f t="shared" si="4"/>
        <v>15.2</v>
      </c>
      <c r="L114">
        <v>8.65</v>
      </c>
      <c r="M114">
        <v>29.5</v>
      </c>
    </row>
    <row r="115" spans="1:13">
      <c r="A115">
        <f t="shared" si="3"/>
        <v>114</v>
      </c>
      <c r="B115" t="s">
        <v>126</v>
      </c>
      <c r="C115" s="5">
        <v>22700</v>
      </c>
      <c r="D115">
        <v>233</v>
      </c>
      <c r="E115" s="4">
        <v>97</v>
      </c>
      <c r="F115">
        <v>1</v>
      </c>
      <c r="H115">
        <v>12.2</v>
      </c>
      <c r="I115">
        <v>20</v>
      </c>
      <c r="J115">
        <v>6.75</v>
      </c>
      <c r="K115">
        <f t="shared" si="4"/>
        <v>20</v>
      </c>
      <c r="L115">
        <v>8.65</v>
      </c>
      <c r="M115">
        <v>29.5</v>
      </c>
    </row>
    <row r="116" spans="1:13">
      <c r="A116">
        <f t="shared" si="3"/>
        <v>115</v>
      </c>
      <c r="B116" t="s">
        <v>127</v>
      </c>
      <c r="C116" s="5">
        <v>34200</v>
      </c>
      <c r="D116">
        <v>236</v>
      </c>
      <c r="E116" s="4">
        <v>145</v>
      </c>
      <c r="F116">
        <v>1</v>
      </c>
      <c r="H116">
        <v>12.2</v>
      </c>
      <c r="I116">
        <v>20</v>
      </c>
      <c r="J116">
        <v>5.98</v>
      </c>
      <c r="K116">
        <f t="shared" si="4"/>
        <v>20</v>
      </c>
      <c r="L116">
        <v>9.1300000000000008</v>
      </c>
      <c r="M116">
        <v>29.5</v>
      </c>
    </row>
    <row r="117" spans="1:13">
      <c r="A117">
        <f t="shared" si="3"/>
        <v>116</v>
      </c>
      <c r="B117" t="s">
        <v>128</v>
      </c>
      <c r="C117" s="5">
        <v>11500</v>
      </c>
      <c r="D117">
        <v>149</v>
      </c>
      <c r="E117" s="4">
        <v>77</v>
      </c>
      <c r="F117">
        <v>1</v>
      </c>
      <c r="H117">
        <v>12.45</v>
      </c>
      <c r="I117">
        <v>12.4</v>
      </c>
      <c r="J117">
        <v>6.33</v>
      </c>
      <c r="K117">
        <f t="shared" si="4"/>
        <v>12.4</v>
      </c>
      <c r="L117">
        <v>7.95</v>
      </c>
      <c r="M117">
        <v>28.6</v>
      </c>
    </row>
    <row r="118" spans="1:13">
      <c r="A118">
        <f t="shared" si="3"/>
        <v>117</v>
      </c>
      <c r="B118" t="s">
        <v>110</v>
      </c>
      <c r="C118" s="5">
        <v>20800</v>
      </c>
      <c r="D118">
        <v>234</v>
      </c>
      <c r="E118" s="4">
        <v>88.9</v>
      </c>
      <c r="F118">
        <v>1</v>
      </c>
      <c r="H118">
        <v>15.6</v>
      </c>
      <c r="I118">
        <v>15.6</v>
      </c>
      <c r="J118">
        <v>7.54</v>
      </c>
      <c r="K118">
        <f t="shared" si="4"/>
        <v>15.6</v>
      </c>
      <c r="L118">
        <v>7.87</v>
      </c>
      <c r="M118">
        <v>32.4</v>
      </c>
    </row>
    <row r="119" spans="1:13">
      <c r="A119">
        <f t="shared" si="3"/>
        <v>118</v>
      </c>
      <c r="B119" t="s">
        <v>129</v>
      </c>
      <c r="C119" s="5">
        <v>44000</v>
      </c>
      <c r="D119">
        <v>353</v>
      </c>
      <c r="E119" s="4">
        <v>124</v>
      </c>
      <c r="F119">
        <v>1</v>
      </c>
      <c r="H119">
        <v>17.2</v>
      </c>
      <c r="I119">
        <v>21</v>
      </c>
      <c r="J119">
        <v>9.35</v>
      </c>
      <c r="K119">
        <f t="shared" si="4"/>
        <v>21</v>
      </c>
      <c r="L119">
        <v>10.15</v>
      </c>
      <c r="M119">
        <v>37.5</v>
      </c>
    </row>
    <row r="120" spans="1:13">
      <c r="A120">
        <f t="shared" si="3"/>
        <v>119</v>
      </c>
      <c r="B120" t="s">
        <v>130</v>
      </c>
      <c r="C120" s="5">
        <v>52000</v>
      </c>
      <c r="D120">
        <v>420</v>
      </c>
      <c r="E120" s="4">
        <v>123</v>
      </c>
      <c r="F120">
        <v>1</v>
      </c>
      <c r="H120">
        <v>17.2</v>
      </c>
      <c r="I120">
        <v>24.61</v>
      </c>
      <c r="J120">
        <v>9.35</v>
      </c>
      <c r="K120">
        <f t="shared" si="4"/>
        <v>24.61</v>
      </c>
      <c r="L120">
        <v>10.15</v>
      </c>
      <c r="M120">
        <v>37.5</v>
      </c>
    </row>
    <row r="121" spans="1:13">
      <c r="A121">
        <f t="shared" si="3"/>
        <v>120</v>
      </c>
      <c r="B121" t="s">
        <v>113</v>
      </c>
      <c r="C121" s="5">
        <v>36000</v>
      </c>
      <c r="D121">
        <v>337</v>
      </c>
      <c r="E121" s="4">
        <v>107</v>
      </c>
      <c r="F121">
        <v>1</v>
      </c>
      <c r="H121">
        <v>18.8</v>
      </c>
      <c r="I121">
        <v>18.8</v>
      </c>
      <c r="J121">
        <v>9.5</v>
      </c>
      <c r="K121">
        <f t="shared" si="4"/>
        <v>18.8</v>
      </c>
      <c r="L121">
        <v>9.0299999999999994</v>
      </c>
      <c r="M121">
        <v>38.1</v>
      </c>
    </row>
    <row r="122" spans="1:13">
      <c r="A122">
        <f t="shared" si="3"/>
        <v>121</v>
      </c>
      <c r="B122" t="s">
        <v>131</v>
      </c>
      <c r="C122" s="5">
        <v>27200</v>
      </c>
      <c r="D122">
        <v>248</v>
      </c>
      <c r="E122" s="4">
        <v>110</v>
      </c>
      <c r="F122">
        <v>1</v>
      </c>
      <c r="H122">
        <v>15.62</v>
      </c>
      <c r="I122">
        <v>15.62</v>
      </c>
      <c r="J122">
        <v>7.7</v>
      </c>
      <c r="K122">
        <f t="shared" si="4"/>
        <v>15.62</v>
      </c>
      <c r="L122">
        <v>14.49</v>
      </c>
      <c r="M122">
        <v>44</v>
      </c>
    </row>
    <row r="123" spans="1:13">
      <c r="A123">
        <f t="shared" si="3"/>
        <v>122</v>
      </c>
      <c r="B123" t="s">
        <v>132</v>
      </c>
      <c r="C123" s="5">
        <v>55900</v>
      </c>
      <c r="D123">
        <v>402</v>
      </c>
      <c r="E123" s="4">
        <v>139</v>
      </c>
      <c r="F123">
        <v>1</v>
      </c>
      <c r="H123">
        <v>18.100000000000001</v>
      </c>
      <c r="I123">
        <v>22.3</v>
      </c>
      <c r="J123">
        <v>9</v>
      </c>
      <c r="K123">
        <f t="shared" si="4"/>
        <v>22.3</v>
      </c>
      <c r="L123">
        <v>12.1</v>
      </c>
      <c r="M123">
        <v>42.3</v>
      </c>
    </row>
    <row r="124" spans="1:13">
      <c r="A124">
        <f t="shared" si="3"/>
        <v>123</v>
      </c>
      <c r="B124" t="s">
        <v>114</v>
      </c>
      <c r="C124" s="5">
        <v>79000</v>
      </c>
      <c r="D124">
        <v>540</v>
      </c>
      <c r="E124" s="4">
        <v>147</v>
      </c>
      <c r="F124">
        <v>1</v>
      </c>
      <c r="H124">
        <v>20</v>
      </c>
      <c r="I124">
        <v>27.4</v>
      </c>
      <c r="J124">
        <v>9.9499999999999993</v>
      </c>
      <c r="K124">
        <f t="shared" si="4"/>
        <v>27.4</v>
      </c>
      <c r="L124">
        <v>12.72</v>
      </c>
      <c r="M124">
        <v>44.2</v>
      </c>
    </row>
    <row r="125" spans="1:13">
      <c r="A125">
        <f t="shared" si="3"/>
        <v>124</v>
      </c>
      <c r="B125" t="s">
        <v>115</v>
      </c>
      <c r="C125" s="5">
        <v>102000</v>
      </c>
      <c r="D125">
        <v>683</v>
      </c>
      <c r="E125" s="4">
        <v>149</v>
      </c>
      <c r="F125">
        <v>1</v>
      </c>
      <c r="H125">
        <v>22</v>
      </c>
      <c r="I125">
        <v>32</v>
      </c>
      <c r="J125">
        <v>11.25</v>
      </c>
      <c r="K125">
        <f t="shared" si="4"/>
        <v>32</v>
      </c>
      <c r="L125">
        <v>13</v>
      </c>
      <c r="M125">
        <v>48</v>
      </c>
    </row>
    <row r="126" spans="1:13">
      <c r="A126">
        <f t="shared" si="3"/>
        <v>125</v>
      </c>
      <c r="B126" t="s">
        <v>133</v>
      </c>
      <c r="C126" s="5">
        <v>50300</v>
      </c>
      <c r="D126">
        <v>368</v>
      </c>
      <c r="E126" s="4">
        <v>137</v>
      </c>
      <c r="F126">
        <v>1</v>
      </c>
      <c r="H126">
        <v>19</v>
      </c>
      <c r="I126">
        <v>19</v>
      </c>
      <c r="J126">
        <v>9.5299999999999994</v>
      </c>
      <c r="K126">
        <f t="shared" si="4"/>
        <v>19</v>
      </c>
      <c r="L126">
        <v>16.899999999999999</v>
      </c>
      <c r="M126">
        <v>52.6</v>
      </c>
    </row>
    <row r="127" spans="1:13">
      <c r="A127">
        <f t="shared" si="3"/>
        <v>126</v>
      </c>
      <c r="B127" t="s">
        <v>116</v>
      </c>
      <c r="C127" s="5">
        <v>72300</v>
      </c>
      <c r="D127">
        <v>392</v>
      </c>
      <c r="E127" s="4">
        <v>184</v>
      </c>
      <c r="F127">
        <v>1</v>
      </c>
      <c r="H127">
        <v>19.8</v>
      </c>
      <c r="I127">
        <v>19.8</v>
      </c>
      <c r="J127">
        <v>11.25</v>
      </c>
      <c r="K127">
        <f t="shared" si="4"/>
        <v>19.8</v>
      </c>
      <c r="L127">
        <v>19.45</v>
      </c>
      <c r="M127">
        <v>59.1</v>
      </c>
    </row>
    <row r="128" spans="1:13">
      <c r="A128">
        <f t="shared" si="3"/>
        <v>127</v>
      </c>
      <c r="B128" t="s">
        <v>134</v>
      </c>
      <c r="C128" s="5">
        <v>202000</v>
      </c>
      <c r="D128">
        <v>738</v>
      </c>
      <c r="E128">
        <v>274</v>
      </c>
      <c r="F128">
        <v>1</v>
      </c>
      <c r="H128">
        <v>27.5</v>
      </c>
      <c r="I128">
        <v>27.5</v>
      </c>
      <c r="J128">
        <v>13.75</v>
      </c>
      <c r="K128">
        <f t="shared" si="4"/>
        <v>27.5</v>
      </c>
      <c r="L128">
        <v>22.65</v>
      </c>
      <c r="M128">
        <v>72</v>
      </c>
    </row>
    <row r="129" spans="1:13">
      <c r="A129">
        <f t="shared" si="3"/>
        <v>128</v>
      </c>
      <c r="B129" t="s">
        <v>135</v>
      </c>
      <c r="C129" s="5">
        <v>11100</v>
      </c>
      <c r="D129">
        <v>192</v>
      </c>
      <c r="E129">
        <v>57.8</v>
      </c>
      <c r="F129">
        <v>1</v>
      </c>
      <c r="H129">
        <v>7.62</v>
      </c>
      <c r="I129">
        <v>9.5299999999999994</v>
      </c>
      <c r="J129">
        <v>3.81</v>
      </c>
      <c r="K129">
        <f t="shared" si="4"/>
        <v>9.5299999999999994</v>
      </c>
      <c r="L129">
        <v>11.43</v>
      </c>
      <c r="M129">
        <v>30.23</v>
      </c>
    </row>
    <row r="130" spans="1:13">
      <c r="A130">
        <f t="shared" si="3"/>
        <v>129</v>
      </c>
      <c r="B130" t="s">
        <v>136</v>
      </c>
      <c r="C130" s="5">
        <v>13100</v>
      </c>
      <c r="D130">
        <v>227</v>
      </c>
      <c r="E130">
        <v>57.5</v>
      </c>
      <c r="F130">
        <v>1</v>
      </c>
      <c r="H130">
        <v>8.1300000000000008</v>
      </c>
      <c r="I130">
        <v>8.51</v>
      </c>
      <c r="J130">
        <v>4.2</v>
      </c>
      <c r="K130">
        <f t="shared" si="4"/>
        <v>8.51</v>
      </c>
      <c r="L130">
        <v>13.46</v>
      </c>
      <c r="M130">
        <v>34.4</v>
      </c>
    </row>
    <row r="131" spans="1:13">
      <c r="A131">
        <f t="shared" si="3"/>
        <v>130</v>
      </c>
      <c r="B131" t="s">
        <v>137</v>
      </c>
      <c r="C131" s="5">
        <v>13900</v>
      </c>
      <c r="D131">
        <v>229</v>
      </c>
      <c r="E131">
        <v>61.1</v>
      </c>
      <c r="F131">
        <v>1</v>
      </c>
      <c r="H131">
        <v>8.1</v>
      </c>
      <c r="I131">
        <v>9.5</v>
      </c>
      <c r="J131">
        <v>4.7</v>
      </c>
      <c r="K131">
        <f t="shared" si="4"/>
        <v>9.5</v>
      </c>
      <c r="L131">
        <v>13.2</v>
      </c>
      <c r="M131">
        <v>34.700000000000003</v>
      </c>
    </row>
    <row r="132" spans="1:13">
      <c r="A132">
        <f t="shared" si="3"/>
        <v>131</v>
      </c>
      <c r="B132" t="s">
        <v>138</v>
      </c>
      <c r="C132" s="5">
        <v>24600</v>
      </c>
      <c r="D132">
        <v>308</v>
      </c>
      <c r="E132">
        <v>80.599999999999994</v>
      </c>
      <c r="F132">
        <v>1</v>
      </c>
      <c r="H132">
        <v>8.1</v>
      </c>
      <c r="I132">
        <v>10.54</v>
      </c>
      <c r="J132">
        <v>3.7</v>
      </c>
      <c r="K132">
        <f t="shared" si="4"/>
        <v>10.54</v>
      </c>
      <c r="L132">
        <v>21.4</v>
      </c>
      <c r="M132">
        <v>50</v>
      </c>
    </row>
    <row r="133" spans="1:13">
      <c r="A133">
        <f t="shared" si="3"/>
        <v>132</v>
      </c>
      <c r="B133" t="s">
        <v>139</v>
      </c>
      <c r="C133" s="5">
        <v>41400</v>
      </c>
      <c r="D133">
        <v>516</v>
      </c>
      <c r="E133">
        <v>80.2</v>
      </c>
      <c r="F133">
        <v>1</v>
      </c>
      <c r="H133">
        <v>10.16</v>
      </c>
      <c r="I133">
        <v>10.199999999999999</v>
      </c>
      <c r="J133">
        <v>5.08</v>
      </c>
      <c r="K133">
        <f t="shared" si="4"/>
        <v>10.199999999999999</v>
      </c>
      <c r="L133">
        <v>21.8</v>
      </c>
      <c r="M133">
        <v>53.16</v>
      </c>
    </row>
    <row r="134" spans="1:13">
      <c r="A134">
        <f t="shared" si="3"/>
        <v>133</v>
      </c>
      <c r="B134" t="s">
        <v>140</v>
      </c>
      <c r="C134" s="5">
        <v>79800</v>
      </c>
      <c r="D134">
        <v>540</v>
      </c>
      <c r="E134">
        <v>148</v>
      </c>
      <c r="F134">
        <v>1</v>
      </c>
      <c r="H134">
        <v>14</v>
      </c>
      <c r="I134">
        <v>20.3</v>
      </c>
      <c r="J134">
        <v>8</v>
      </c>
      <c r="K134">
        <f t="shared" si="4"/>
        <v>20.3</v>
      </c>
      <c r="L134">
        <v>36</v>
      </c>
      <c r="M134">
        <v>86</v>
      </c>
    </row>
    <row r="135" spans="1:13">
      <c r="A135">
        <f t="shared" si="3"/>
        <v>134</v>
      </c>
      <c r="B135" t="s">
        <v>141</v>
      </c>
      <c r="C135" s="5">
        <v>120</v>
      </c>
      <c r="D135">
        <v>8.4700000000000006</v>
      </c>
      <c r="E135">
        <v>14.2</v>
      </c>
      <c r="F135">
        <v>2</v>
      </c>
      <c r="H135">
        <v>3.5</v>
      </c>
      <c r="I135">
        <v>5</v>
      </c>
      <c r="J135">
        <f>(9.5-M135)/2</f>
        <v>1</v>
      </c>
      <c r="K135">
        <f t="shared" si="4"/>
        <v>5</v>
      </c>
      <c r="L135">
        <f t="shared" ref="L135:L146" si="5">(M135-H135)/2</f>
        <v>2</v>
      </c>
      <c r="M135">
        <v>7.5</v>
      </c>
    </row>
    <row r="136" spans="1:13">
      <c r="A136">
        <f t="shared" si="3"/>
        <v>135</v>
      </c>
      <c r="B136" t="s">
        <v>142</v>
      </c>
      <c r="C136" s="5">
        <v>174</v>
      </c>
      <c r="D136">
        <v>11.9</v>
      </c>
      <c r="E136">
        <v>14.7</v>
      </c>
      <c r="F136">
        <v>2</v>
      </c>
      <c r="H136">
        <v>4.25</v>
      </c>
      <c r="I136">
        <v>6</v>
      </c>
      <c r="J136">
        <f>(11-M136)/2</f>
        <v>1.1500000000000004</v>
      </c>
      <c r="K136">
        <f t="shared" si="4"/>
        <v>6</v>
      </c>
      <c r="L136">
        <f t="shared" si="5"/>
        <v>2.2249999999999996</v>
      </c>
      <c r="M136">
        <v>8.6999999999999993</v>
      </c>
    </row>
    <row r="137" spans="1:13">
      <c r="A137">
        <f t="shared" si="3"/>
        <v>136</v>
      </c>
      <c r="B137" t="s">
        <v>143</v>
      </c>
      <c r="C137" s="5">
        <v>348</v>
      </c>
      <c r="D137">
        <v>19.899999999999999</v>
      </c>
      <c r="E137">
        <v>17.5</v>
      </c>
      <c r="F137">
        <v>2</v>
      </c>
      <c r="H137">
        <v>5</v>
      </c>
      <c r="I137">
        <v>8.6999999999999993</v>
      </c>
      <c r="J137">
        <f>(12.8-M137)/2</f>
        <v>0.80000000000000071</v>
      </c>
      <c r="K137">
        <f t="shared" si="4"/>
        <v>8.6999999999999993</v>
      </c>
      <c r="L137">
        <f t="shared" si="5"/>
        <v>3.0999999999999996</v>
      </c>
      <c r="M137">
        <v>11.2</v>
      </c>
    </row>
    <row r="138" spans="1:13">
      <c r="A138">
        <f t="shared" si="3"/>
        <v>137</v>
      </c>
      <c r="B138" t="s">
        <v>144</v>
      </c>
      <c r="C138" s="5">
        <v>333</v>
      </c>
      <c r="D138">
        <v>17.600000000000001</v>
      </c>
      <c r="E138">
        <v>19</v>
      </c>
      <c r="F138">
        <v>2</v>
      </c>
      <c r="H138">
        <v>4.8</v>
      </c>
      <c r="I138">
        <v>6.8</v>
      </c>
      <c r="J138">
        <f>(14.7-M138)/2</f>
        <v>1.5499999999999998</v>
      </c>
      <c r="K138">
        <f t="shared" si="4"/>
        <v>6.8</v>
      </c>
      <c r="L138">
        <f t="shared" si="5"/>
        <v>3.4</v>
      </c>
      <c r="M138">
        <v>11.6</v>
      </c>
    </row>
    <row r="139" spans="1:13">
      <c r="A139">
        <f t="shared" ref="A139:A146" si="6">A138+1</f>
        <v>138</v>
      </c>
      <c r="B139" t="s">
        <v>145</v>
      </c>
      <c r="C139" s="5">
        <v>667</v>
      </c>
      <c r="D139">
        <v>30.2</v>
      </c>
      <c r="E139">
        <v>22.1</v>
      </c>
      <c r="F139">
        <v>2</v>
      </c>
      <c r="H139">
        <v>6.2</v>
      </c>
      <c r="I139">
        <v>9.6999999999999993</v>
      </c>
      <c r="J139">
        <f>(18-M139)/2</f>
        <v>1.2000000000000002</v>
      </c>
      <c r="K139">
        <f t="shared" si="4"/>
        <v>9.6999999999999993</v>
      </c>
      <c r="L139">
        <f t="shared" si="5"/>
        <v>4.6999999999999993</v>
      </c>
      <c r="M139">
        <v>15.6</v>
      </c>
    </row>
    <row r="140" spans="1:13">
      <c r="A140">
        <f t="shared" si="6"/>
        <v>139</v>
      </c>
      <c r="B140" t="s">
        <v>146</v>
      </c>
      <c r="C140" s="5">
        <v>1960</v>
      </c>
      <c r="D140">
        <v>59</v>
      </c>
      <c r="E140">
        <v>33.200000000000003</v>
      </c>
      <c r="F140">
        <v>2</v>
      </c>
      <c r="H140">
        <v>8.8000000000000007</v>
      </c>
      <c r="I140">
        <v>14</v>
      </c>
      <c r="J140">
        <f>(20-M140)/2</f>
        <v>1</v>
      </c>
      <c r="K140">
        <f t="shared" si="4"/>
        <v>14</v>
      </c>
      <c r="L140">
        <f t="shared" si="5"/>
        <v>4.5999999999999996</v>
      </c>
      <c r="M140">
        <v>18</v>
      </c>
    </row>
    <row r="141" spans="1:13">
      <c r="A141">
        <f t="shared" si="6"/>
        <v>140</v>
      </c>
      <c r="B141" t="s">
        <v>146</v>
      </c>
      <c r="C141" s="5">
        <v>1960</v>
      </c>
      <c r="D141">
        <v>59</v>
      </c>
      <c r="E141">
        <v>33.200000000000003</v>
      </c>
      <c r="F141">
        <v>2</v>
      </c>
      <c r="H141">
        <v>8.8000000000000007</v>
      </c>
      <c r="I141">
        <v>14</v>
      </c>
      <c r="J141">
        <f>(20-M141)/2</f>
        <v>1</v>
      </c>
      <c r="K141">
        <f t="shared" si="4"/>
        <v>14</v>
      </c>
      <c r="L141">
        <f t="shared" si="5"/>
        <v>4.5999999999999996</v>
      </c>
      <c r="M141">
        <v>18</v>
      </c>
    </row>
    <row r="142" spans="1:13">
      <c r="A142">
        <f t="shared" si="6"/>
        <v>141</v>
      </c>
      <c r="B142" t="s">
        <v>147</v>
      </c>
      <c r="C142" s="5">
        <v>1340</v>
      </c>
      <c r="D142">
        <v>50.2</v>
      </c>
      <c r="E142">
        <v>26.6</v>
      </c>
      <c r="F142">
        <v>2</v>
      </c>
      <c r="H142">
        <v>8</v>
      </c>
      <c r="I142">
        <v>12.5</v>
      </c>
      <c r="J142">
        <f>(23.2-M142)/2</f>
        <v>1.5</v>
      </c>
      <c r="K142">
        <f t="shared" si="4"/>
        <v>12.5</v>
      </c>
      <c r="L142">
        <f t="shared" si="5"/>
        <v>6.1</v>
      </c>
      <c r="M142">
        <v>20.2</v>
      </c>
    </row>
    <row r="143" spans="1:13">
      <c r="A143">
        <f t="shared" si="6"/>
        <v>142</v>
      </c>
      <c r="B143" t="s">
        <v>148</v>
      </c>
      <c r="C143" s="5">
        <v>3100</v>
      </c>
      <c r="D143">
        <v>91.8</v>
      </c>
      <c r="E143">
        <v>33.799999999999997</v>
      </c>
      <c r="F143">
        <v>2</v>
      </c>
      <c r="H143">
        <v>11</v>
      </c>
      <c r="I143">
        <v>18</v>
      </c>
      <c r="J143">
        <f>(25-M143)/2</f>
        <v>1.5</v>
      </c>
      <c r="K143">
        <f t="shared" si="4"/>
        <v>18</v>
      </c>
      <c r="L143">
        <f t="shared" si="5"/>
        <v>5.5</v>
      </c>
      <c r="M143">
        <v>22</v>
      </c>
    </row>
    <row r="144" spans="1:13">
      <c r="A144">
        <f t="shared" si="6"/>
        <v>143</v>
      </c>
      <c r="B144" t="s">
        <v>149</v>
      </c>
      <c r="C144" s="5">
        <v>4145</v>
      </c>
      <c r="D144">
        <v>100</v>
      </c>
      <c r="E144">
        <v>41.4</v>
      </c>
      <c r="F144">
        <v>2</v>
      </c>
      <c r="H144">
        <v>11</v>
      </c>
      <c r="I144">
        <v>18</v>
      </c>
      <c r="J144">
        <f>(25-M144)/2</f>
        <v>1.5</v>
      </c>
      <c r="K144">
        <f t="shared" si="4"/>
        <v>18</v>
      </c>
      <c r="L144">
        <f t="shared" si="5"/>
        <v>5.5</v>
      </c>
      <c r="M144">
        <v>22</v>
      </c>
    </row>
    <row r="145" spans="1:13">
      <c r="A145">
        <f t="shared" si="6"/>
        <v>144</v>
      </c>
      <c r="B145" t="s">
        <v>150</v>
      </c>
      <c r="C145" s="5">
        <v>4970</v>
      </c>
      <c r="D145">
        <v>108</v>
      </c>
      <c r="E145">
        <v>46</v>
      </c>
      <c r="F145">
        <v>2</v>
      </c>
      <c r="H145">
        <v>11</v>
      </c>
      <c r="I145">
        <v>20</v>
      </c>
      <c r="J145">
        <f>(30-M145)/2</f>
        <v>2</v>
      </c>
      <c r="K145">
        <f t="shared" si="4"/>
        <v>20</v>
      </c>
      <c r="L145">
        <f t="shared" si="5"/>
        <v>7.5</v>
      </c>
      <c r="M145">
        <v>26</v>
      </c>
    </row>
    <row r="146" spans="1:13">
      <c r="A146">
        <f t="shared" si="6"/>
        <v>145</v>
      </c>
      <c r="B146" t="s">
        <v>151</v>
      </c>
      <c r="C146" s="5">
        <v>5400</v>
      </c>
      <c r="D146">
        <v>141</v>
      </c>
      <c r="E146">
        <v>38.200000000000003</v>
      </c>
      <c r="F146">
        <v>2</v>
      </c>
      <c r="H146">
        <v>12.4</v>
      </c>
      <c r="I146">
        <v>25.4</v>
      </c>
      <c r="J146">
        <f>(32.1-M146)/2</f>
        <v>2.4500000000000011</v>
      </c>
      <c r="K146">
        <f t="shared" si="4"/>
        <v>25.4</v>
      </c>
      <c r="L146">
        <f t="shared" si="5"/>
        <v>7.3999999999999995</v>
      </c>
      <c r="M146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Cieslak</dc:creator>
  <cp:keywords/>
  <dc:description/>
  <cp:lastModifiedBy/>
  <cp:revision/>
  <dcterms:created xsi:type="dcterms:W3CDTF">2025-08-17T17:45:24Z</dcterms:created>
  <dcterms:modified xsi:type="dcterms:W3CDTF">2025-09-06T00:34:55Z</dcterms:modified>
  <cp:category/>
  <cp:contentStatus/>
</cp:coreProperties>
</file>