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.dilley\development\ESC\BED indicators\"/>
    </mc:Choice>
  </mc:AlternateContent>
  <xr:revisionPtr revIDLastSave="0" documentId="13_ncr:1_{E3608E38-632F-4A01-9E5F-07452BCEA336}" xr6:coauthVersionLast="47" xr6:coauthVersionMax="47" xr10:uidLastSave="{00000000-0000-0000-0000-000000000000}"/>
  <bookViews>
    <workbookView xWindow="-120" yWindow="-120" windowWidth="51840" windowHeight="21120" tabRatio="766" activeTab="1" xr2:uid="{00000000-000D-0000-FFFF-FFFF00000000}"/>
  </bookViews>
  <sheets>
    <sheet name="Data Extraction" sheetId="29" r:id="rId1"/>
    <sheet name="Input" sheetId="26" r:id="rId2"/>
    <sheet name="Error Checking" sheetId="30" r:id="rId3"/>
    <sheet name="AR Tables" sheetId="3" r:id="rId4"/>
    <sheet name="AR Tables NEW" sheetId="31" r:id="rId5"/>
    <sheet name="ESC Annual" sheetId="28" r:id="rId6"/>
    <sheet name="Res-Bus-Rural" sheetId="10" r:id="rId7"/>
    <sheet name="Major Customers" sheetId="24" r:id="rId8"/>
    <sheet name="Major Customer Data" sheetId="27" r:id="rId9"/>
  </sheets>
  <definedNames>
    <definedName name="_xlnm.Print_Area" localSheetId="3">'AR Tables'!$A:$K</definedName>
    <definedName name="_xlnm.Print_Area" localSheetId="7">'Major Customers'!$A$1:$M$15</definedName>
    <definedName name="_xlnm.Print_Area" localSheetId="6">'Res-Bus-Rural'!$A:$H</definedName>
    <definedName name="Query_from_swwprod_2" localSheetId="3">'AR Tables'!$A$115:$A$124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9" i="26" l="1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288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196" i="26"/>
  <c r="E445" i="26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J11" i="28"/>
  <c r="E12" i="28"/>
  <c r="H12" i="28" l="1"/>
  <c r="E182" i="26"/>
  <c r="E542" i="26" l="1"/>
  <c r="O524" i="26" s="1"/>
  <c r="O525" i="26"/>
  <c r="N525" i="26"/>
  <c r="M525" i="26"/>
  <c r="M524" i="26"/>
  <c r="O523" i="26"/>
  <c r="N523" i="26"/>
  <c r="M523" i="26"/>
  <c r="O522" i="26"/>
  <c r="N522" i="26"/>
  <c r="M522" i="26"/>
  <c r="O521" i="26"/>
  <c r="N521" i="26"/>
  <c r="M521" i="26"/>
  <c r="O520" i="26"/>
  <c r="N520" i="26"/>
  <c r="M520" i="26"/>
  <c r="O519" i="26"/>
  <c r="N519" i="26"/>
  <c r="M519" i="26"/>
  <c r="O518" i="26"/>
  <c r="N518" i="26"/>
  <c r="M518" i="26"/>
  <c r="O517" i="26"/>
  <c r="N517" i="26"/>
  <c r="M517" i="26"/>
  <c r="O516" i="26"/>
  <c r="N516" i="26"/>
  <c r="M516" i="26"/>
  <c r="O515" i="26"/>
  <c r="N515" i="26"/>
  <c r="M515" i="26"/>
  <c r="O514" i="26"/>
  <c r="N514" i="26"/>
  <c r="M514" i="26"/>
  <c r="O513" i="26"/>
  <c r="N513" i="26"/>
  <c r="M513" i="26"/>
  <c r="O512" i="26"/>
  <c r="N512" i="26"/>
  <c r="M512" i="26"/>
  <c r="O511" i="26"/>
  <c r="N511" i="26"/>
  <c r="M511" i="26"/>
  <c r="O510" i="26"/>
  <c r="N510" i="26"/>
  <c r="M510" i="26"/>
  <c r="O509" i="26"/>
  <c r="N509" i="26"/>
  <c r="M509" i="26"/>
  <c r="O508" i="26"/>
  <c r="N508" i="26"/>
  <c r="M508" i="26"/>
  <c r="O507" i="26"/>
  <c r="N507" i="26"/>
  <c r="M507" i="26"/>
  <c r="O506" i="26"/>
  <c r="N506" i="26"/>
  <c r="M506" i="26"/>
  <c r="E446" i="26"/>
  <c r="O390" i="26" s="1"/>
  <c r="O428" i="26"/>
  <c r="N428" i="26"/>
  <c r="M428" i="26"/>
  <c r="O427" i="26"/>
  <c r="N427" i="26"/>
  <c r="M427" i="26"/>
  <c r="O426" i="26"/>
  <c r="N426" i="26"/>
  <c r="M426" i="26"/>
  <c r="O425" i="26"/>
  <c r="N425" i="26"/>
  <c r="M425" i="26"/>
  <c r="N424" i="26"/>
  <c r="M424" i="26"/>
  <c r="O423" i="26"/>
  <c r="N423" i="26"/>
  <c r="M423" i="26"/>
  <c r="O422" i="26"/>
  <c r="N422" i="26"/>
  <c r="M422" i="26"/>
  <c r="O421" i="26"/>
  <c r="N421" i="26"/>
  <c r="M421" i="26"/>
  <c r="O420" i="26"/>
  <c r="N420" i="26"/>
  <c r="M420" i="26"/>
  <c r="O419" i="26"/>
  <c r="N419" i="26"/>
  <c r="M419" i="26"/>
  <c r="O418" i="26"/>
  <c r="N418" i="26"/>
  <c r="M418" i="26"/>
  <c r="O417" i="26"/>
  <c r="N417" i="26"/>
  <c r="M417" i="26"/>
  <c r="O416" i="26"/>
  <c r="N416" i="26"/>
  <c r="M416" i="26"/>
  <c r="O415" i="26"/>
  <c r="N415" i="26"/>
  <c r="M415" i="26"/>
  <c r="O414" i="26"/>
  <c r="N414" i="26"/>
  <c r="M414" i="26"/>
  <c r="O413" i="26"/>
  <c r="N413" i="26"/>
  <c r="M413" i="26"/>
  <c r="O412" i="26"/>
  <c r="N412" i="26"/>
  <c r="M412" i="26"/>
  <c r="O411" i="26"/>
  <c r="N411" i="26"/>
  <c r="M411" i="26"/>
  <c r="O410" i="26"/>
  <c r="N410" i="26"/>
  <c r="M410" i="26"/>
  <c r="O409" i="26"/>
  <c r="N409" i="26"/>
  <c r="M409" i="26"/>
  <c r="O408" i="26"/>
  <c r="N408" i="26"/>
  <c r="M408" i="26"/>
  <c r="O407" i="26"/>
  <c r="N407" i="26"/>
  <c r="M407" i="26"/>
  <c r="O406" i="26"/>
  <c r="N406" i="26"/>
  <c r="M406" i="26"/>
  <c r="O405" i="26"/>
  <c r="N405" i="26"/>
  <c r="M405" i="26"/>
  <c r="O404" i="26"/>
  <c r="N404" i="26"/>
  <c r="M404" i="26"/>
  <c r="O403" i="26"/>
  <c r="N403" i="26"/>
  <c r="M403" i="26"/>
  <c r="O402" i="26"/>
  <c r="N402" i="26"/>
  <c r="M402" i="26"/>
  <c r="O401" i="26"/>
  <c r="N401" i="26"/>
  <c r="M401" i="26"/>
  <c r="O400" i="26"/>
  <c r="N400" i="26"/>
  <c r="M400" i="26"/>
  <c r="O399" i="26"/>
  <c r="N399" i="26"/>
  <c r="M399" i="26"/>
  <c r="O398" i="26"/>
  <c r="N398" i="26"/>
  <c r="M398" i="26"/>
  <c r="O397" i="26"/>
  <c r="N397" i="26"/>
  <c r="M397" i="26"/>
  <c r="O396" i="26"/>
  <c r="N396" i="26"/>
  <c r="M396" i="26"/>
  <c r="O395" i="26"/>
  <c r="N395" i="26"/>
  <c r="M395" i="26"/>
  <c r="O394" i="26"/>
  <c r="N394" i="26"/>
  <c r="M394" i="26"/>
  <c r="O393" i="26"/>
  <c r="N393" i="26"/>
  <c r="M393" i="26"/>
  <c r="O392" i="26"/>
  <c r="N392" i="26"/>
  <c r="M392" i="26"/>
  <c r="N391" i="26"/>
  <c r="M391" i="26"/>
  <c r="N390" i="26"/>
  <c r="M390" i="26"/>
  <c r="O389" i="26"/>
  <c r="N389" i="26"/>
  <c r="M389" i="26"/>
  <c r="O388" i="26"/>
  <c r="N388" i="26"/>
  <c r="M388" i="26"/>
  <c r="O387" i="26"/>
  <c r="N387" i="26"/>
  <c r="M387" i="26"/>
  <c r="A449" i="26"/>
  <c r="E543" i="26" l="1"/>
  <c r="N524" i="26" s="1"/>
  <c r="O391" i="26"/>
  <c r="O424" i="26"/>
  <c r="M550" i="26"/>
  <c r="F117" i="3" s="1"/>
  <c r="C117" i="3"/>
  <c r="E117" i="3"/>
  <c r="M453" i="26"/>
  <c r="B117" i="3" s="1"/>
  <c r="N453" i="26"/>
  <c r="O453" i="26"/>
  <c r="D117" i="3" l="1"/>
  <c r="G117" i="3" s="1"/>
  <c r="I117" i="3" s="1"/>
  <c r="K10" i="30"/>
  <c r="L10" i="30"/>
  <c r="M10" i="30"/>
  <c r="N10" i="30"/>
  <c r="J10" i="30"/>
  <c r="C1" i="30"/>
  <c r="D1" i="30"/>
  <c r="E1" i="30"/>
  <c r="F1" i="30"/>
  <c r="G1" i="30"/>
  <c r="B1" i="30"/>
  <c r="B140" i="3" l="1"/>
  <c r="E381" i="26"/>
  <c r="E382" i="26" s="1"/>
  <c r="E379" i="26"/>
  <c r="E378" i="26"/>
  <c r="E377" i="26"/>
  <c r="E376" i="26"/>
  <c r="E375" i="26"/>
  <c r="E374" i="26"/>
  <c r="E189" i="26"/>
  <c r="E190" i="26" s="1"/>
  <c r="E187" i="26"/>
  <c r="E186" i="26"/>
  <c r="E185" i="26"/>
  <c r="E184" i="26"/>
  <c r="E183" i="26"/>
  <c r="M566" i="26"/>
  <c r="M565" i="26"/>
  <c r="M564" i="26"/>
  <c r="M563" i="26"/>
  <c r="M562" i="26"/>
  <c r="M561" i="26"/>
  <c r="M560" i="26"/>
  <c r="M559" i="26"/>
  <c r="M558" i="26"/>
  <c r="M557" i="26"/>
  <c r="M556" i="26"/>
  <c r="M555" i="26"/>
  <c r="M554" i="26"/>
  <c r="M553" i="26"/>
  <c r="M552" i="26"/>
  <c r="M551" i="26"/>
  <c r="M549" i="26"/>
  <c r="M548" i="26"/>
  <c r="D569" i="26"/>
  <c r="D570" i="26" s="1"/>
  <c r="M567" i="26" s="1"/>
  <c r="N470" i="26"/>
  <c r="N469" i="26"/>
  <c r="N468" i="26"/>
  <c r="N467" i="26"/>
  <c r="N466" i="26"/>
  <c r="N465" i="26"/>
  <c r="N464" i="26"/>
  <c r="N463" i="26"/>
  <c r="N462" i="26"/>
  <c r="N461" i="26"/>
  <c r="N460" i="26"/>
  <c r="N459" i="26"/>
  <c r="N458" i="26"/>
  <c r="N457" i="26"/>
  <c r="N456" i="26"/>
  <c r="N455" i="26"/>
  <c r="N454" i="26"/>
  <c r="N452" i="26"/>
  <c r="N451" i="26"/>
  <c r="O236" i="26"/>
  <c r="N236" i="26"/>
  <c r="M236" i="26"/>
  <c r="O235" i="26"/>
  <c r="N235" i="26"/>
  <c r="M235" i="26"/>
  <c r="O234" i="26"/>
  <c r="N234" i="26"/>
  <c r="M234" i="26"/>
  <c r="O233" i="26"/>
  <c r="N233" i="26"/>
  <c r="M233" i="26"/>
  <c r="O232" i="26"/>
  <c r="N232" i="26"/>
  <c r="M232" i="26"/>
  <c r="O231" i="26"/>
  <c r="N231" i="26"/>
  <c r="M231" i="26"/>
  <c r="O230" i="26"/>
  <c r="N230" i="26"/>
  <c r="M230" i="26"/>
  <c r="O229" i="26"/>
  <c r="N229" i="26"/>
  <c r="M229" i="26"/>
  <c r="O228" i="26"/>
  <c r="N228" i="26"/>
  <c r="M228" i="26"/>
  <c r="O227" i="26"/>
  <c r="N227" i="26"/>
  <c r="M227" i="26"/>
  <c r="O226" i="26"/>
  <c r="N226" i="26"/>
  <c r="M226" i="26"/>
  <c r="O225" i="26"/>
  <c r="N225" i="26"/>
  <c r="M225" i="26"/>
  <c r="O224" i="26"/>
  <c r="N224" i="26"/>
  <c r="M224" i="26"/>
  <c r="O223" i="26"/>
  <c r="N223" i="26"/>
  <c r="M223" i="26"/>
  <c r="M222" i="26"/>
  <c r="O221" i="26"/>
  <c r="N221" i="26"/>
  <c r="M221" i="26"/>
  <c r="O220" i="26"/>
  <c r="N220" i="26"/>
  <c r="M220" i="26"/>
  <c r="O219" i="26"/>
  <c r="N219" i="26"/>
  <c r="M219" i="26"/>
  <c r="O218" i="26"/>
  <c r="N218" i="26"/>
  <c r="M218" i="26"/>
  <c r="O217" i="26"/>
  <c r="N217" i="26"/>
  <c r="M217" i="26"/>
  <c r="O216" i="26"/>
  <c r="N216" i="26"/>
  <c r="M216" i="26"/>
  <c r="O215" i="26"/>
  <c r="N215" i="26"/>
  <c r="M215" i="26"/>
  <c r="O214" i="26"/>
  <c r="N214" i="26"/>
  <c r="M214" i="26"/>
  <c r="O213" i="26"/>
  <c r="N213" i="26"/>
  <c r="M213" i="26"/>
  <c r="O212" i="26"/>
  <c r="N212" i="26"/>
  <c r="M212" i="26"/>
  <c r="O211" i="26"/>
  <c r="N211" i="26"/>
  <c r="M211" i="26"/>
  <c r="O210" i="26"/>
  <c r="N210" i="26"/>
  <c r="M210" i="26"/>
  <c r="O209" i="26"/>
  <c r="N209" i="26"/>
  <c r="M209" i="26"/>
  <c r="O208" i="26"/>
  <c r="N208" i="26"/>
  <c r="M208" i="26"/>
  <c r="O207" i="26"/>
  <c r="N207" i="26"/>
  <c r="M207" i="26"/>
  <c r="O206" i="26"/>
  <c r="N206" i="26"/>
  <c r="M206" i="26"/>
  <c r="O205" i="26"/>
  <c r="N205" i="26"/>
  <c r="M205" i="26"/>
  <c r="O204" i="26"/>
  <c r="N204" i="26"/>
  <c r="M204" i="26"/>
  <c r="O203" i="26"/>
  <c r="N203" i="26"/>
  <c r="M203" i="26"/>
  <c r="O202" i="26"/>
  <c r="N202" i="26"/>
  <c r="M202" i="26"/>
  <c r="O201" i="26"/>
  <c r="N201" i="26"/>
  <c r="M201" i="26"/>
  <c r="O200" i="26"/>
  <c r="N200" i="26"/>
  <c r="M200" i="26"/>
  <c r="O199" i="26"/>
  <c r="N199" i="26"/>
  <c r="M199" i="26"/>
  <c r="O198" i="26"/>
  <c r="N198" i="26"/>
  <c r="M198" i="26"/>
  <c r="O197" i="26"/>
  <c r="N197" i="26"/>
  <c r="M197" i="26"/>
  <c r="O196" i="26"/>
  <c r="N196" i="26"/>
  <c r="M196" i="26"/>
  <c r="O195" i="26"/>
  <c r="N195" i="26"/>
  <c r="M195" i="26"/>
  <c r="O108" i="26"/>
  <c r="N108" i="26"/>
  <c r="M108" i="26"/>
  <c r="O107" i="26"/>
  <c r="N107" i="26"/>
  <c r="M107" i="26"/>
  <c r="O106" i="26"/>
  <c r="N106" i="26"/>
  <c r="M106" i="26"/>
  <c r="O105" i="26"/>
  <c r="N105" i="26"/>
  <c r="M105" i="26"/>
  <c r="O104" i="26"/>
  <c r="N104" i="26"/>
  <c r="M104" i="26"/>
  <c r="O103" i="26"/>
  <c r="N103" i="26"/>
  <c r="M103" i="26"/>
  <c r="O102" i="26"/>
  <c r="N102" i="26"/>
  <c r="M102" i="26"/>
  <c r="O101" i="26"/>
  <c r="N101" i="26"/>
  <c r="M101" i="26"/>
  <c r="O100" i="26"/>
  <c r="N100" i="26"/>
  <c r="M100" i="26"/>
  <c r="O99" i="26"/>
  <c r="N99" i="26"/>
  <c r="M99" i="26"/>
  <c r="O98" i="26"/>
  <c r="N98" i="26"/>
  <c r="M98" i="26"/>
  <c r="O97" i="26"/>
  <c r="N97" i="26"/>
  <c r="M97" i="26"/>
  <c r="O96" i="26"/>
  <c r="N96" i="26"/>
  <c r="M96" i="26"/>
  <c r="O95" i="26"/>
  <c r="N95" i="26"/>
  <c r="M95" i="26"/>
  <c r="M94" i="26"/>
  <c r="O93" i="26"/>
  <c r="N93" i="26"/>
  <c r="M93" i="26"/>
  <c r="O92" i="26"/>
  <c r="N92" i="26"/>
  <c r="M92" i="26"/>
  <c r="O91" i="26"/>
  <c r="N91" i="26"/>
  <c r="M91" i="26"/>
  <c r="O90" i="26"/>
  <c r="N90" i="26"/>
  <c r="M90" i="26"/>
  <c r="O89" i="26"/>
  <c r="N89" i="26"/>
  <c r="M89" i="26"/>
  <c r="O88" i="26"/>
  <c r="N88" i="26"/>
  <c r="M88" i="26"/>
  <c r="O87" i="26"/>
  <c r="N87" i="26"/>
  <c r="M87" i="26"/>
  <c r="O86" i="26"/>
  <c r="N86" i="26"/>
  <c r="M86" i="26"/>
  <c r="O85" i="26"/>
  <c r="N85" i="26"/>
  <c r="M85" i="26"/>
  <c r="O84" i="26"/>
  <c r="N84" i="26"/>
  <c r="M84" i="26"/>
  <c r="O83" i="26"/>
  <c r="N83" i="26"/>
  <c r="M83" i="26"/>
  <c r="O82" i="26"/>
  <c r="N82" i="26"/>
  <c r="M82" i="26"/>
  <c r="O81" i="26"/>
  <c r="N81" i="26"/>
  <c r="M81" i="26"/>
  <c r="O80" i="26"/>
  <c r="N80" i="26"/>
  <c r="M80" i="26"/>
  <c r="O79" i="26"/>
  <c r="N79" i="26"/>
  <c r="M79" i="26"/>
  <c r="O78" i="26"/>
  <c r="N78" i="26"/>
  <c r="M78" i="26"/>
  <c r="O77" i="26"/>
  <c r="N77" i="26"/>
  <c r="M77" i="26"/>
  <c r="O76" i="26"/>
  <c r="N76" i="26"/>
  <c r="M76" i="26"/>
  <c r="O75" i="26"/>
  <c r="N75" i="26"/>
  <c r="M75" i="26"/>
  <c r="O74" i="26"/>
  <c r="N74" i="26"/>
  <c r="M74" i="26"/>
  <c r="O73" i="26"/>
  <c r="N73" i="26"/>
  <c r="M73" i="26"/>
  <c r="O72" i="26"/>
  <c r="N72" i="26"/>
  <c r="M72" i="26"/>
  <c r="O71" i="26"/>
  <c r="N71" i="26"/>
  <c r="M71" i="26"/>
  <c r="O70" i="26"/>
  <c r="N70" i="26"/>
  <c r="M70" i="26"/>
  <c r="O69" i="26"/>
  <c r="N69" i="26"/>
  <c r="M69" i="26"/>
  <c r="O68" i="26"/>
  <c r="N68" i="26"/>
  <c r="M68" i="26"/>
  <c r="O67" i="26"/>
  <c r="N67" i="26"/>
  <c r="M67" i="26"/>
  <c r="M45" i="26"/>
  <c r="M44" i="26"/>
  <c r="M43" i="26"/>
  <c r="M42" i="26"/>
  <c r="M41" i="26"/>
  <c r="M40" i="26"/>
  <c r="M39" i="26"/>
  <c r="M38" i="26"/>
  <c r="M37" i="26"/>
  <c r="M36" i="26"/>
  <c r="M35" i="26"/>
  <c r="M34" i="26"/>
  <c r="M33" i="26"/>
  <c r="M32" i="26"/>
  <c r="M30" i="26"/>
  <c r="M29" i="26"/>
  <c r="M28" i="26"/>
  <c r="M27" i="26"/>
  <c r="M26" i="26"/>
  <c r="M25" i="26"/>
  <c r="M24" i="26"/>
  <c r="M23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4" i="26"/>
  <c r="D52" i="26"/>
  <c r="D53" i="26"/>
  <c r="D54" i="26"/>
  <c r="D55" i="26"/>
  <c r="D56" i="26"/>
  <c r="D51" i="26"/>
  <c r="E188" i="26" l="1"/>
  <c r="E380" i="26"/>
  <c r="O222" i="26" s="1"/>
  <c r="N222" i="26"/>
  <c r="D57" i="26"/>
  <c r="M31" i="26" s="1"/>
  <c r="A139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38" i="3"/>
  <c r="A137" i="3"/>
  <c r="N94" i="26" l="1"/>
  <c r="O94" i="26"/>
  <c r="R55" i="26"/>
  <c r="Q55" i="26"/>
  <c r="P55" i="26"/>
  <c r="O55" i="26"/>
  <c r="N55" i="26"/>
  <c r="R54" i="26"/>
  <c r="Q54" i="26"/>
  <c r="P54" i="26"/>
  <c r="O54" i="26"/>
  <c r="N54" i="26"/>
  <c r="R53" i="26"/>
  <c r="Q53" i="26"/>
  <c r="P53" i="26"/>
  <c r="O53" i="26"/>
  <c r="N53" i="26"/>
  <c r="R52" i="26"/>
  <c r="Q52" i="26"/>
  <c r="P52" i="26"/>
  <c r="O52" i="26"/>
  <c r="N52" i="26"/>
  <c r="R51" i="26"/>
  <c r="Q51" i="26"/>
  <c r="P51" i="26"/>
  <c r="O51" i="26"/>
  <c r="N51" i="26"/>
  <c r="R50" i="26"/>
  <c r="Q50" i="26"/>
  <c r="P50" i="26"/>
  <c r="O50" i="26"/>
  <c r="N50" i="26"/>
  <c r="R49" i="26"/>
  <c r="Q49" i="26"/>
  <c r="P49" i="26"/>
  <c r="O49" i="26"/>
  <c r="N49" i="26"/>
  <c r="J6" i="30" l="1"/>
  <c r="Q59" i="26" l="1"/>
  <c r="P59" i="26"/>
  <c r="O59" i="26"/>
  <c r="N59" i="26"/>
  <c r="M59" i="26"/>
  <c r="M49" i="26"/>
  <c r="G94" i="27" l="1"/>
  <c r="A1" i="24" l="1"/>
  <c r="A1" i="27" s="1"/>
  <c r="A504" i="26"/>
  <c r="A385" i="26"/>
  <c r="A65" i="26"/>
  <c r="Q61" i="26"/>
  <c r="P61" i="26"/>
  <c r="O61" i="26"/>
  <c r="N61" i="26"/>
  <c r="Q60" i="26"/>
  <c r="P60" i="26"/>
  <c r="O60" i="26"/>
  <c r="N60" i="26"/>
  <c r="Q62" i="26" l="1"/>
  <c r="O62" i="26"/>
  <c r="P62" i="26"/>
  <c r="P56" i="26"/>
  <c r="R56" i="26"/>
  <c r="N62" i="26"/>
  <c r="Q56" i="26"/>
  <c r="N56" i="26"/>
  <c r="O56" i="26"/>
  <c r="J62" i="3"/>
  <c r="I62" i="3"/>
  <c r="F62" i="3"/>
  <c r="D62" i="3"/>
  <c r="J61" i="3"/>
  <c r="F61" i="3"/>
  <c r="D61" i="3"/>
  <c r="J60" i="3"/>
  <c r="I60" i="3"/>
  <c r="D60" i="3"/>
  <c r="J59" i="3"/>
  <c r="F59" i="3"/>
  <c r="D59" i="3"/>
  <c r="J58" i="3"/>
  <c r="F58" i="3"/>
  <c r="J57" i="3"/>
  <c r="I57" i="3"/>
  <c r="G57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6" i="3"/>
  <c r="J5" i="3"/>
  <c r="J4" i="3"/>
  <c r="E57" i="3" l="1"/>
  <c r="G60" i="3"/>
  <c r="K57" i="3"/>
  <c r="I59" i="3"/>
  <c r="E59" i="3"/>
  <c r="E58" i="3"/>
  <c r="I61" i="3"/>
  <c r="G61" i="3"/>
  <c r="I58" i="3"/>
  <c r="M61" i="26"/>
  <c r="D57" i="3"/>
  <c r="F60" i="3"/>
  <c r="F57" i="3"/>
  <c r="D58" i="3"/>
  <c r="E60" i="3"/>
  <c r="G62" i="3"/>
  <c r="H57" i="3"/>
  <c r="E61" i="3"/>
  <c r="K58" i="3"/>
  <c r="H58" i="3"/>
  <c r="E62" i="3"/>
  <c r="K59" i="3"/>
  <c r="H59" i="3"/>
  <c r="H60" i="3"/>
  <c r="G58" i="3"/>
  <c r="K61" i="3"/>
  <c r="H61" i="3"/>
  <c r="G59" i="3"/>
  <c r="K62" i="3"/>
  <c r="M60" i="26"/>
  <c r="R60" i="26" s="1"/>
  <c r="H62" i="3"/>
  <c r="R46" i="26"/>
  <c r="R57" i="26" s="1"/>
  <c r="G4" i="30" s="1"/>
  <c r="M55" i="26"/>
  <c r="M52" i="26"/>
  <c r="M50" i="26"/>
  <c r="J23" i="3"/>
  <c r="J9" i="3"/>
  <c r="M54" i="26"/>
  <c r="M53" i="26"/>
  <c r="M51" i="26"/>
  <c r="M46" i="26"/>
  <c r="K63" i="3"/>
  <c r="N46" i="26"/>
  <c r="N63" i="26" s="1"/>
  <c r="C5" i="30" s="1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6" i="3"/>
  <c r="F115" i="3"/>
  <c r="R61" i="26" l="1"/>
  <c r="R62" i="26" s="1"/>
  <c r="K60" i="3"/>
  <c r="I63" i="3"/>
  <c r="B60" i="3"/>
  <c r="C60" i="3"/>
  <c r="E63" i="3"/>
  <c r="C62" i="3"/>
  <c r="B62" i="3"/>
  <c r="J51" i="3"/>
  <c r="B61" i="3"/>
  <c r="C61" i="3"/>
  <c r="M62" i="26"/>
  <c r="G63" i="3"/>
  <c r="B58" i="3"/>
  <c r="C58" i="3"/>
  <c r="B59" i="3"/>
  <c r="C59" i="3"/>
  <c r="B57" i="3"/>
  <c r="C57" i="3"/>
  <c r="M56" i="26"/>
  <c r="O46" i="26"/>
  <c r="Q46" i="26"/>
  <c r="P46" i="26"/>
  <c r="D58" i="26"/>
  <c r="B2" i="30" s="1"/>
  <c r="M568" i="26"/>
  <c r="J52" i="3" l="1"/>
  <c r="P63" i="26"/>
  <c r="E5" i="30" s="1"/>
  <c r="Q63" i="26"/>
  <c r="F5" i="30" s="1"/>
  <c r="O63" i="26"/>
  <c r="D5" i="30" s="1"/>
  <c r="J46" i="3"/>
  <c r="C63" i="3"/>
  <c r="D571" i="26"/>
  <c r="B12" i="30" s="1"/>
  <c r="E134" i="3" l="1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6" i="3"/>
  <c r="C116" i="3"/>
  <c r="E115" i="3"/>
  <c r="C115" i="3"/>
  <c r="O470" i="26"/>
  <c r="D134" i="3" s="1"/>
  <c r="M470" i="26"/>
  <c r="B134" i="3" s="1"/>
  <c r="O469" i="26"/>
  <c r="D133" i="3" s="1"/>
  <c r="M469" i="26"/>
  <c r="B133" i="3" s="1"/>
  <c r="O468" i="26"/>
  <c r="D132" i="3" s="1"/>
  <c r="M468" i="26"/>
  <c r="B132" i="3" s="1"/>
  <c r="O467" i="26"/>
  <c r="D131" i="3" s="1"/>
  <c r="M467" i="26"/>
  <c r="B131" i="3" s="1"/>
  <c r="O466" i="26"/>
  <c r="D130" i="3" s="1"/>
  <c r="M466" i="26"/>
  <c r="B130" i="3" s="1"/>
  <c r="O465" i="26"/>
  <c r="D129" i="3" s="1"/>
  <c r="M465" i="26"/>
  <c r="B129" i="3" s="1"/>
  <c r="O464" i="26"/>
  <c r="D128" i="3" s="1"/>
  <c r="M464" i="26"/>
  <c r="B128" i="3" s="1"/>
  <c r="O463" i="26"/>
  <c r="D127" i="3" s="1"/>
  <c r="M463" i="26"/>
  <c r="B127" i="3" s="1"/>
  <c r="O462" i="26"/>
  <c r="D126" i="3" s="1"/>
  <c r="M462" i="26"/>
  <c r="B126" i="3" s="1"/>
  <c r="O461" i="26"/>
  <c r="D125" i="3" s="1"/>
  <c r="M461" i="26"/>
  <c r="B125" i="3" s="1"/>
  <c r="O460" i="26"/>
  <c r="D124" i="3" s="1"/>
  <c r="M460" i="26"/>
  <c r="B124" i="3" s="1"/>
  <c r="O459" i="26"/>
  <c r="D123" i="3" s="1"/>
  <c r="M459" i="26"/>
  <c r="B123" i="3" s="1"/>
  <c r="O458" i="26"/>
  <c r="D122" i="3" s="1"/>
  <c r="M458" i="26"/>
  <c r="B122" i="3" s="1"/>
  <c r="O457" i="26"/>
  <c r="D121" i="3" s="1"/>
  <c r="M457" i="26"/>
  <c r="B121" i="3" s="1"/>
  <c r="O456" i="26"/>
  <c r="D120" i="3" s="1"/>
  <c r="M456" i="26"/>
  <c r="B120" i="3" s="1"/>
  <c r="O455" i="26"/>
  <c r="D119" i="3" s="1"/>
  <c r="M455" i="26"/>
  <c r="B119" i="3" s="1"/>
  <c r="O454" i="26"/>
  <c r="D118" i="3" s="1"/>
  <c r="M454" i="26"/>
  <c r="B118" i="3" s="1"/>
  <c r="O452" i="26"/>
  <c r="D116" i="3" s="1"/>
  <c r="M452" i="26"/>
  <c r="B116" i="3" s="1"/>
  <c r="O451" i="26"/>
  <c r="D115" i="3" s="1"/>
  <c r="M451" i="26"/>
  <c r="B115" i="3" s="1"/>
  <c r="C109" i="3"/>
  <c r="E108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F45" i="3"/>
  <c r="D45" i="3"/>
  <c r="B45" i="3"/>
  <c r="K45" i="3" s="1"/>
  <c r="F44" i="3"/>
  <c r="D44" i="3"/>
  <c r="B44" i="3"/>
  <c r="F43" i="3"/>
  <c r="D43" i="3"/>
  <c r="B43" i="3"/>
  <c r="K43" i="3" s="1"/>
  <c r="F42" i="3"/>
  <c r="D42" i="3"/>
  <c r="B42" i="3"/>
  <c r="F41" i="3"/>
  <c r="D41" i="3"/>
  <c r="B41" i="3"/>
  <c r="F40" i="3"/>
  <c r="D40" i="3"/>
  <c r="B40" i="3"/>
  <c r="F39" i="3"/>
  <c r="D39" i="3"/>
  <c r="B39" i="3"/>
  <c r="F38" i="3"/>
  <c r="D38" i="3"/>
  <c r="B38" i="3"/>
  <c r="F37" i="3"/>
  <c r="D37" i="3"/>
  <c r="B37" i="3"/>
  <c r="K37" i="3" s="1"/>
  <c r="F36" i="3"/>
  <c r="D36" i="3"/>
  <c r="B36" i="3"/>
  <c r="F35" i="3"/>
  <c r="D35" i="3"/>
  <c r="B35" i="3"/>
  <c r="F34" i="3"/>
  <c r="D34" i="3"/>
  <c r="B34" i="3"/>
  <c r="F33" i="3"/>
  <c r="D33" i="3"/>
  <c r="B33" i="3"/>
  <c r="F32" i="3"/>
  <c r="D32" i="3"/>
  <c r="B32" i="3"/>
  <c r="F31" i="3"/>
  <c r="D31" i="3"/>
  <c r="B31" i="3"/>
  <c r="K31" i="3" s="1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4" i="3"/>
  <c r="D24" i="3"/>
  <c r="B24" i="3"/>
  <c r="K24" i="3" s="1"/>
  <c r="F23" i="3"/>
  <c r="D23" i="3"/>
  <c r="B23" i="3"/>
  <c r="F22" i="3"/>
  <c r="D22" i="3"/>
  <c r="B22" i="3"/>
  <c r="K22" i="3" s="1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N9" i="3" s="1"/>
  <c r="F16" i="3"/>
  <c r="D16" i="3"/>
  <c r="B16" i="3"/>
  <c r="K16" i="3" s="1"/>
  <c r="F15" i="3"/>
  <c r="D15" i="3"/>
  <c r="B15" i="3"/>
  <c r="F14" i="3"/>
  <c r="D14" i="3"/>
  <c r="B14" i="3"/>
  <c r="F13" i="3"/>
  <c r="D13" i="3"/>
  <c r="B13" i="3"/>
  <c r="K13" i="3" s="1"/>
  <c r="F12" i="3"/>
  <c r="D12" i="3"/>
  <c r="B12" i="3"/>
  <c r="F11" i="3"/>
  <c r="D11" i="3"/>
  <c r="B11" i="3"/>
  <c r="F10" i="3"/>
  <c r="D10" i="3"/>
  <c r="B10" i="3"/>
  <c r="K10" i="3" s="1"/>
  <c r="F9" i="3"/>
  <c r="D9" i="3"/>
  <c r="B9" i="3"/>
  <c r="F8" i="3"/>
  <c r="D8" i="3"/>
  <c r="B8" i="3"/>
  <c r="K8" i="3" s="1"/>
  <c r="F7" i="3"/>
  <c r="D7" i="3"/>
  <c r="B7" i="3"/>
  <c r="F6" i="3"/>
  <c r="D6" i="3"/>
  <c r="B6" i="3"/>
  <c r="K6" i="3" s="1"/>
  <c r="F5" i="3"/>
  <c r="D5" i="3"/>
  <c r="B5" i="3"/>
  <c r="F4" i="3"/>
  <c r="D4" i="3"/>
  <c r="B4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O9" i="3" s="1"/>
  <c r="P9" i="3" s="1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6" i="3"/>
  <c r="E6" i="3"/>
  <c r="C6" i="3"/>
  <c r="G5" i="3"/>
  <c r="E5" i="3"/>
  <c r="C5" i="3"/>
  <c r="G4" i="3"/>
  <c r="E4" i="3"/>
  <c r="C4" i="3"/>
  <c r="O7" i="3" l="1"/>
  <c r="O8" i="3"/>
  <c r="N8" i="3"/>
  <c r="N7" i="3"/>
  <c r="K12" i="3"/>
  <c r="K20" i="3"/>
  <c r="K28" i="3"/>
  <c r="K36" i="3"/>
  <c r="K9" i="3"/>
  <c r="K17" i="3"/>
  <c r="K25" i="3"/>
  <c r="K33" i="3"/>
  <c r="K41" i="3"/>
  <c r="K21" i="3"/>
  <c r="K29" i="3"/>
  <c r="K32" i="3"/>
  <c r="K40" i="3"/>
  <c r="K11" i="3"/>
  <c r="K15" i="3"/>
  <c r="K19" i="3"/>
  <c r="K23" i="3"/>
  <c r="K27" i="3"/>
  <c r="K35" i="3"/>
  <c r="K39" i="3"/>
  <c r="K14" i="3"/>
  <c r="K18" i="3"/>
  <c r="K26" i="3"/>
  <c r="K30" i="3"/>
  <c r="K34" i="3"/>
  <c r="K38" i="3"/>
  <c r="K42" i="3"/>
  <c r="K44" i="3"/>
  <c r="K5" i="3"/>
  <c r="K4" i="3"/>
  <c r="K7" i="3"/>
  <c r="E69" i="3"/>
  <c r="E71" i="3"/>
  <c r="E73" i="3"/>
  <c r="E75" i="3"/>
  <c r="E77" i="3"/>
  <c r="E79" i="3"/>
  <c r="E81" i="3"/>
  <c r="E83" i="3"/>
  <c r="E85" i="3"/>
  <c r="E87" i="3"/>
  <c r="E89" i="3"/>
  <c r="E91" i="3"/>
  <c r="E93" i="3"/>
  <c r="E95" i="3"/>
  <c r="E97" i="3"/>
  <c r="E99" i="3"/>
  <c r="E101" i="3"/>
  <c r="E103" i="3"/>
  <c r="E105" i="3"/>
  <c r="E107" i="3"/>
  <c r="E109" i="3"/>
  <c r="B139" i="3"/>
  <c r="B142" i="3"/>
  <c r="B144" i="3"/>
  <c r="B146" i="3"/>
  <c r="B148" i="3"/>
  <c r="B150" i="3"/>
  <c r="B152" i="3"/>
  <c r="B154" i="3"/>
  <c r="B156" i="3"/>
  <c r="B138" i="3"/>
  <c r="B141" i="3"/>
  <c r="B143" i="3"/>
  <c r="B145" i="3"/>
  <c r="B147" i="3"/>
  <c r="B149" i="3"/>
  <c r="B151" i="3"/>
  <c r="B153" i="3"/>
  <c r="B155" i="3"/>
  <c r="B157" i="3"/>
  <c r="E68" i="3"/>
  <c r="E70" i="3"/>
  <c r="E72" i="3"/>
  <c r="E74" i="3"/>
  <c r="E76" i="3"/>
  <c r="E78" i="3"/>
  <c r="E80" i="3"/>
  <c r="E82" i="3"/>
  <c r="E84" i="3"/>
  <c r="E86" i="3"/>
  <c r="E88" i="3"/>
  <c r="E90" i="3"/>
  <c r="E92" i="3"/>
  <c r="E96" i="3"/>
  <c r="E98" i="3"/>
  <c r="E100" i="3"/>
  <c r="E102" i="3"/>
  <c r="E104" i="3"/>
  <c r="E106" i="3"/>
  <c r="E94" i="3"/>
  <c r="O526" i="26"/>
  <c r="O527" i="26" s="1"/>
  <c r="E11" i="30" s="1"/>
  <c r="N526" i="26"/>
  <c r="M526" i="26"/>
  <c r="O471" i="26"/>
  <c r="N429" i="26"/>
  <c r="M471" i="26"/>
  <c r="N471" i="26"/>
  <c r="O429" i="26"/>
  <c r="M429" i="26"/>
  <c r="N237" i="26"/>
  <c r="O237" i="26"/>
  <c r="M109" i="26"/>
  <c r="N109" i="26"/>
  <c r="O109" i="26"/>
  <c r="C5" i="10"/>
  <c r="C6" i="10" s="1"/>
  <c r="K11" i="30" s="1"/>
  <c r="D5" i="10"/>
  <c r="D6" i="10" s="1"/>
  <c r="L11" i="30" s="1"/>
  <c r="E5" i="10"/>
  <c r="E6" i="10" s="1"/>
  <c r="M11" i="30" s="1"/>
  <c r="F5" i="10"/>
  <c r="F6" i="10" s="1"/>
  <c r="N11" i="30" s="1"/>
  <c r="N10" i="3" l="1"/>
  <c r="P8" i="3"/>
  <c r="P7" i="3"/>
  <c r="O10" i="3"/>
  <c r="E501" i="26"/>
  <c r="B10" i="30" s="1"/>
  <c r="E544" i="26"/>
  <c r="B11" i="30" s="1"/>
  <c r="E447" i="26"/>
  <c r="B9" i="30" s="1"/>
  <c r="E191" i="26"/>
  <c r="B7" i="30" s="1"/>
  <c r="B158" i="3"/>
  <c r="P10" i="3" l="1"/>
  <c r="J63" i="3"/>
  <c r="Q57" i="26" s="1"/>
  <c r="F4" i="30" s="1"/>
  <c r="B73" i="3" l="1"/>
  <c r="B75" i="3"/>
  <c r="B76" i="3"/>
  <c r="B79" i="3"/>
  <c r="B81" i="3"/>
  <c r="B83" i="3"/>
  <c r="B84" i="3"/>
  <c r="B85" i="3"/>
  <c r="B89" i="3"/>
  <c r="B91" i="3"/>
  <c r="B92" i="3"/>
  <c r="B93" i="3"/>
  <c r="B94" i="3"/>
  <c r="B96" i="3"/>
  <c r="B97" i="3"/>
  <c r="B99" i="3"/>
  <c r="B100" i="3"/>
  <c r="D68" i="3"/>
  <c r="D69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5" i="3"/>
  <c r="D106" i="3"/>
  <c r="D107" i="3"/>
  <c r="D108" i="3"/>
  <c r="D109" i="3"/>
  <c r="F69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B108" i="3"/>
  <c r="F109" i="3"/>
  <c r="B106" i="3"/>
  <c r="B105" i="3"/>
  <c r="B104" i="3"/>
  <c r="B103" i="3"/>
  <c r="B102" i="3"/>
  <c r="B69" i="3"/>
  <c r="H135" i="3"/>
  <c r="H110" i="3"/>
  <c r="F70" i="3" l="1"/>
  <c r="F52" i="3"/>
  <c r="D70" i="3"/>
  <c r="D52" i="3"/>
  <c r="B107" i="3"/>
  <c r="G107" i="3" s="1"/>
  <c r="I107" i="3" s="1"/>
  <c r="B86" i="3"/>
  <c r="G86" i="3" s="1"/>
  <c r="I86" i="3" s="1"/>
  <c r="B70" i="3"/>
  <c r="B52" i="3"/>
  <c r="B77" i="3"/>
  <c r="G77" i="3" s="1"/>
  <c r="I77" i="3" s="1"/>
  <c r="B74" i="3"/>
  <c r="G74" i="3" s="1"/>
  <c r="I74" i="3" s="1"/>
  <c r="B80" i="3"/>
  <c r="G80" i="3" s="1"/>
  <c r="I80" i="3" s="1"/>
  <c r="B72" i="3"/>
  <c r="G72" i="3" s="1"/>
  <c r="I72" i="3" s="1"/>
  <c r="G52" i="3"/>
  <c r="E52" i="3"/>
  <c r="C52" i="3"/>
  <c r="G121" i="3"/>
  <c r="I121" i="3" s="1"/>
  <c r="G130" i="3"/>
  <c r="I130" i="3" s="1"/>
  <c r="G126" i="3"/>
  <c r="I126" i="3" s="1"/>
  <c r="G133" i="3"/>
  <c r="I133" i="3" s="1"/>
  <c r="G129" i="3"/>
  <c r="I129" i="3" s="1"/>
  <c r="G116" i="3"/>
  <c r="I116" i="3" s="1"/>
  <c r="C135" i="3"/>
  <c r="M527" i="26" s="1"/>
  <c r="C11" i="30" s="1"/>
  <c r="G124" i="3"/>
  <c r="I124" i="3" s="1"/>
  <c r="G120" i="3"/>
  <c r="I120" i="3" s="1"/>
  <c r="E110" i="3"/>
  <c r="F68" i="3"/>
  <c r="H37" i="3"/>
  <c r="B68" i="3"/>
  <c r="B109" i="3"/>
  <c r="G109" i="3" s="1"/>
  <c r="I109" i="3" s="1"/>
  <c r="H45" i="3"/>
  <c r="H10" i="3"/>
  <c r="H43" i="3"/>
  <c r="H31" i="3"/>
  <c r="B95" i="3"/>
  <c r="G95" i="3" s="1"/>
  <c r="I95" i="3" s="1"/>
  <c r="H7" i="3"/>
  <c r="B71" i="3"/>
  <c r="G71" i="3" s="1"/>
  <c r="I71" i="3" s="1"/>
  <c r="B87" i="3"/>
  <c r="G87" i="3" s="1"/>
  <c r="I87" i="3" s="1"/>
  <c r="H23" i="3"/>
  <c r="H29" i="3"/>
  <c r="H39" i="3"/>
  <c r="H35" i="3"/>
  <c r="H21" i="3"/>
  <c r="H38" i="3"/>
  <c r="H15" i="3"/>
  <c r="H12" i="3"/>
  <c r="H44" i="3"/>
  <c r="C110" i="3"/>
  <c r="M430" i="26" s="1"/>
  <c r="C9" i="30" s="1"/>
  <c r="H28" i="3"/>
  <c r="H16" i="3"/>
  <c r="H27" i="3"/>
  <c r="H11" i="3"/>
  <c r="B101" i="3"/>
  <c r="G101" i="3" s="1"/>
  <c r="I101" i="3" s="1"/>
  <c r="B135" i="3"/>
  <c r="H40" i="3"/>
  <c r="D46" i="3"/>
  <c r="H19" i="3"/>
  <c r="E135" i="3"/>
  <c r="N527" i="26" s="1"/>
  <c r="D11" i="30" s="1"/>
  <c r="G106" i="3"/>
  <c r="I106" i="3" s="1"/>
  <c r="G91" i="3"/>
  <c r="I91" i="3" s="1"/>
  <c r="G93" i="3"/>
  <c r="I93" i="3" s="1"/>
  <c r="H42" i="3"/>
  <c r="F85" i="3"/>
  <c r="G108" i="3"/>
  <c r="I108" i="3" s="1"/>
  <c r="H6" i="3"/>
  <c r="G83" i="3"/>
  <c r="I83" i="3" s="1"/>
  <c r="G69" i="3"/>
  <c r="I69" i="3" s="1"/>
  <c r="G105" i="3"/>
  <c r="I105" i="3" s="1"/>
  <c r="G79" i="3"/>
  <c r="I79" i="3" s="1"/>
  <c r="G92" i="3"/>
  <c r="I92" i="3" s="1"/>
  <c r="G97" i="3"/>
  <c r="I97" i="3" s="1"/>
  <c r="G89" i="3"/>
  <c r="I89" i="3" s="1"/>
  <c r="G81" i="3"/>
  <c r="I81" i="3" s="1"/>
  <c r="H13" i="3"/>
  <c r="H9" i="3"/>
  <c r="H5" i="3"/>
  <c r="G96" i="3"/>
  <c r="I96" i="3" s="1"/>
  <c r="G102" i="3"/>
  <c r="I102" i="3" s="1"/>
  <c r="D104" i="3"/>
  <c r="G104" i="3" s="1"/>
  <c r="I104" i="3" s="1"/>
  <c r="G100" i="3"/>
  <c r="I100" i="3" s="1"/>
  <c r="H24" i="3"/>
  <c r="H32" i="3"/>
  <c r="G84" i="3"/>
  <c r="I84" i="3" s="1"/>
  <c r="G103" i="3"/>
  <c r="I103" i="3" s="1"/>
  <c r="G75" i="3"/>
  <c r="I75" i="3" s="1"/>
  <c r="H8" i="3"/>
  <c r="G73" i="3"/>
  <c r="I73" i="3" s="1"/>
  <c r="G99" i="3"/>
  <c r="I99" i="3" s="1"/>
  <c r="G76" i="3"/>
  <c r="I76" i="3" s="1"/>
  <c r="H41" i="3"/>
  <c r="H34" i="3"/>
  <c r="G94" i="3"/>
  <c r="I94" i="3" s="1"/>
  <c r="H26" i="3"/>
  <c r="H18" i="3"/>
  <c r="H14" i="3"/>
  <c r="B90" i="3"/>
  <c r="G90" i="3" s="1"/>
  <c r="I90" i="3" s="1"/>
  <c r="H22" i="3"/>
  <c r="B82" i="3"/>
  <c r="G82" i="3" s="1"/>
  <c r="I82" i="3" s="1"/>
  <c r="B98" i="3"/>
  <c r="G98" i="3" s="1"/>
  <c r="I98" i="3" s="1"/>
  <c r="B46" i="3"/>
  <c r="N11" i="3" s="1"/>
  <c r="H17" i="3"/>
  <c r="H25" i="3"/>
  <c r="H33" i="3"/>
  <c r="B78" i="3"/>
  <c r="G78" i="3" s="1"/>
  <c r="I78" i="3" s="1"/>
  <c r="H20" i="3"/>
  <c r="B88" i="3"/>
  <c r="G88" i="3" s="1"/>
  <c r="I88" i="3" s="1"/>
  <c r="H30" i="3"/>
  <c r="H36" i="3"/>
  <c r="G46" i="3"/>
  <c r="O110" i="26" s="1"/>
  <c r="E7" i="30" s="1"/>
  <c r="I40" i="3"/>
  <c r="I45" i="3"/>
  <c r="I11" i="3"/>
  <c r="I23" i="3"/>
  <c r="I44" i="3"/>
  <c r="I31" i="3"/>
  <c r="I19" i="3"/>
  <c r="I26" i="3"/>
  <c r="I33" i="3"/>
  <c r="I15" i="3"/>
  <c r="I21" i="3"/>
  <c r="I27" i="3"/>
  <c r="I4" i="3"/>
  <c r="E46" i="3"/>
  <c r="I28" i="3"/>
  <c r="I30" i="3"/>
  <c r="I39" i="3"/>
  <c r="I35" i="3"/>
  <c r="I9" i="3"/>
  <c r="I16" i="3"/>
  <c r="I17" i="3"/>
  <c r="I24" i="3"/>
  <c r="I29" i="3"/>
  <c r="I36" i="3"/>
  <c r="I6" i="3"/>
  <c r="I34" i="3"/>
  <c r="I20" i="3"/>
  <c r="I10" i="3"/>
  <c r="I37" i="3"/>
  <c r="I41" i="3"/>
  <c r="I12" i="3"/>
  <c r="I22" i="3"/>
  <c r="I38" i="3"/>
  <c r="I14" i="3"/>
  <c r="I8" i="3"/>
  <c r="I13" i="3"/>
  <c r="I18" i="3"/>
  <c r="I25" i="3"/>
  <c r="I32" i="3"/>
  <c r="I42" i="3"/>
  <c r="I43" i="3"/>
  <c r="I5" i="3"/>
  <c r="E8" i="28" l="1"/>
  <c r="O430" i="26"/>
  <c r="E9" i="30" s="1"/>
  <c r="N430" i="26"/>
  <c r="D9" i="30" s="1"/>
  <c r="E10" i="28"/>
  <c r="H10" i="28" s="1"/>
  <c r="J4" i="30" s="1"/>
  <c r="N110" i="26"/>
  <c r="D7" i="30" s="1"/>
  <c r="E15" i="28"/>
  <c r="H15" i="28" s="1"/>
  <c r="J9" i="30" s="1"/>
  <c r="N238" i="26"/>
  <c r="D8" i="30" s="1"/>
  <c r="M472" i="26"/>
  <c r="C10" i="30" s="1"/>
  <c r="G122" i="3"/>
  <c r="I122" i="3" s="1"/>
  <c r="G115" i="3"/>
  <c r="I115" i="3" s="1"/>
  <c r="G123" i="3"/>
  <c r="I123" i="3" s="1"/>
  <c r="B51" i="3"/>
  <c r="D2" i="31" s="1"/>
  <c r="G131" i="3"/>
  <c r="I131" i="3" s="1"/>
  <c r="G127" i="3"/>
  <c r="I127" i="3" s="1"/>
  <c r="G70" i="3"/>
  <c r="I70" i="3" s="1"/>
  <c r="B14" i="10"/>
  <c r="D51" i="3"/>
  <c r="H52" i="3"/>
  <c r="B4" i="10"/>
  <c r="G51" i="3"/>
  <c r="G53" i="3" s="1"/>
  <c r="B3" i="10"/>
  <c r="E51" i="3"/>
  <c r="I7" i="3"/>
  <c r="I46" i="3" s="1"/>
  <c r="M47" i="26" s="1"/>
  <c r="B3" i="30" s="1"/>
  <c r="I52" i="3"/>
  <c r="F135" i="3"/>
  <c r="G128" i="3"/>
  <c r="I128" i="3" s="1"/>
  <c r="F63" i="3"/>
  <c r="O57" i="26" s="1"/>
  <c r="D4" i="30" s="1"/>
  <c r="B63" i="3"/>
  <c r="M57" i="26" s="1"/>
  <c r="B4" i="30" s="1"/>
  <c r="G134" i="3"/>
  <c r="I134" i="3" s="1"/>
  <c r="G132" i="3"/>
  <c r="I132" i="3" s="1"/>
  <c r="G119" i="3"/>
  <c r="I119" i="3" s="1"/>
  <c r="G125" i="3"/>
  <c r="I125" i="3" s="1"/>
  <c r="F110" i="3"/>
  <c r="H4" i="3"/>
  <c r="H46" i="3" s="1"/>
  <c r="G85" i="3"/>
  <c r="I85" i="3" s="1"/>
  <c r="G68" i="3"/>
  <c r="I68" i="3" s="1"/>
  <c r="F46" i="3"/>
  <c r="O238" i="26" s="1"/>
  <c r="E8" i="30" s="1"/>
  <c r="B110" i="3"/>
  <c r="G118" i="3"/>
  <c r="I118" i="3" s="1"/>
  <c r="D110" i="3"/>
  <c r="B13" i="10"/>
  <c r="D15" i="10"/>
  <c r="D14" i="10"/>
  <c r="C46" i="3"/>
  <c r="K46" i="3" l="1"/>
  <c r="O11" i="3"/>
  <c r="E13" i="28"/>
  <c r="H13" i="28" s="1"/>
  <c r="J7" i="30" s="1"/>
  <c r="E21" i="10"/>
  <c r="F21" i="10" s="1"/>
  <c r="G21" i="10" s="1"/>
  <c r="D53" i="3"/>
  <c r="E53" i="3"/>
  <c r="D8" i="31"/>
  <c r="E14" i="28"/>
  <c r="H14" i="28" s="1"/>
  <c r="J8" i="30" s="1"/>
  <c r="E9" i="28"/>
  <c r="H9" i="28" s="1"/>
  <c r="J3" i="30" s="1"/>
  <c r="M569" i="26"/>
  <c r="B13" i="30" s="1"/>
  <c r="M110" i="26"/>
  <c r="C7" i="30" s="1"/>
  <c r="F15" i="10"/>
  <c r="F14" i="10"/>
  <c r="H51" i="3"/>
  <c r="B15" i="10"/>
  <c r="G15" i="10" s="1"/>
  <c r="F51" i="3"/>
  <c r="F53" i="3" s="1"/>
  <c r="G14" i="10"/>
  <c r="B9" i="10"/>
  <c r="J14" i="30" s="1"/>
  <c r="B8" i="10"/>
  <c r="J13" i="30" s="1"/>
  <c r="I51" i="3"/>
  <c r="I53" i="3" s="1"/>
  <c r="M63" i="26" s="1"/>
  <c r="B5" i="30" s="1"/>
  <c r="B2" i="10"/>
  <c r="B7" i="10" s="1"/>
  <c r="J12" i="30" s="1"/>
  <c r="C51" i="3"/>
  <c r="J53" i="3"/>
  <c r="R63" i="26" s="1"/>
  <c r="G5" i="30" s="1"/>
  <c r="H63" i="3"/>
  <c r="P57" i="26" s="1"/>
  <c r="E4" i="30" s="1"/>
  <c r="D135" i="3"/>
  <c r="E22" i="10" s="1"/>
  <c r="G135" i="3"/>
  <c r="G110" i="3"/>
  <c r="D13" i="10"/>
  <c r="D63" i="3"/>
  <c r="N57" i="26" s="1"/>
  <c r="C4" i="30" s="1"/>
  <c r="D7" i="31" l="1"/>
  <c r="D23" i="31" s="1"/>
  <c r="C53" i="3"/>
  <c r="D3" i="31"/>
  <c r="D24" i="31" s="1"/>
  <c r="F22" i="10"/>
  <c r="G22" i="10" s="1"/>
  <c r="O472" i="26"/>
  <c r="E10" i="30" s="1"/>
  <c r="N472" i="26"/>
  <c r="D10" i="30" s="1"/>
  <c r="E11" i="28"/>
  <c r="H11" i="28" s="1"/>
  <c r="J5" i="30" s="1"/>
  <c r="B5" i="10"/>
  <c r="B10" i="10" s="1"/>
  <c r="F13" i="10"/>
  <c r="F16" i="10" s="1"/>
  <c r="F18" i="10" s="1"/>
  <c r="J15" i="30" s="1"/>
  <c r="B16" i="10"/>
  <c r="C16" i="10" s="1"/>
  <c r="I110" i="3"/>
  <c r="I135" i="3"/>
  <c r="D16" i="10"/>
  <c r="G13" i="10"/>
  <c r="B6" i="10" l="1"/>
  <c r="J11" i="30" s="1"/>
  <c r="C14" i="10"/>
  <c r="C15" i="10"/>
  <c r="C13" i="10"/>
  <c r="E13" i="10"/>
  <c r="G16" i="10"/>
  <c r="E16" i="10"/>
  <c r="E14" i="10"/>
  <c r="E15" i="10"/>
  <c r="H53" i="3"/>
  <c r="B53" i="3"/>
  <c r="M237" i="26"/>
  <c r="E383" i="26" l="1"/>
  <c r="B8" i="30" s="1"/>
  <c r="H8" i="28"/>
  <c r="J2" i="30" s="1"/>
  <c r="M238" i="26"/>
  <c r="C8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O38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There is not a category in the annual report tables for rural properties - unconnected so these properties are included in non-residential</t>
        </r>
      </text>
    </comment>
    <comment ref="E446" authorId="0" shapeId="0" xr:uid="{79D45A6E-956D-4407-8944-4DCCA07F4F61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These properties are officially in the "Camperdown Rural" district but as we do not report unconnected rural properties, these properties have been included in the Camperdown figures</t>
        </r>
      </text>
    </comment>
    <comment ref="D57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This property is in the North Otway Pipeline water district but discharges sewer to the Warrnambool sewerage system.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M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For the "Per capital daily residential drinking water consumption (L)" column, the estimated number of people per household/residential connection has been estimated at 2.27 per email from Jessica Quinlivan (FC2020/07345).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G9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94,415 added per D2017/040044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0" savePassword="1" background="1" saveData="1">
    <dbPr connection="DSN=swwprod;UID=ADILLEY;PWD=jasmine;DB=AQPROD;SRVR=SWWPROD" command="SELECT _x000d__x000a__x000d__x000a_DISTRICT.DESCRIPTION, _x000d__x000a_SUM(VOLUME.VOLUME_BILL)_x000d__x000a__x000d__x000a_FROM _x000d__x000a__x000d__x000a_SYSADM.DISTRICT DISTRICT, _x000d__x000a_SYSADM.PROP_SERVICE PROP_SERVICE, _x000d__x000a_SYSADM.PROPERTY PROPERTY, _x000d__x000a_SYSADM.SERVICE SERVICE, _x000d__x000a_SYSADM.VOLUME VOLUME_x000d__x000a__x000d__x000a_WHERE _x000d__x000a__x000d__x000a_PROPERTY.FK_DISTRICT = DISTRICT.CODE AND _x000d__x000a__x000d__x000a_PROPERTY.PK = PROP_SERVICE.PK_PROPERTY AND _x000d__x000a_SERVICE.PK = PROP_SERVICE.PK_SERVICE AND _x000d__x000a_VOLUME.FK_SERVICE = SERVICE.PK AND _x000d__x000a_(_x000d__x000a__x0009_(VOLUME.DATE_FROM&gt;={d '2002-07-01'}) AND _x000d__x000a__x0009_(VOLUME.DATE_TO&lt;={d '2003-07-01'}) AND _x000d__x000a__x0009_(PROPERTY.FK_BILL_TYPE='R') AND _x000d__x000a__x0009_(PROP_SERVICE.LOCATION_FLAG='Y')_x000d__x000a_)_x000d__x000a__x000d__x000a_GROUP BY 1_x000d__x000a_"/>
  </connection>
  <connection id="2" xr16:uid="{00000000-0015-0000-FFFF-FFFF01000000}" name="Connection1" type="1" refreshedVersion="0" savePassword="1" background="1" saveData="1">
    <dbPr connection="DSN=swwprod;UID=ADILLEY;PWD=jasmine;DB=AQPROD;SRVR=SWWPROD" command="SELECT _x000d__x000a__x000d__x000a_DISTRICT.DESCRIPTION, _x000d__x000a_SUM(VOLUME.VOLUME_BILL)_x000d__x000a__x000d__x000a_FROM _x000d__x000a__x000d__x000a_SYSADM.DISTRICT DISTRICT, _x000d__x000a_SYSADM.PROP_SERVICE PROP_SERVICE, _x000d__x000a_SYSADM.PROPERTY PROPERTY, _x000d__x000a_SYSADM.SERVICE SERVICE, _x000d__x000a_SYSADM.VOLUME VOLUME_x000d__x000a__x000d__x000a_WHERE _x000d__x000a__x000d__x000a_PROPERTY.FK_DISTRICT = DISTRICT.CODE AND _x000d__x000a__x000d__x000a_PROPERTY.PK = PROP_SERVICE.PK_PROPERTY AND _x000d__x000a_SERVICE.PK = PROP_SERVICE.PK_SERVICE AND _x000d__x000a_VOLUME.FK_SERVICE = SERVICE.PK AND _x000d__x000a_(_x000d__x000a__x0009_(VOLUME.DATE_FROM&gt;={d '2002-07-01'}) AND _x000d__x000a__x0009_(VOLUME.DATE_TO&lt;={d '2003-07-01'}) AND _x000d__x000a__x0009_(PROPERTY.FK_BILL_TYPE='R') AND _x000d__x000a__x0009_(PROP_SERVICE.LOCATION_FLAG='Y')_x000d__x000a_)_x000d__x000a__x000d__x000a_GROUP BY 1_x000d__x000a_"/>
  </connection>
</connections>
</file>

<file path=xl/sharedStrings.xml><?xml version="1.0" encoding="utf-8"?>
<sst xmlns="http://schemas.openxmlformats.org/spreadsheetml/2006/main" count="4846" uniqueCount="425">
  <si>
    <t>District</t>
  </si>
  <si>
    <t>District Name</t>
  </si>
  <si>
    <t>Balmoral</t>
  </si>
  <si>
    <t>Casterton</t>
  </si>
  <si>
    <t>Cavendish</t>
  </si>
  <si>
    <t>Coleraine</t>
  </si>
  <si>
    <t>Dunkeld</t>
  </si>
  <si>
    <t>Glenthompson</t>
  </si>
  <si>
    <t>Hamilton</t>
  </si>
  <si>
    <t>Macarthur</t>
  </si>
  <si>
    <t>Merino</t>
  </si>
  <si>
    <t>Penshurst</t>
  </si>
  <si>
    <t>Sandford</t>
  </si>
  <si>
    <t>Tarrington</t>
  </si>
  <si>
    <t>Hamilton Pipeline</t>
  </si>
  <si>
    <t>Allansford</t>
  </si>
  <si>
    <t>Camperdown</t>
  </si>
  <si>
    <t>Camperdown Rural</t>
  </si>
  <si>
    <t>Caramut</t>
  </si>
  <si>
    <t>Cobden Urban</t>
  </si>
  <si>
    <t>Koroit</t>
  </si>
  <si>
    <t>Lismore &amp; Derrinallum</t>
  </si>
  <si>
    <t>Mortlake</t>
  </si>
  <si>
    <t>Noorat &amp; Glenormiston</t>
  </si>
  <si>
    <t>Peterborough</t>
  </si>
  <si>
    <t>Port Campbell</t>
  </si>
  <si>
    <t>Purnim</t>
  </si>
  <si>
    <t>Simpson</t>
  </si>
  <si>
    <t>Terang</t>
  </si>
  <si>
    <t>Timboon</t>
  </si>
  <si>
    <t>Warrnambool</t>
  </si>
  <si>
    <t>Darlington</t>
  </si>
  <si>
    <t>Cobden Rural</t>
  </si>
  <si>
    <t>Dartmoor</t>
  </si>
  <si>
    <t>Heywood</t>
  </si>
  <si>
    <t>Port Fairy</t>
  </si>
  <si>
    <t>Portland</t>
  </si>
  <si>
    <t>North Otway Pipeline</t>
  </si>
  <si>
    <t>City/Town</t>
  </si>
  <si>
    <t>Residential Customers</t>
  </si>
  <si>
    <t>Non Residential Customers</t>
  </si>
  <si>
    <t>Rural Customers</t>
  </si>
  <si>
    <t>Total Consumption</t>
  </si>
  <si>
    <t>No.</t>
  </si>
  <si>
    <t>Totals</t>
  </si>
  <si>
    <t>Change (%)</t>
  </si>
  <si>
    <t>East Dilwyn</t>
  </si>
  <si>
    <t>Grampians</t>
  </si>
  <si>
    <t>Otway</t>
  </si>
  <si>
    <t>Tullich</t>
  </si>
  <si>
    <t>West Dilwyn</t>
  </si>
  <si>
    <t>Residential</t>
  </si>
  <si>
    <t>Non-residential</t>
  </si>
  <si>
    <t>Rural</t>
  </si>
  <si>
    <t>% Change</t>
  </si>
  <si>
    <t>Connected</t>
  </si>
  <si>
    <t>Unconnected</t>
  </si>
  <si>
    <t>Total</t>
  </si>
  <si>
    <t>Bill Type</t>
  </si>
  <si>
    <t>Property Count</t>
  </si>
  <si>
    <t>Non-Residential</t>
  </si>
  <si>
    <t>64-0455-0100</t>
  </si>
  <si>
    <t>52-0337-0450</t>
  </si>
  <si>
    <t>52-0933-0800</t>
  </si>
  <si>
    <t>22-0272-0100</t>
  </si>
  <si>
    <t>92-3290-0040</t>
  </si>
  <si>
    <t>Industrial</t>
  </si>
  <si>
    <t>Commercial</t>
  </si>
  <si>
    <t>Property No</t>
  </si>
  <si>
    <t>Property Address</t>
  </si>
  <si>
    <t>30-0279-6550</t>
  </si>
  <si>
    <t>93-3328-0100</t>
  </si>
  <si>
    <t>Tullich Pipeline</t>
  </si>
  <si>
    <t>Coleraine Pipeline</t>
  </si>
  <si>
    <t>Willaura Pipeline</t>
  </si>
  <si>
    <t>Caramut Pipeline</t>
  </si>
  <si>
    <t>Konongwootong Pipeline</t>
  </si>
  <si>
    <t>System</t>
  </si>
  <si>
    <t>Other</t>
  </si>
  <si>
    <t>Water usage by system</t>
  </si>
  <si>
    <t>Trade Waste</t>
  </si>
  <si>
    <t>Main Factory       129 Curdie Street Cobden VIC 3266</t>
  </si>
  <si>
    <t>24 Scott Street Warrnambool VIC 3280</t>
  </si>
  <si>
    <t>Business</t>
  </si>
  <si>
    <t>Customers (No)</t>
  </si>
  <si>
    <t>%</t>
  </si>
  <si>
    <t>Check - rural</t>
  </si>
  <si>
    <t>Check - business</t>
  </si>
  <si>
    <t>Check - residential</t>
  </si>
  <si>
    <t>Check - import D3-6</t>
  </si>
  <si>
    <t>Balmoral Pipeline</t>
  </si>
  <si>
    <t>Total consumption (megalitres)</t>
  </si>
  <si>
    <t>Customer                       segment</t>
  </si>
  <si>
    <t>Kilolitres per customer</t>
  </si>
  <si>
    <t>22-0673-9775</t>
  </si>
  <si>
    <t>System/District</t>
  </si>
  <si>
    <t>Number of customers receiving sewerage services</t>
  </si>
  <si>
    <t>Number of water customers</t>
  </si>
  <si>
    <t>Volume (ML)</t>
  </si>
  <si>
    <t xml:space="preserve">[ Show values by District ] </t>
  </si>
  <si>
    <t xml:space="preserve">[ Show values by District and Billing Type ] </t>
  </si>
  <si>
    <t>[Unconnected Water showing properties by District &amp; Billing Type]</t>
  </si>
  <si>
    <t>[Sewer Properties showing properties by District &amp; Billing Type]</t>
  </si>
  <si>
    <t>[Unconnected Sewer showing properties by District &amp; Billing Type]</t>
  </si>
  <si>
    <t>[Trade Waste showing properties by District]</t>
  </si>
  <si>
    <t>Water consumption by town/city (megalitres)</t>
  </si>
  <si>
    <t>Water consumption by system (megalitres)</t>
  </si>
  <si>
    <t>Volume – ML per year</t>
  </si>
  <si>
    <t>No. customers 2011/12</t>
  </si>
  <si>
    <t>No. customers 2010/11</t>
  </si>
  <si>
    <t>200ML to 300ML</t>
  </si>
  <si>
    <t>300ML to 400ML</t>
  </si>
  <si>
    <t>400ML to 500ML</t>
  </si>
  <si>
    <t>500ML to 750 ML</t>
  </si>
  <si>
    <t>750ML to 1,000ML</t>
  </si>
  <si>
    <t>Greater than 1,000ML</t>
  </si>
  <si>
    <t>Total no. of customers</t>
  </si>
  <si>
    <t>Customers by volume range</t>
  </si>
  <si>
    <t>No. customers 2009/10</t>
  </si>
  <si>
    <t>No. customers 2008/09</t>
  </si>
  <si>
    <t>No. customers 2007/08</t>
  </si>
  <si>
    <t>No. customers 2012/13</t>
  </si>
  <si>
    <t xml:space="preserve">[ Expand all water use and then sort by largest to smallest water use ] </t>
  </si>
  <si>
    <t>Total Volume</t>
  </si>
  <si>
    <t>No. customers 2013/14</t>
  </si>
  <si>
    <t>Balmoral Pipeline*</t>
  </si>
  <si>
    <t>Caramut Pipeline*</t>
  </si>
  <si>
    <t>Coleraine Pipeline*</t>
  </si>
  <si>
    <t>Darlington*</t>
  </si>
  <si>
    <t>Hamilton Pipeline*</t>
  </si>
  <si>
    <t>Konongwootong Pipeline*</t>
  </si>
  <si>
    <t>North Otway Pipeline*</t>
  </si>
  <si>
    <t>Tullich Pipeline*</t>
  </si>
  <si>
    <t>Willaura Pipeline*</t>
  </si>
  <si>
    <t>Drinking water</t>
  </si>
  <si>
    <t>Non-Drinking Water</t>
  </si>
  <si>
    <t>Drinking</t>
  </si>
  <si>
    <t>No. customers 2014/15</t>
  </si>
  <si>
    <t>Year</t>
  </si>
  <si>
    <t>Volume</t>
  </si>
  <si>
    <t>Total Value</t>
  </si>
  <si>
    <t>Accrued Volume</t>
  </si>
  <si>
    <t>2014-15</t>
  </si>
  <si>
    <t>50 Drummond Street Dennington VIC 3280</t>
  </si>
  <si>
    <t>32-0252-0150</t>
  </si>
  <si>
    <t>Commercial Road Koroit VIC 3282</t>
  </si>
  <si>
    <t>52-1001-0050</t>
  </si>
  <si>
    <t>Swinton Street Dennington VIC 3280</t>
  </si>
  <si>
    <t>52-0920-0050</t>
  </si>
  <si>
    <t>Ryot Street Warrnambool VIC 3280</t>
  </si>
  <si>
    <t>93-3036-0050</t>
  </si>
  <si>
    <t>Barton Place Portland VIC 3305</t>
  </si>
  <si>
    <t>5 Year Average Annual Consumption</t>
  </si>
  <si>
    <t>5-year average (megalitres)</t>
  </si>
  <si>
    <t>No. customers 2015/16</t>
  </si>
  <si>
    <t>750-1000</t>
  </si>
  <si>
    <t>400-500</t>
  </si>
  <si>
    <t>n/a</t>
  </si>
  <si>
    <t>200-300</t>
  </si>
  <si>
    <t>300-400</t>
  </si>
  <si>
    <t>Note</t>
  </si>
  <si>
    <t>2015-16</t>
  </si>
  <si>
    <t>CHECK</t>
  </si>
  <si>
    <t>TOTAL</t>
  </si>
  <si>
    <t>Township</t>
  </si>
  <si>
    <t>[Water Properties showing properties by District &amp; Billing Type]</t>
  </si>
  <si>
    <t>[Water By Agreement showing properties by District &amp; Billing Type]</t>
  </si>
  <si>
    <t>Water customers connected (No.)</t>
  </si>
  <si>
    <t>Water customers unconnected (No.)</t>
  </si>
  <si>
    <t>Sewer customers connected (No.)</t>
  </si>
  <si>
    <t>Sewer customers unconnected (No.)</t>
  </si>
  <si>
    <t>Trade waste customers connected (No.)</t>
  </si>
  <si>
    <t>Non-drinking</t>
  </si>
  <si>
    <t>Water type</t>
  </si>
  <si>
    <t>5 year average</t>
  </si>
  <si>
    <t>100ML to 200ML</t>
  </si>
  <si>
    <t>No. customers 2016/17</t>
  </si>
  <si>
    <t>Avg Days</t>
  </si>
  <si>
    <t>Vol Per Day</t>
  </si>
  <si>
    <t>2011-12</t>
  </si>
  <si>
    <t>PO#7184 MainFactory      5331 Great Ocean Road Allansford VIC 3277</t>
  </si>
  <si>
    <t>PO2125832 Smelter Site  Portland VIC 3305</t>
  </si>
  <si>
    <t>PO 790PAI0438 Princes Highway Port Fairy VIC 3284</t>
  </si>
  <si>
    <t>46-0618-0150</t>
  </si>
  <si>
    <t>Lavers Hill Road Simpson VIC 3266</t>
  </si>
  <si>
    <t>100-200</t>
  </si>
  <si>
    <t>500-750</t>
  </si>
  <si>
    <t>2012-13</t>
  </si>
  <si>
    <t>07-4357-0480</t>
  </si>
  <si>
    <t>Port Fairy Road Hamilton VIC 3300</t>
  </si>
  <si>
    <t>38-0080-0400</t>
  </si>
  <si>
    <t>Glenormiston College Blacks Road Glenormiston South VIC 3265</t>
  </si>
  <si>
    <t>2013-14</t>
  </si>
  <si>
    <t>Result set 2494 [Fin Year Volume] run 02/06/14</t>
  </si>
  <si>
    <t>Result set 3192 [Fin Year Volume] run 02/07/15</t>
  </si>
  <si>
    <t>Result set 3854 [Fin Year Volume] run 04/06/16</t>
  </si>
  <si>
    <t>Result set 4574 [Fin Year Volume] run 03/06/17</t>
  </si>
  <si>
    <t>When earlier result set 3165 was run on 1/7/15 projected water use was 185,771 and hence this was not reported in the 200-300ML category in the annual report</t>
  </si>
  <si>
    <t>When earlier result set 1759 was run on 30/6/13 projected water use was 195,309 and hence this was not reported in the 200-300ML category in the annual report</t>
  </si>
  <si>
    <t>Warrnambool Cheese and Butter Factory Company Holdings Ltd</t>
  </si>
  <si>
    <t>Fonterra Australia Pty Ltd</t>
  </si>
  <si>
    <t>Alcoa Portland Aluminium Pty Ltd</t>
  </si>
  <si>
    <t>Sun Pharmaceutical Industries (Australia) Pty Ltd</t>
  </si>
  <si>
    <t>Name</t>
  </si>
  <si>
    <t>Port of Portland Pty Ltd</t>
  </si>
  <si>
    <t>South West Healthcare</t>
  </si>
  <si>
    <t>Midfield Co-Products</t>
  </si>
  <si>
    <t>Midfield Meat International Pty Ltd</t>
  </si>
  <si>
    <t>Murray Goulburn Co-operative Company Ltd</t>
  </si>
  <si>
    <t>Result set 4679 [Fin Year Volume] run 02/07/17</t>
  </si>
  <si>
    <t>2016-17</t>
  </si>
  <si>
    <t>Result set 4573 [Fin Year Volume] run 03/06/17</t>
  </si>
  <si>
    <t>PO#71834 MainFactory      5331 Great Ocean Road Allansford VIC 3277</t>
  </si>
  <si>
    <t>20-0455-0650</t>
  </si>
  <si>
    <t>PO#71722 Sungold      5311 Great Ocean Road Allansford VIC 3277</t>
  </si>
  <si>
    <t>Update year in cell B1</t>
  </si>
  <si>
    <t>No. customers 2017/18</t>
  </si>
  <si>
    <t>2017/18</t>
  </si>
  <si>
    <t>Annual</t>
  </si>
  <si>
    <t xml:space="preserve">Indicator </t>
  </si>
  <si>
    <t>Indicator</t>
  </si>
  <si>
    <t>Split</t>
  </si>
  <si>
    <t>Reference</t>
  </si>
  <si>
    <t>Baseline Explanatory Data (BED)</t>
  </si>
  <si>
    <t>BED 1</t>
  </si>
  <si>
    <t>Number or Water Customers (No.)</t>
  </si>
  <si>
    <t>BED 2</t>
  </si>
  <si>
    <t>Number of Sewerage Customers (No.)</t>
  </si>
  <si>
    <t>BED 4</t>
  </si>
  <si>
    <t>Number of Trade Waste Customers (No.)</t>
  </si>
  <si>
    <t>BED 10</t>
  </si>
  <si>
    <t>Metered volume of water delivered to customers (ML)</t>
  </si>
  <si>
    <t>Wannon Water</t>
  </si>
  <si>
    <t>2015-2016 v 0.1</t>
  </si>
  <si>
    <t>2017-18</t>
  </si>
  <si>
    <t>Result set 5701 [Fin Year Volume] run 03/07/18</t>
  </si>
  <si>
    <t>MainFactory 5331 Great Ocean Road Allansford VIC 3277</t>
  </si>
  <si>
    <t>6290101.10000411 129 Curdie Street Cobden VIC 3266</t>
  </si>
  <si>
    <t>PO 2132805  Smelter Site  Portland VIC 3305</t>
  </si>
  <si>
    <t>23 Commercial Road Koroit VIC 3282</t>
  </si>
  <si>
    <t>Contract 790CAI0018  Princes Highway Port Fairy VIC 3284</t>
  </si>
  <si>
    <t>Shed 1/325 Manifold Street Camperdown VIC 3260</t>
  </si>
  <si>
    <t>&gt;1000</t>
  </si>
  <si>
    <t>Per capita daily residential drinking water consumption (L)</t>
  </si>
  <si>
    <t>Total drinking and non-drinking water consumption</t>
  </si>
  <si>
    <t>2018/19</t>
  </si>
  <si>
    <t>Copy values in B56:I56 and past values two columns to the right i.e. copy to cells D56:K56</t>
  </si>
  <si>
    <t>Update year in cell B56</t>
  </si>
  <si>
    <t>Copy values in B1:E4 and past values one column to the right i.e. copy to cells C1:F4</t>
  </si>
  <si>
    <t>No. customers 2018/19</t>
  </si>
  <si>
    <t>2018-19</t>
  </si>
  <si>
    <t>Result set 6741 [Fin Year Volume] run 02/07/19</t>
  </si>
  <si>
    <t>PO 2139767CS  Smelter Site  Portland VIC 3305</t>
  </si>
  <si>
    <t>South west Healthcare</t>
  </si>
  <si>
    <t>Camperdown Dairy Company Pty Ltd</t>
  </si>
  <si>
    <t>Midfield Co-products</t>
  </si>
  <si>
    <t>Growth</t>
  </si>
  <si>
    <t>Increase</t>
  </si>
  <si>
    <t>Bega Cheese Limited</t>
  </si>
  <si>
    <t>Growth in customer numbers (connected water)</t>
  </si>
  <si>
    <t>Growth in customer numbers (connected sewer)</t>
  </si>
  <si>
    <t>2019/20</t>
  </si>
  <si>
    <t>2019/20 Volume (ML)</t>
  </si>
  <si>
    <t>Insert a column to the right of Column A. Add data for current year.</t>
  </si>
  <si>
    <t>No. customers 2019/20</t>
  </si>
  <si>
    <t>2019-20</t>
  </si>
  <si>
    <t>Terang Water Works</t>
  </si>
  <si>
    <t>Warrnambool Pipeline</t>
  </si>
  <si>
    <t>Carpendeit Water Works</t>
  </si>
  <si>
    <t>Cobden Water Works</t>
  </si>
  <si>
    <t>Camperdown Water Works</t>
  </si>
  <si>
    <t>Carlisle Water Works</t>
  </si>
  <si>
    <t>Major</t>
  </si>
  <si>
    <t>PO 2146156C  Smelter Site  Portland VIC 3305</t>
  </si>
  <si>
    <t>Change</t>
  </si>
  <si>
    <t>Total volume</t>
  </si>
  <si>
    <t>Usage by system</t>
  </si>
  <si>
    <t>Total volume by township</t>
  </si>
  <si>
    <t>Water consumption by type</t>
  </si>
  <si>
    <t>Connected water customers</t>
  </si>
  <si>
    <t>Unconnected water customers</t>
  </si>
  <si>
    <t>Connected sewer customers</t>
  </si>
  <si>
    <t>Unconnected sewer customers</t>
  </si>
  <si>
    <t>Trade waste customers</t>
  </si>
  <si>
    <t>Connected trade waste customers</t>
  </si>
  <si>
    <t>Residential/Business/Rural</t>
  </si>
  <si>
    <t>5-year average</t>
  </si>
  <si>
    <t>ESC</t>
  </si>
  <si>
    <t>Water customers - residential</t>
  </si>
  <si>
    <t>Water customers - non-residential</t>
  </si>
  <si>
    <t>Sewer customers - residential</t>
  </si>
  <si>
    <t>Sewer customers - non-residential</t>
  </si>
  <si>
    <t>Trade waste customers - industrial</t>
  </si>
  <si>
    <t>Trade waste customers - commercial</t>
  </si>
  <si>
    <t>Metered volume - residential</t>
  </si>
  <si>
    <t>Metered volume - non-residential</t>
  </si>
  <si>
    <t>Res</t>
  </si>
  <si>
    <t>Non-Res</t>
  </si>
  <si>
    <t>Copy values in cells H3:L45 and past values one column to the right. Update year in cell H3.</t>
  </si>
  <si>
    <t>2020/21</t>
  </si>
  <si>
    <t>2020/21 Volume (ML)</t>
  </si>
  <si>
    <t>Copy values from cells E20:E22 and past values one column to the left. Update value in cell E20.</t>
  </si>
  <si>
    <t>No. customers 2020/21</t>
  </si>
  <si>
    <t>2020-21</t>
  </si>
  <si>
    <t>Provico Australia Pty Ltd</t>
  </si>
  <si>
    <t>Result set 8133 [Fin YTD Volume] run 06/07/21</t>
  </si>
  <si>
    <t>Grey out the sixth year</t>
  </si>
  <si>
    <t>PO 2153305  Smelter Site  Portland VIC 3305</t>
  </si>
  <si>
    <t>2021/22</t>
  </si>
  <si>
    <t>2021/22 Volume (ML)</t>
  </si>
  <si>
    <t>No. customers 2021/22</t>
  </si>
  <si>
    <t>Result set 7450 [Fin Year Volume] run 15/07/20</t>
  </si>
  <si>
    <t>2021-22</t>
  </si>
  <si>
    <t>Result set 8698 [Fin YTD Volume] run 03/07/22</t>
  </si>
  <si>
    <t>6290102.10000411 129 Curdie Street Cobden VIC 3266</t>
  </si>
  <si>
    <t>PO 2161733  Smelter Site  Portland VIC 3305</t>
  </si>
  <si>
    <t>OContract 790CAI0018  Princes Highway Port Fairy VIC 3284</t>
  </si>
  <si>
    <t>Sungold 5311 Great Ocean Road Allansford VIC 3277</t>
  </si>
  <si>
    <t>2022/23</t>
  </si>
  <si>
    <t>2022/23 Volume (ML)</t>
  </si>
  <si>
    <t>2022/23 Total Sewerage Customers</t>
  </si>
  <si>
    <t>No. customers 2022/23</t>
  </si>
  <si>
    <t>2022-23</t>
  </si>
  <si>
    <t>PO 2171515  Smelter Site  Portland VIC 3305</t>
  </si>
  <si>
    <t>Customer</t>
  </si>
  <si>
    <t>Trading Name</t>
  </si>
  <si>
    <t>Classification</t>
  </si>
  <si>
    <t>Discharge Type</t>
  </si>
  <si>
    <t>Location</t>
  </si>
  <si>
    <t>Catchment</t>
  </si>
  <si>
    <t>Camperdown Dairy Company Pty Ltd &amp; Australian Dairy Nutritional's Pty Ltd</t>
  </si>
  <si>
    <t>Camperdown Dairy</t>
  </si>
  <si>
    <t>Major Trade Waste</t>
  </si>
  <si>
    <t>Sewer Network</t>
  </si>
  <si>
    <t>Eastern</t>
  </si>
  <si>
    <t>Bega</t>
  </si>
  <si>
    <t xml:space="preserve">Sewer Network, Brine Receival </t>
  </si>
  <si>
    <t>Central</t>
  </si>
  <si>
    <t>Warrnambool Livestock Exchange</t>
  </si>
  <si>
    <t>Warrnambool Saleyards</t>
  </si>
  <si>
    <t>Sun Pharmaceutical Industries Australia Pty Ltd</t>
  </si>
  <si>
    <t>Sun Pharmaceutical Industries</t>
  </si>
  <si>
    <t>RLX Operating Company</t>
  </si>
  <si>
    <t>Camperdown Saleyards</t>
  </si>
  <si>
    <t xml:space="preserve">Southern Grampians Shire Councill </t>
  </si>
  <si>
    <t>Hamilton Livestock Exchange</t>
  </si>
  <si>
    <t xml:space="preserve">Hamilton </t>
  </si>
  <si>
    <t>Western</t>
  </si>
  <si>
    <t>Saputo Dairy Australia</t>
  </si>
  <si>
    <t>Saputo</t>
  </si>
  <si>
    <t>Midfield Meats International Pty Ltd</t>
  </si>
  <si>
    <t>Midfield Meats</t>
  </si>
  <si>
    <t xml:space="preserve">Provico </t>
  </si>
  <si>
    <t>Property No.</t>
  </si>
  <si>
    <t>52-3290-0040</t>
  </si>
  <si>
    <t>52-0163-2400</t>
  </si>
  <si>
    <t>07-4357-0100</t>
  </si>
  <si>
    <t>2023/24</t>
  </si>
  <si>
    <t>2023/24 Volume (ML)</t>
  </si>
  <si>
    <t>Update year in cell G66 and H66</t>
  </si>
  <si>
    <t>Copy values in cells G68:G109 and past values one column to the right i.e. copy to cells H68:H109.</t>
  </si>
  <si>
    <t>2023/24 Total Water Customers</t>
  </si>
  <si>
    <t>2022/23  Total Water Customers</t>
  </si>
  <si>
    <t>Update year in cell G113 and H113</t>
  </si>
  <si>
    <t>Copy values in cells G115:G134 one column to the right i.e. copy to cells H115:H134.</t>
  </si>
  <si>
    <t>2023/24 Total Sewerage Customers</t>
  </si>
  <si>
    <t>Update year in cell G137</t>
  </si>
  <si>
    <t>No. Connected Sewerage Customers 2023/24</t>
  </si>
  <si>
    <t>No. customers 2023/24</t>
  </si>
  <si>
    <t>Not reported</t>
  </si>
  <si>
    <t>50ML to 100ML</t>
  </si>
  <si>
    <t>Water Consumption Report - 2023/24</t>
  </si>
  <si>
    <t>Residential Connections</t>
  </si>
  <si>
    <t>Number of residential connections</t>
  </si>
  <si>
    <t>Potable water volume consumed by residential connections</t>
  </si>
  <si>
    <t>Per capita daily residential potable water consumption</t>
  </si>
  <si>
    <t>Recycled water volume used by residential connections</t>
  </si>
  <si>
    <t>Treated stormwater volume used by residential connections</t>
  </si>
  <si>
    <t>I assume this is number of "potable" residential connections</t>
  </si>
  <si>
    <t>Number</t>
  </si>
  <si>
    <t>Megalitres</t>
  </si>
  <si>
    <t>Provided by others</t>
  </si>
  <si>
    <t>Non-Residential Connections</t>
  </si>
  <si>
    <t>Number of non-residential connections</t>
  </si>
  <si>
    <t>Potable water volume consumed by non-residential connections</t>
  </si>
  <si>
    <t>Recycled water volume (end use) used by non-residential connections</t>
  </si>
  <si>
    <t>Commercial purposes</t>
  </si>
  <si>
    <t>Industrial purposes</t>
  </si>
  <si>
    <t>Agricultural purposes</t>
  </si>
  <si>
    <t>Municipal purposes</t>
  </si>
  <si>
    <t>Optional</t>
  </si>
  <si>
    <t>Beneficial Allocation</t>
  </si>
  <si>
    <t>Within Process</t>
  </si>
  <si>
    <t>Treated stormwater volume (end use) or harvested stormwater for beneficial use us by non-residential connections</t>
  </si>
  <si>
    <t>I assume this is number of "potable" non-residential connections. Includes non-residential and rural customers receiving a potable supply</t>
  </si>
  <si>
    <t>Includes non-residential and rural customers receiving a potable supply</t>
  </si>
  <si>
    <t>Total number of connections</t>
  </si>
  <si>
    <t>Total potable water consumed</t>
  </si>
  <si>
    <t>Total recycled water and stormwater volume</t>
  </si>
  <si>
    <t>Total volume of water ued by connections</t>
  </si>
  <si>
    <t>Average annual water consumption</t>
  </si>
  <si>
    <t>Non-Revenue Water</t>
  </si>
  <si>
    <t>Leakage</t>
  </si>
  <si>
    <t>Firefighting</t>
  </si>
  <si>
    <t>Total non-revenue water</t>
  </si>
  <si>
    <t>Total volume of water from all sources</t>
  </si>
  <si>
    <t>Non-potable water customers are not included - in 2022/23 we had 641 customers that used 1,694 ML (15% of our total water use)</t>
  </si>
  <si>
    <t>2023-24</t>
  </si>
  <si>
    <t>Result set 10817 [Fin YTD Volume] run 30/06/24</t>
  </si>
  <si>
    <t>Result set 10818 [Annual Property Count] run 30/06/24</t>
  </si>
  <si>
    <t>Result set 10819 [ESC Property Count] run 30/06/24</t>
  </si>
  <si>
    <t>Water Performance Report - 2023-2024</t>
  </si>
  <si>
    <t>PO 2182819  Smelter Site  Portland VIC 3305</t>
  </si>
  <si>
    <t>50-100</t>
  </si>
  <si>
    <t>Group A</t>
  </si>
  <si>
    <t>Group B</t>
  </si>
  <si>
    <t>Average</t>
  </si>
  <si>
    <t>fk_district</t>
  </si>
  <si>
    <t>district</t>
  </si>
  <si>
    <t>fk_bill_type</t>
  </si>
  <si>
    <t>record_count</t>
  </si>
  <si>
    <t>N</t>
  </si>
  <si>
    <t>R</t>
  </si>
  <si>
    <t>RU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</si>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</sst>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%"/>
    <numFmt numFmtId="167" formatCode="0.0"/>
    <numFmt numFmtId="168" formatCode="mmm\-yyyy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39">
    <xf numFmtId="0" fontId="0" fillId="0" borderId="0" xfId="0"/>
    <xf numFmtId="0" fontId="6" fillId="0" borderId="0" xfId="0" applyFont="1"/>
    <xf numFmtId="0" fontId="5" fillId="0" borderId="37" xfId="0" applyFont="1" applyBorder="1"/>
    <xf numFmtId="0" fontId="5" fillId="0" borderId="45" xfId="0" applyFont="1" applyBorder="1"/>
    <xf numFmtId="0" fontId="5" fillId="2" borderId="45" xfId="0" applyFont="1" applyFill="1" applyBorder="1"/>
    <xf numFmtId="0" fontId="5" fillId="2" borderId="24" xfId="0" applyFont="1" applyFill="1" applyBorder="1"/>
    <xf numFmtId="0" fontId="5" fillId="2" borderId="46" xfId="0" applyFont="1" applyFill="1" applyBorder="1"/>
    <xf numFmtId="0" fontId="6" fillId="2" borderId="38" xfId="0" applyFont="1" applyFill="1" applyBorder="1"/>
    <xf numFmtId="0" fontId="6" fillId="2" borderId="39" xfId="0" applyFont="1" applyFill="1" applyBorder="1"/>
    <xf numFmtId="0" fontId="5" fillId="2" borderId="42" xfId="0" applyFont="1" applyFill="1" applyBorder="1"/>
    <xf numFmtId="0" fontId="6" fillId="2" borderId="30" xfId="0" applyFont="1" applyFill="1" applyBorder="1"/>
    <xf numFmtId="0" fontId="6" fillId="2" borderId="43" xfId="0" applyFont="1" applyFill="1" applyBorder="1"/>
    <xf numFmtId="0" fontId="6" fillId="7" borderId="40" xfId="0" applyFont="1" applyFill="1" applyBorder="1"/>
    <xf numFmtId="0" fontId="6" fillId="7" borderId="42" xfId="0" applyFont="1" applyFill="1" applyBorder="1"/>
    <xf numFmtId="0" fontId="6" fillId="7" borderId="37" xfId="0" applyFont="1" applyFill="1" applyBorder="1"/>
    <xf numFmtId="0" fontId="5" fillId="0" borderId="42" xfId="0" applyFont="1" applyBorder="1"/>
    <xf numFmtId="0" fontId="6" fillId="6" borderId="37" xfId="0" applyFont="1" applyFill="1" applyBorder="1"/>
    <xf numFmtId="0" fontId="6" fillId="6" borderId="38" xfId="0" applyFont="1" applyFill="1" applyBorder="1"/>
    <xf numFmtId="0" fontId="6" fillId="6" borderId="39" xfId="0" applyFont="1" applyFill="1" applyBorder="1"/>
    <xf numFmtId="0" fontId="6" fillId="6" borderId="40" xfId="0" applyFont="1" applyFill="1" applyBorder="1"/>
    <xf numFmtId="0" fontId="6" fillId="6" borderId="0" xfId="0" applyFont="1" applyFill="1"/>
    <xf numFmtId="0" fontId="6" fillId="6" borderId="41" xfId="0" applyFont="1" applyFill="1" applyBorder="1"/>
    <xf numFmtId="0" fontId="6" fillId="6" borderId="42" xfId="0" applyFont="1" applyFill="1" applyBorder="1"/>
    <xf numFmtId="0" fontId="6" fillId="6" borderId="30" xfId="0" applyFont="1" applyFill="1" applyBorder="1"/>
    <xf numFmtId="0" fontId="6" fillId="6" borderId="43" xfId="0" applyFont="1" applyFill="1" applyBorder="1"/>
    <xf numFmtId="0" fontId="5" fillId="8" borderId="45" xfId="0" applyFont="1" applyFill="1" applyBorder="1"/>
    <xf numFmtId="167" fontId="6" fillId="7" borderId="38" xfId="0" applyNumberFormat="1" applyFont="1" applyFill="1" applyBorder="1"/>
    <xf numFmtId="167" fontId="6" fillId="7" borderId="39" xfId="0" applyNumberFormat="1" applyFont="1" applyFill="1" applyBorder="1"/>
    <xf numFmtId="167" fontId="6" fillId="7" borderId="0" xfId="0" applyNumberFormat="1" applyFont="1" applyFill="1"/>
    <xf numFmtId="167" fontId="6" fillId="7" borderId="41" xfId="0" applyNumberFormat="1" applyFont="1" applyFill="1" applyBorder="1"/>
    <xf numFmtId="167" fontId="6" fillId="7" borderId="30" xfId="0" applyNumberFormat="1" applyFont="1" applyFill="1" applyBorder="1"/>
    <xf numFmtId="167" fontId="6" fillId="7" borderId="43" xfId="0" applyNumberFormat="1" applyFont="1" applyFill="1" applyBorder="1"/>
    <xf numFmtId="0" fontId="5" fillId="8" borderId="24" xfId="0" applyFont="1" applyFill="1" applyBorder="1" applyAlignment="1">
      <alignment horizontal="center"/>
    </xf>
    <xf numFmtId="0" fontId="5" fillId="8" borderId="46" xfId="0" applyFont="1" applyFill="1" applyBorder="1" applyAlignment="1">
      <alignment horizontal="center"/>
    </xf>
    <xf numFmtId="1" fontId="5" fillId="0" borderId="38" xfId="0" applyNumberFormat="1" applyFont="1" applyBorder="1"/>
    <xf numFmtId="3" fontId="5" fillId="0" borderId="30" xfId="0" applyNumberFormat="1" applyFont="1" applyBorder="1"/>
    <xf numFmtId="3" fontId="5" fillId="0" borderId="43" xfId="0" applyNumberFormat="1" applyFont="1" applyBorder="1"/>
    <xf numFmtId="167" fontId="5" fillId="0" borderId="24" xfId="0" applyNumberFormat="1" applyFont="1" applyBorder="1"/>
    <xf numFmtId="167" fontId="5" fillId="0" borderId="46" xfId="0" applyNumberFormat="1" applyFont="1" applyBorder="1"/>
    <xf numFmtId="1" fontId="6" fillId="7" borderId="38" xfId="0" applyNumberFormat="1" applyFont="1" applyFill="1" applyBorder="1"/>
    <xf numFmtId="1" fontId="6" fillId="7" borderId="39" xfId="0" applyNumberFormat="1" applyFont="1" applyFill="1" applyBorder="1"/>
    <xf numFmtId="1" fontId="6" fillId="7" borderId="0" xfId="0" applyNumberFormat="1" applyFont="1" applyFill="1"/>
    <xf numFmtId="1" fontId="6" fillId="7" borderId="41" xfId="0" applyNumberFormat="1" applyFont="1" applyFill="1" applyBorder="1"/>
    <xf numFmtId="1" fontId="6" fillId="7" borderId="30" xfId="0" applyNumberFormat="1" applyFont="1" applyFill="1" applyBorder="1"/>
    <xf numFmtId="1" fontId="6" fillId="7" borderId="43" xfId="0" applyNumberFormat="1" applyFont="1" applyFill="1" applyBorder="1"/>
    <xf numFmtId="1" fontId="5" fillId="0" borderId="24" xfId="0" applyNumberFormat="1" applyFont="1" applyBorder="1"/>
    <xf numFmtId="1" fontId="5" fillId="0" borderId="46" xfId="0" applyNumberFormat="1" applyFont="1" applyBorder="1"/>
    <xf numFmtId="0" fontId="5" fillId="2" borderId="38" xfId="0" applyFont="1" applyFill="1" applyBorder="1"/>
    <xf numFmtId="0" fontId="5" fillId="2" borderId="39" xfId="0" applyFont="1" applyFill="1" applyBorder="1"/>
    <xf numFmtId="0" fontId="5" fillId="2" borderId="30" xfId="0" applyFont="1" applyFill="1" applyBorder="1"/>
    <xf numFmtId="0" fontId="5" fillId="2" borderId="43" xfId="0" applyFont="1" applyFill="1" applyBorder="1"/>
    <xf numFmtId="3" fontId="5" fillId="0" borderId="42" xfId="0" applyNumberFormat="1" applyFont="1" applyBorder="1"/>
    <xf numFmtId="3" fontId="5" fillId="0" borderId="44" xfId="0" applyNumberFormat="1" applyFont="1" applyBorder="1"/>
    <xf numFmtId="1" fontId="9" fillId="7" borderId="39" xfId="0" applyNumberFormat="1" applyFont="1" applyFill="1" applyBorder="1"/>
    <xf numFmtId="1" fontId="9" fillId="0" borderId="39" xfId="0" applyNumberFormat="1" applyFont="1" applyBorder="1"/>
    <xf numFmtId="1" fontId="9" fillId="7" borderId="41" xfId="0" applyNumberFormat="1" applyFont="1" applyFill="1" applyBorder="1"/>
    <xf numFmtId="1" fontId="9" fillId="0" borderId="41" xfId="0" applyNumberFormat="1" applyFont="1" applyBorder="1"/>
    <xf numFmtId="1" fontId="9" fillId="7" borderId="43" xfId="0" applyNumberFormat="1" applyFont="1" applyFill="1" applyBorder="1"/>
    <xf numFmtId="1" fontId="9" fillId="0" borderId="43" xfId="0" applyNumberFormat="1" applyFont="1" applyBorder="1"/>
    <xf numFmtId="1" fontId="8" fillId="0" borderId="46" xfId="0" applyNumberFormat="1" applyFont="1" applyBorder="1"/>
    <xf numFmtId="0" fontId="5" fillId="8" borderId="44" xfId="0" applyFont="1" applyFill="1" applyBorder="1"/>
    <xf numFmtId="1" fontId="6" fillId="7" borderId="34" xfId="0" applyNumberFormat="1" applyFont="1" applyFill="1" applyBorder="1"/>
    <xf numFmtId="1" fontId="6" fillId="7" borderId="35" xfId="0" applyNumberFormat="1" applyFont="1" applyFill="1" applyBorder="1"/>
    <xf numFmtId="1" fontId="5" fillId="0" borderId="34" xfId="0" applyNumberFormat="1" applyFont="1" applyBorder="1"/>
    <xf numFmtId="1" fontId="8" fillId="0" borderId="39" xfId="0" applyNumberFormat="1" applyFont="1" applyBorder="1"/>
    <xf numFmtId="3" fontId="8" fillId="0" borderId="46" xfId="0" applyNumberFormat="1" applyFont="1" applyBorder="1"/>
    <xf numFmtId="0" fontId="8" fillId="0" borderId="45" xfId="0" applyFont="1" applyBorder="1"/>
    <xf numFmtId="0" fontId="8" fillId="0" borderId="44" xfId="0" applyFont="1" applyBorder="1"/>
    <xf numFmtId="0" fontId="9" fillId="0" borderId="37" xfId="0" applyFont="1" applyBorder="1"/>
    <xf numFmtId="0" fontId="9" fillId="0" borderId="34" xfId="0" applyFont="1" applyBorder="1"/>
    <xf numFmtId="0" fontId="9" fillId="0" borderId="40" xfId="0" applyFont="1" applyBorder="1"/>
    <xf numFmtId="0" fontId="9" fillId="0" borderId="35" xfId="0" applyFont="1" applyBorder="1"/>
    <xf numFmtId="0" fontId="9" fillId="0" borderId="42" xfId="0" applyFont="1" applyBorder="1"/>
    <xf numFmtId="0" fontId="9" fillId="0" borderId="36" xfId="0" applyFont="1" applyBorder="1"/>
    <xf numFmtId="0" fontId="5" fillId="0" borderId="0" xfId="0" applyFont="1"/>
    <xf numFmtId="0" fontId="7" fillId="0" borderId="0" xfId="0" applyFont="1"/>
    <xf numFmtId="0" fontId="10" fillId="0" borderId="0" xfId="0" applyFont="1"/>
    <xf numFmtId="0" fontId="6" fillId="0" borderId="20" xfId="0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3" fontId="6" fillId="0" borderId="0" xfId="0" applyNumberFormat="1" applyFont="1"/>
    <xf numFmtId="8" fontId="6" fillId="0" borderId="0" xfId="0" applyNumberFormat="1" applyFont="1"/>
    <xf numFmtId="0" fontId="5" fillId="4" borderId="32" xfId="0" applyFont="1" applyFill="1" applyBorder="1" applyAlignment="1">
      <alignment horizontal="center" wrapText="1"/>
    </xf>
    <xf numFmtId="3" fontId="5" fillId="4" borderId="31" xfId="0" applyNumberFormat="1" applyFont="1" applyFill="1" applyBorder="1" applyAlignment="1">
      <alignment horizontal="center" wrapText="1"/>
    </xf>
    <xf numFmtId="0" fontId="5" fillId="4" borderId="31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5" xfId="0" applyFont="1" applyFill="1" applyBorder="1"/>
    <xf numFmtId="3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0" fontId="6" fillId="3" borderId="5" xfId="0" applyFont="1" applyFill="1" applyBorder="1"/>
    <xf numFmtId="3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0" fontId="6" fillId="2" borderId="29" xfId="0" applyFont="1" applyFill="1" applyBorder="1"/>
    <xf numFmtId="3" fontId="6" fillId="2" borderId="30" xfId="0" applyNumberFormat="1" applyFont="1" applyFill="1" applyBorder="1" applyAlignment="1">
      <alignment horizontal="center"/>
    </xf>
    <xf numFmtId="1" fontId="6" fillId="2" borderId="30" xfId="0" applyNumberFormat="1" applyFont="1" applyFill="1" applyBorder="1" applyAlignment="1">
      <alignment horizontal="center"/>
    </xf>
    <xf numFmtId="3" fontId="6" fillId="2" borderId="33" xfId="0" applyNumberFormat="1" applyFont="1" applyFill="1" applyBorder="1" applyAlignment="1">
      <alignment horizontal="center"/>
    </xf>
    <xf numFmtId="0" fontId="5" fillId="3" borderId="26" xfId="0" applyFont="1" applyFill="1" applyBorder="1"/>
    <xf numFmtId="3" fontId="5" fillId="3" borderId="27" xfId="0" applyNumberFormat="1" applyFont="1" applyFill="1" applyBorder="1" applyAlignment="1">
      <alignment horizontal="center"/>
    </xf>
    <xf numFmtId="9" fontId="5" fillId="3" borderId="27" xfId="2" applyFont="1" applyFill="1" applyBorder="1" applyAlignment="1">
      <alignment horizontal="center"/>
    </xf>
    <xf numFmtId="1" fontId="5" fillId="3" borderId="27" xfId="0" applyNumberFormat="1" applyFont="1" applyFill="1" applyBorder="1" applyAlignment="1">
      <alignment horizontal="center"/>
    </xf>
    <xf numFmtId="1" fontId="5" fillId="3" borderId="2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5" fillId="0" borderId="44" xfId="0" applyFont="1" applyBorder="1" applyAlignment="1">
      <alignment horizontal="center"/>
    </xf>
    <xf numFmtId="0" fontId="6" fillId="0" borderId="44" xfId="0" applyFont="1" applyBorder="1"/>
    <xf numFmtId="3" fontId="6" fillId="0" borderId="44" xfId="0" applyNumberFormat="1" applyFont="1" applyBorder="1"/>
    <xf numFmtId="0" fontId="5" fillId="0" borderId="44" xfId="0" applyFont="1" applyBorder="1"/>
    <xf numFmtId="0" fontId="6" fillId="2" borderId="0" xfId="0" applyFont="1" applyFill="1"/>
    <xf numFmtId="0" fontId="5" fillId="2" borderId="0" xfId="0" applyFont="1" applyFill="1"/>
    <xf numFmtId="3" fontId="7" fillId="0" borderId="0" xfId="0" applyNumberFormat="1" applyFont="1"/>
    <xf numFmtId="8" fontId="7" fillId="0" borderId="0" xfId="0" applyNumberFormat="1" applyFont="1"/>
    <xf numFmtId="0" fontId="7" fillId="2" borderId="0" xfId="0" applyFont="1" applyFill="1"/>
    <xf numFmtId="3" fontId="6" fillId="6" borderId="41" xfId="0" applyNumberFormat="1" applyFont="1" applyFill="1" applyBorder="1"/>
    <xf numFmtId="0" fontId="11" fillId="0" borderId="0" xfId="0" applyFont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 wrapText="1"/>
    </xf>
    <xf numFmtId="0" fontId="12" fillId="0" borderId="2" xfId="0" applyFont="1" applyBorder="1"/>
    <xf numFmtId="164" fontId="12" fillId="0" borderId="3" xfId="1" applyNumberFormat="1" applyFont="1" applyFill="1" applyBorder="1"/>
    <xf numFmtId="165" fontId="12" fillId="0" borderId="4" xfId="1" applyNumberFormat="1" applyFont="1" applyFill="1" applyBorder="1"/>
    <xf numFmtId="164" fontId="12" fillId="0" borderId="3" xfId="1" applyNumberFormat="1" applyFont="1" applyBorder="1"/>
    <xf numFmtId="165" fontId="12" fillId="0" borderId="4" xfId="1" applyNumberFormat="1" applyFont="1" applyBorder="1"/>
    <xf numFmtId="165" fontId="12" fillId="0" borderId="8" xfId="1" applyNumberFormat="1" applyFont="1" applyFill="1" applyBorder="1"/>
    <xf numFmtId="164" fontId="12" fillId="0" borderId="4" xfId="1" applyNumberFormat="1" applyFont="1" applyFill="1" applyBorder="1"/>
    <xf numFmtId="1" fontId="12" fillId="0" borderId="0" xfId="0" applyNumberFormat="1" applyFont="1" applyAlignment="1">
      <alignment horizontal="center"/>
    </xf>
    <xf numFmtId="0" fontId="12" fillId="5" borderId="0" xfId="0" applyFont="1" applyFill="1"/>
    <xf numFmtId="43" fontId="12" fillId="0" borderId="0" xfId="0" applyNumberFormat="1" applyFont="1"/>
    <xf numFmtId="0" fontId="12" fillId="0" borderId="5" xfId="0" applyFont="1" applyBorder="1"/>
    <xf numFmtId="165" fontId="12" fillId="0" borderId="9" xfId="1" applyNumberFormat="1" applyFont="1" applyFill="1" applyBorder="1"/>
    <xf numFmtId="164" fontId="12" fillId="0" borderId="0" xfId="0" applyNumberFormat="1" applyFont="1"/>
    <xf numFmtId="0" fontId="11" fillId="0" borderId="6" xfId="0" applyFont="1" applyBorder="1"/>
    <xf numFmtId="164" fontId="11" fillId="0" borderId="1" xfId="1" applyNumberFormat="1" applyFont="1" applyBorder="1"/>
    <xf numFmtId="164" fontId="11" fillId="0" borderId="7" xfId="1" applyNumberFormat="1" applyFont="1" applyFill="1" applyBorder="1"/>
    <xf numFmtId="164" fontId="11" fillId="0" borderId="7" xfId="1" applyNumberFormat="1" applyFont="1" applyBorder="1"/>
    <xf numFmtId="164" fontId="11" fillId="0" borderId="6" xfId="1" applyNumberFormat="1" applyFont="1" applyBorder="1"/>
    <xf numFmtId="164" fontId="11" fillId="0" borderId="6" xfId="1" applyNumberFormat="1" applyFont="1" applyFill="1" applyBorder="1"/>
    <xf numFmtId="1" fontId="11" fillId="0" borderId="0" xfId="0" applyNumberFormat="1" applyFont="1" applyAlignment="1">
      <alignment horizontal="center"/>
    </xf>
    <xf numFmtId="164" fontId="12" fillId="0" borderId="4" xfId="1" applyNumberFormat="1" applyFont="1" applyBorder="1"/>
    <xf numFmtId="164" fontId="12" fillId="0" borderId="9" xfId="1" applyNumberFormat="1" applyFont="1" applyFill="1" applyBorder="1"/>
    <xf numFmtId="0" fontId="12" fillId="0" borderId="0" xfId="0" applyFont="1" applyAlignment="1">
      <alignment horizontal="center"/>
    </xf>
    <xf numFmtId="0" fontId="11" fillId="0" borderId="6" xfId="0" applyFont="1" applyBorder="1" applyAlignment="1">
      <alignment wrapText="1"/>
    </xf>
    <xf numFmtId="0" fontId="11" fillId="0" borderId="17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3" fillId="0" borderId="0" xfId="0" applyFont="1"/>
    <xf numFmtId="0" fontId="12" fillId="0" borderId="8" xfId="0" applyFont="1" applyBorder="1"/>
    <xf numFmtId="164" fontId="12" fillId="0" borderId="10" xfId="1" applyNumberFormat="1" applyFont="1" applyFill="1" applyBorder="1"/>
    <xf numFmtId="9" fontId="12" fillId="0" borderId="19" xfId="2" applyFont="1" applyFill="1" applyBorder="1" applyAlignment="1">
      <alignment horizontal="center"/>
    </xf>
    <xf numFmtId="0" fontId="12" fillId="0" borderId="9" xfId="0" applyFont="1" applyBorder="1"/>
    <xf numFmtId="9" fontId="12" fillId="0" borderId="4" xfId="2" applyFont="1" applyFill="1" applyBorder="1" applyAlignment="1">
      <alignment horizontal="center"/>
    </xf>
    <xf numFmtId="0" fontId="12" fillId="0" borderId="20" xfId="0" applyFont="1" applyBorder="1"/>
    <xf numFmtId="164" fontId="12" fillId="0" borderId="21" xfId="1" applyNumberFormat="1" applyFont="1" applyFill="1" applyBorder="1"/>
    <xf numFmtId="9" fontId="12" fillId="0" borderId="22" xfId="2" applyFont="1" applyFill="1" applyBorder="1" applyAlignment="1">
      <alignment horizontal="center"/>
    </xf>
    <xf numFmtId="164" fontId="11" fillId="0" borderId="1" xfId="1" applyNumberFormat="1" applyFont="1" applyFill="1" applyBorder="1"/>
    <xf numFmtId="9" fontId="11" fillId="0" borderId="7" xfId="2" applyFont="1" applyFill="1" applyBorder="1" applyAlignment="1">
      <alignment horizontal="center"/>
    </xf>
    <xf numFmtId="9" fontId="11" fillId="0" borderId="1" xfId="2" applyFont="1" applyFill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164" fontId="12" fillId="0" borderId="25" xfId="1" applyNumberFormat="1" applyFont="1" applyFill="1" applyBorder="1"/>
    <xf numFmtId="164" fontId="12" fillId="0" borderId="19" xfId="1" applyNumberFormat="1" applyFont="1" applyFill="1" applyBorder="1"/>
    <xf numFmtId="164" fontId="12" fillId="0" borderId="8" xfId="1" applyNumberFormat="1" applyFont="1" applyFill="1" applyBorder="1"/>
    <xf numFmtId="164" fontId="12" fillId="0" borderId="2" xfId="1" applyNumberFormat="1" applyFont="1" applyFill="1" applyBorder="1"/>
    <xf numFmtId="164" fontId="12" fillId="0" borderId="5" xfId="1" applyNumberFormat="1" applyFont="1" applyFill="1" applyBorder="1"/>
    <xf numFmtId="164" fontId="12" fillId="0" borderId="26" xfId="1" applyNumberFormat="1" applyFont="1" applyFill="1" applyBorder="1"/>
    <xf numFmtId="9" fontId="12" fillId="0" borderId="0" xfId="2" applyFont="1" applyFill="1" applyBorder="1" applyAlignment="1">
      <alignment horizontal="center"/>
    </xf>
    <xf numFmtId="0" fontId="11" fillId="0" borderId="0" xfId="0" applyFont="1" applyAlignment="1">
      <alignment wrapText="1"/>
    </xf>
    <xf numFmtId="164" fontId="12" fillId="0" borderId="4" xfId="0" applyNumberFormat="1" applyFont="1" applyBorder="1"/>
    <xf numFmtId="3" fontId="12" fillId="0" borderId="0" xfId="0" applyNumberFormat="1" applyFont="1"/>
    <xf numFmtId="0" fontId="11" fillId="0" borderId="6" xfId="0" applyFont="1" applyBorder="1" applyAlignment="1">
      <alignment horizontal="left"/>
    </xf>
    <xf numFmtId="164" fontId="11" fillId="0" borderId="7" xfId="0" applyNumberFormat="1" applyFont="1" applyBorder="1"/>
    <xf numFmtId="164" fontId="11" fillId="0" borderId="18" xfId="0" applyNumberFormat="1" applyFont="1" applyBorder="1"/>
    <xf numFmtId="164" fontId="11" fillId="0" borderId="6" xfId="0" applyNumberFormat="1" applyFont="1" applyBorder="1"/>
    <xf numFmtId="9" fontId="6" fillId="2" borderId="0" xfId="2" applyFont="1" applyFill="1" applyBorder="1" applyAlignment="1">
      <alignment horizontal="center"/>
    </xf>
    <xf numFmtId="9" fontId="6" fillId="3" borderId="0" xfId="2" applyFont="1" applyFill="1" applyBorder="1" applyAlignment="1">
      <alignment horizontal="center"/>
    </xf>
    <xf numFmtId="9" fontId="6" fillId="2" borderId="30" xfId="2" applyFont="1" applyFill="1" applyBorder="1" applyAlignment="1">
      <alignment horizontal="center"/>
    </xf>
    <xf numFmtId="0" fontId="5" fillId="8" borderId="44" xfId="0" applyFont="1" applyFill="1" applyBorder="1" applyAlignment="1">
      <alignment horizontal="right"/>
    </xf>
    <xf numFmtId="0" fontId="8" fillId="0" borderId="46" xfId="0" applyFont="1" applyBorder="1" applyAlignment="1">
      <alignment horizontal="right"/>
    </xf>
    <xf numFmtId="0" fontId="5" fillId="8" borderId="46" xfId="0" applyFont="1" applyFill="1" applyBorder="1" applyAlignment="1">
      <alignment horizontal="right"/>
    </xf>
    <xf numFmtId="0" fontId="8" fillId="8" borderId="46" xfId="0" applyFont="1" applyFill="1" applyBorder="1" applyAlignment="1">
      <alignment horizontal="right"/>
    </xf>
    <xf numFmtId="0" fontId="5" fillId="0" borderId="44" xfId="0" applyFont="1" applyBorder="1" applyAlignment="1">
      <alignment horizontal="right"/>
    </xf>
    <xf numFmtId="0" fontId="0" fillId="2" borderId="0" xfId="0" applyFill="1"/>
    <xf numFmtId="0" fontId="12" fillId="2" borderId="0" xfId="3" applyFont="1" applyFill="1"/>
    <xf numFmtId="0" fontId="12" fillId="2" borderId="0" xfId="3" applyFont="1" applyFill="1" applyAlignment="1">
      <alignment horizontal="left" indent="1"/>
    </xf>
    <xf numFmtId="0" fontId="12" fillId="2" borderId="0" xfId="0" applyFont="1" applyFill="1"/>
    <xf numFmtId="0" fontId="11" fillId="2" borderId="0" xfId="3" applyFont="1" applyFill="1" applyAlignment="1">
      <alignment vertical="center"/>
    </xf>
    <xf numFmtId="168" fontId="14" fillId="10" borderId="44" xfId="3" applyNumberFormat="1" applyFont="1" applyFill="1" applyBorder="1" applyAlignment="1">
      <alignment horizontal="center" vertical="center"/>
    </xf>
    <xf numFmtId="0" fontId="15" fillId="2" borderId="0" xfId="3" applyFont="1" applyFill="1" applyAlignment="1">
      <alignment horizontal="left" indent="1"/>
    </xf>
    <xf numFmtId="0" fontId="11" fillId="2" borderId="0" xfId="3" applyFont="1" applyFill="1" applyAlignment="1">
      <alignment horizontal="left"/>
    </xf>
    <xf numFmtId="0" fontId="12" fillId="2" borderId="0" xfId="3" applyFont="1" applyFill="1" applyAlignment="1">
      <alignment horizontal="center"/>
    </xf>
    <xf numFmtId="0" fontId="11" fillId="6" borderId="34" xfId="3" applyFont="1" applyFill="1" applyBorder="1" applyAlignment="1">
      <alignment horizontal="center"/>
    </xf>
    <xf numFmtId="0" fontId="11" fillId="6" borderId="38" xfId="3" applyFont="1" applyFill="1" applyBorder="1" applyAlignment="1">
      <alignment horizontal="left" indent="1"/>
    </xf>
    <xf numFmtId="17" fontId="11" fillId="6" borderId="39" xfId="3" applyNumberFormat="1" applyFont="1" applyFill="1" applyBorder="1" applyAlignment="1">
      <alignment horizontal="center" vertical="center"/>
    </xf>
    <xf numFmtId="0" fontId="11" fillId="6" borderId="35" xfId="3" applyFont="1" applyFill="1" applyBorder="1" applyAlignment="1">
      <alignment horizontal="center"/>
    </xf>
    <xf numFmtId="168" fontId="11" fillId="6" borderId="0" xfId="3" applyNumberFormat="1" applyFont="1" applyFill="1" applyAlignment="1">
      <alignment horizontal="left" vertical="center" indent="1"/>
    </xf>
    <xf numFmtId="168" fontId="11" fillId="6" borderId="0" xfId="3" applyNumberFormat="1" applyFont="1" applyFill="1" applyAlignment="1">
      <alignment vertical="center"/>
    </xf>
    <xf numFmtId="168" fontId="11" fillId="6" borderId="43" xfId="3" quotePrefix="1" applyNumberFormat="1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left" indent="1"/>
    </xf>
    <xf numFmtId="0" fontId="11" fillId="2" borderId="24" xfId="3" applyFont="1" applyFill="1" applyBorder="1" applyAlignment="1">
      <alignment horizontal="left" vertical="center" indent="1"/>
    </xf>
    <xf numFmtId="0" fontId="12" fillId="2" borderId="24" xfId="3" applyFont="1" applyFill="1" applyBorder="1"/>
    <xf numFmtId="0" fontId="16" fillId="2" borderId="46" xfId="3" applyFont="1" applyFill="1" applyBorder="1"/>
    <xf numFmtId="0" fontId="12" fillId="6" borderId="35" xfId="3" applyFont="1" applyFill="1" applyBorder="1" applyAlignment="1">
      <alignment horizontal="left" indent="1"/>
    </xf>
    <xf numFmtId="0" fontId="12" fillId="6" borderId="47" xfId="3" applyFont="1" applyFill="1" applyBorder="1" applyAlignment="1">
      <alignment horizontal="left" indent="1"/>
    </xf>
    <xf numFmtId="0" fontId="12" fillId="6" borderId="11" xfId="3" applyFont="1" applyFill="1" applyBorder="1" applyAlignment="1">
      <alignment horizontal="left" indent="1"/>
    </xf>
    <xf numFmtId="0" fontId="12" fillId="6" borderId="36" xfId="3" applyFont="1" applyFill="1" applyBorder="1" applyAlignment="1">
      <alignment horizontal="left" indent="1"/>
    </xf>
    <xf numFmtId="0" fontId="12" fillId="6" borderId="48" xfId="3" applyFont="1" applyFill="1" applyBorder="1" applyAlignment="1">
      <alignment horizontal="left" indent="1"/>
    </xf>
    <xf numFmtId="0" fontId="12" fillId="6" borderId="49" xfId="3" applyFont="1" applyFill="1" applyBorder="1" applyAlignment="1">
      <alignment horizontal="left" indent="1"/>
    </xf>
    <xf numFmtId="0" fontId="12" fillId="9" borderId="23" xfId="3" applyFont="1" applyFill="1" applyBorder="1" applyAlignment="1" applyProtection="1">
      <alignment horizontal="right" vertical="center"/>
      <protection locked="0"/>
    </xf>
    <xf numFmtId="0" fontId="12" fillId="6" borderId="34" xfId="3" applyFont="1" applyFill="1" applyBorder="1" applyAlignment="1">
      <alignment horizontal="left" indent="1"/>
    </xf>
    <xf numFmtId="0" fontId="12" fillId="6" borderId="12" xfId="3" applyFont="1" applyFill="1" applyBorder="1" applyAlignment="1">
      <alignment horizontal="left" indent="1"/>
    </xf>
    <xf numFmtId="1" fontId="12" fillId="9" borderId="16" xfId="3" applyNumberFormat="1" applyFont="1" applyFill="1" applyBorder="1" applyAlignment="1" applyProtection="1">
      <alignment horizontal="right" vertical="center"/>
      <protection locked="0"/>
    </xf>
    <xf numFmtId="0" fontId="12" fillId="6" borderId="13" xfId="3" applyFont="1" applyFill="1" applyBorder="1" applyAlignment="1">
      <alignment horizontal="left" indent="1"/>
    </xf>
    <xf numFmtId="0" fontId="12" fillId="6" borderId="50" xfId="3" applyFont="1" applyFill="1" applyBorder="1" applyAlignment="1">
      <alignment horizontal="left" indent="1"/>
    </xf>
    <xf numFmtId="0" fontId="12" fillId="6" borderId="15" xfId="3" applyFont="1" applyFill="1" applyBorder="1" applyAlignment="1">
      <alignment horizontal="left" indent="1"/>
    </xf>
    <xf numFmtId="0" fontId="12" fillId="9" borderId="16" xfId="3" applyFont="1" applyFill="1" applyBorder="1" applyAlignment="1" applyProtection="1">
      <alignment horizontal="right" vertical="center"/>
      <protection locked="0"/>
    </xf>
    <xf numFmtId="0" fontId="10" fillId="2" borderId="37" xfId="0" applyFont="1" applyFill="1" applyBorder="1"/>
    <xf numFmtId="0" fontId="10" fillId="2" borderId="42" xfId="0" applyFont="1" applyFill="1" applyBorder="1"/>
    <xf numFmtId="0" fontId="7" fillId="2" borderId="38" xfId="0" applyFont="1" applyFill="1" applyBorder="1"/>
    <xf numFmtId="0" fontId="7" fillId="2" borderId="39" xfId="0" applyFont="1" applyFill="1" applyBorder="1"/>
    <xf numFmtId="0" fontId="6" fillId="2" borderId="41" xfId="0" applyFont="1" applyFill="1" applyBorder="1"/>
    <xf numFmtId="0" fontId="10" fillId="2" borderId="40" xfId="0" applyFont="1" applyFill="1" applyBorder="1"/>
    <xf numFmtId="0" fontId="7" fillId="2" borderId="41" xfId="0" applyFont="1" applyFill="1" applyBorder="1"/>
    <xf numFmtId="1" fontId="12" fillId="9" borderId="14" xfId="3" applyNumberFormat="1" applyFont="1" applyFill="1" applyBorder="1" applyAlignment="1" applyProtection="1">
      <alignment horizontal="right" vertical="center"/>
      <protection locked="0"/>
    </xf>
    <xf numFmtId="1" fontId="12" fillId="9" borderId="23" xfId="3" applyNumberFormat="1" applyFont="1" applyFill="1" applyBorder="1" applyAlignment="1" applyProtection="1">
      <alignment horizontal="right" vertical="center"/>
      <protection locked="0"/>
    </xf>
    <xf numFmtId="164" fontId="6" fillId="0" borderId="0" xfId="1" applyNumberFormat="1" applyFont="1"/>
    <xf numFmtId="3" fontId="6" fillId="2" borderId="0" xfId="0" applyNumberFormat="1" applyFont="1" applyFill="1"/>
    <xf numFmtId="0" fontId="5" fillId="0" borderId="0" xfId="0" applyFont="1" applyAlignment="1">
      <alignment horizontal="center"/>
    </xf>
    <xf numFmtId="3" fontId="0" fillId="0" borderId="0" xfId="0" applyNumberFormat="1"/>
    <xf numFmtId="166" fontId="6" fillId="0" borderId="0" xfId="2" applyNumberFormat="1" applyFont="1"/>
    <xf numFmtId="164" fontId="12" fillId="0" borderId="8" xfId="0" applyNumberFormat="1" applyFont="1" applyBorder="1"/>
    <xf numFmtId="164" fontId="12" fillId="0" borderId="9" xfId="0" applyNumberFormat="1" applyFont="1" applyBorder="1"/>
    <xf numFmtId="164" fontId="12" fillId="0" borderId="20" xfId="0" applyNumberFormat="1" applyFont="1" applyBorder="1"/>
    <xf numFmtId="3" fontId="6" fillId="6" borderId="43" xfId="0" applyNumberFormat="1" applyFont="1" applyFill="1" applyBorder="1"/>
    <xf numFmtId="3" fontId="12" fillId="0" borderId="44" xfId="0" applyNumberFormat="1" applyFont="1" applyBorder="1"/>
    <xf numFmtId="3" fontId="5" fillId="0" borderId="46" xfId="0" applyNumberFormat="1" applyFont="1" applyBorder="1"/>
    <xf numFmtId="3" fontId="5" fillId="0" borderId="34" xfId="0" applyNumberFormat="1" applyFont="1" applyBorder="1"/>
    <xf numFmtId="0" fontId="17" fillId="11" borderId="44" xfId="0" applyFont="1" applyFill="1" applyBorder="1" applyAlignment="1">
      <alignment horizontal="right"/>
    </xf>
    <xf numFmtId="9" fontId="12" fillId="0" borderId="8" xfId="2" applyFont="1" applyFill="1" applyBorder="1" applyAlignment="1">
      <alignment horizontal="center"/>
    </xf>
    <xf numFmtId="9" fontId="12" fillId="0" borderId="9" xfId="2" applyFont="1" applyFill="1" applyBorder="1" applyAlignment="1">
      <alignment horizontal="center"/>
    </xf>
    <xf numFmtId="9" fontId="12" fillId="0" borderId="20" xfId="2" applyFont="1" applyFill="1" applyBorder="1" applyAlignment="1">
      <alignment horizontal="center"/>
    </xf>
    <xf numFmtId="9" fontId="11" fillId="0" borderId="6" xfId="2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39" xfId="0" applyFont="1" applyFill="1" applyBorder="1"/>
    <xf numFmtId="0" fontId="10" fillId="2" borderId="0" xfId="0" applyFont="1" applyFill="1"/>
    <xf numFmtId="0" fontId="10" fillId="2" borderId="41" xfId="0" applyFont="1" applyFill="1" applyBorder="1"/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9" fillId="12" borderId="20" xfId="0" applyFont="1" applyFill="1" applyBorder="1" applyAlignment="1">
      <alignment vertical="center" wrapText="1"/>
    </xf>
    <xf numFmtId="0" fontId="19" fillId="12" borderId="22" xfId="0" applyFont="1" applyFill="1" applyBorder="1" applyAlignment="1">
      <alignment vertical="center" wrapText="1"/>
    </xf>
    <xf numFmtId="0" fontId="19" fillId="12" borderId="22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vertical="center" wrapText="1"/>
    </xf>
    <xf numFmtId="0" fontId="19" fillId="0" borderId="22" xfId="0" applyFont="1" applyBorder="1" applyAlignment="1">
      <alignment vertical="center" wrapText="1"/>
    </xf>
    <xf numFmtId="0" fontId="19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/>
    </xf>
    <xf numFmtId="0" fontId="12" fillId="0" borderId="22" xfId="0" applyFont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0" fillId="0" borderId="65" xfId="0" applyBorder="1" applyAlignment="1">
      <alignment horizontal="center"/>
    </xf>
    <xf numFmtId="1" fontId="0" fillId="0" borderId="66" xfId="0" applyNumberFormat="1" applyBorder="1" applyAlignment="1">
      <alignment horizontal="center"/>
    </xf>
    <xf numFmtId="0" fontId="0" fillId="0" borderId="66" xfId="0" applyBorder="1"/>
    <xf numFmtId="0" fontId="0" fillId="0" borderId="67" xfId="0" applyBorder="1"/>
    <xf numFmtId="0" fontId="1" fillId="0" borderId="71" xfId="0" applyFont="1" applyBorder="1"/>
    <xf numFmtId="0" fontId="1" fillId="0" borderId="73" xfId="0" applyFont="1" applyBorder="1"/>
    <xf numFmtId="1" fontId="0" fillId="0" borderId="65" xfId="0" applyNumberFormat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5" xfId="0" applyBorder="1"/>
    <xf numFmtId="0" fontId="0" fillId="0" borderId="51" xfId="0" applyBorder="1"/>
    <xf numFmtId="0" fontId="20" fillId="0" borderId="51" xfId="0" applyFont="1" applyBorder="1"/>
    <xf numFmtId="1" fontId="0" fillId="0" borderId="74" xfId="0" applyNumberFormat="1" applyBorder="1" applyAlignment="1">
      <alignment horizontal="center"/>
    </xf>
    <xf numFmtId="9" fontId="12" fillId="0" borderId="0" xfId="2" applyFont="1"/>
    <xf numFmtId="1" fontId="12" fillId="0" borderId="0" xfId="0" applyNumberFormat="1" applyFont="1"/>
    <xf numFmtId="0" fontId="11" fillId="0" borderId="8" xfId="0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11" fillId="0" borderId="20" xfId="0" applyFont="1" applyBorder="1" applyAlignment="1">
      <alignment horizontal="center" wrapText="1"/>
    </xf>
    <xf numFmtId="0" fontId="11" fillId="0" borderId="8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2" fillId="0" borderId="19" xfId="0" applyFont="1" applyBorder="1" applyAlignment="1">
      <alignment horizontal="center" wrapText="1"/>
    </xf>
    <xf numFmtId="0" fontId="12" fillId="0" borderId="5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11" fillId="0" borderId="17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12" fillId="0" borderId="26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0" borderId="26" xfId="0" applyFont="1" applyBorder="1" applyAlignment="1">
      <alignment horizontal="center"/>
    </xf>
    <xf numFmtId="0" fontId="20" fillId="0" borderId="56" xfId="0" applyFont="1" applyBorder="1" applyAlignment="1">
      <alignment horizontal="center"/>
    </xf>
    <xf numFmtId="0" fontId="20" fillId="0" borderId="57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55" xfId="0" applyFont="1" applyBorder="1" applyAlignment="1">
      <alignment horizontal="left" vertical="center"/>
    </xf>
    <xf numFmtId="0" fontId="1" fillId="0" borderId="63" xfId="0" applyFont="1" applyBorder="1" applyAlignment="1">
      <alignment horizontal="left"/>
    </xf>
    <xf numFmtId="0" fontId="1" fillId="0" borderId="64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1" fillId="0" borderId="62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20" fillId="0" borderId="52" xfId="0" applyFont="1" applyBorder="1" applyAlignment="1">
      <alignment horizontal="left" vertical="center"/>
    </xf>
    <xf numFmtId="0" fontId="20" fillId="0" borderId="53" xfId="0" applyFont="1" applyBorder="1" applyAlignment="1">
      <alignment horizontal="left" vertical="center"/>
    </xf>
    <xf numFmtId="0" fontId="20" fillId="0" borderId="54" xfId="0" applyFont="1" applyBorder="1" applyAlignment="1">
      <alignment horizontal="left" vertical="center"/>
    </xf>
    <xf numFmtId="0" fontId="1" fillId="0" borderId="70" xfId="0" applyFont="1" applyBorder="1" applyAlignment="1">
      <alignment horizontal="left" vertical="center" wrapText="1"/>
    </xf>
    <xf numFmtId="0" fontId="1" fillId="0" borderId="70" xfId="0" applyFont="1" applyBorder="1" applyAlignment="1">
      <alignment horizontal="left"/>
    </xf>
    <xf numFmtId="0" fontId="1" fillId="0" borderId="71" xfId="0" applyFont="1" applyBorder="1" applyAlignment="1">
      <alignment horizontal="left"/>
    </xf>
    <xf numFmtId="0" fontId="1" fillId="0" borderId="68" xfId="0" applyFont="1" applyBorder="1" applyAlignment="1">
      <alignment horizontal="left"/>
    </xf>
    <xf numFmtId="0" fontId="1" fillId="0" borderId="69" xfId="0" applyFont="1" applyBorder="1" applyAlignment="1">
      <alignment horizontal="left"/>
    </xf>
    <xf numFmtId="0" fontId="20" fillId="0" borderId="65" xfId="0" applyFont="1" applyBorder="1" applyAlignment="1">
      <alignment horizontal="left" vertical="center"/>
    </xf>
    <xf numFmtId="0" fontId="20" fillId="0" borderId="66" xfId="0" applyFont="1" applyBorder="1" applyAlignment="1">
      <alignment horizontal="left" vertical="center"/>
    </xf>
    <xf numFmtId="0" fontId="20" fillId="0" borderId="67" xfId="0" applyFont="1" applyBorder="1" applyAlignment="1">
      <alignment horizontal="left" vertical="center"/>
    </xf>
    <xf numFmtId="0" fontId="20" fillId="0" borderId="74" xfId="0" applyFont="1" applyBorder="1" applyAlignment="1">
      <alignment horizontal="left" vertical="center"/>
    </xf>
    <xf numFmtId="0" fontId="1" fillId="0" borderId="75" xfId="0" applyFont="1" applyBorder="1" applyAlignment="1">
      <alignment horizontal="left"/>
    </xf>
    <xf numFmtId="0" fontId="1" fillId="0" borderId="76" xfId="0" applyFont="1" applyBorder="1" applyAlignment="1">
      <alignment horizontal="left"/>
    </xf>
    <xf numFmtId="0" fontId="1" fillId="0" borderId="79" xfId="0" applyFont="1" applyBorder="1" applyAlignment="1">
      <alignment horizontal="left" vertical="center" wrapText="1"/>
    </xf>
    <xf numFmtId="0" fontId="1" fillId="0" borderId="80" xfId="0" applyFont="1" applyBorder="1" applyAlignment="1">
      <alignment horizontal="left" vertical="center" wrapText="1"/>
    </xf>
    <xf numFmtId="0" fontId="1" fillId="0" borderId="81" xfId="0" applyFont="1" applyBorder="1" applyAlignment="1">
      <alignment horizontal="left" vertical="center" wrapText="1"/>
    </xf>
    <xf numFmtId="0" fontId="1" fillId="0" borderId="77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72" xfId="0" applyFont="1" applyBorder="1" applyAlignment="1">
      <alignment horizontal="left"/>
    </xf>
    <xf numFmtId="0" fontId="1" fillId="0" borderId="73" xfId="0" applyFont="1" applyBorder="1" applyAlignment="1">
      <alignment horizontal="left"/>
    </xf>
    <xf numFmtId="0" fontId="5" fillId="0" borderId="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7" fillId="2" borderId="0" xfId="0" applyFont="1" applyFill="1" applyBorder="1"/>
    <xf numFmtId="0" fontId="5" fillId="2" borderId="0" xfId="0" applyFont="1" applyFill="1" applyBorder="1"/>
    <xf numFmtId="0" fontId="6" fillId="6" borderId="0" xfId="0" applyFont="1" applyFill="1" applyBorder="1"/>
    <xf numFmtId="3" fontId="5" fillId="0" borderId="0" xfId="0" applyNumberFormat="1" applyFont="1" applyBorder="1"/>
    <xf numFmtId="0" fontId="6" fillId="2" borderId="0" xfId="0" applyFont="1" applyFill="1" applyBorder="1"/>
    <xf numFmtId="3" fontId="6" fillId="6" borderId="0" xfId="0" applyNumberFormat="1" applyFont="1" applyFill="1" applyBorder="1"/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5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Residential, business and rural customer water consumption</a:t>
            </a:r>
          </a:p>
        </c:rich>
      </c:tx>
      <c:layout>
        <c:manualLayout>
          <c:xMode val="edge"/>
          <c:yMode val="edge"/>
          <c:x val="0.21255076053178812"/>
          <c:y val="2.8957574333059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26771169449"/>
          <c:y val="0.21428571428571427"/>
          <c:w val="0.88360367555375219"/>
          <c:h val="0.68918918918918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'Res-Bus-Rural'!$A$2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'Res-Bus-Rural'!$B$1:$F$1</c:f>
              <c:strCache>
                <c:ptCount val="5"/>
                <c:pt idx="0">
                  <c:v>2023/24</c:v>
                </c:pt>
                <c:pt idx="1">
                  <c:v>2022/23</c:v>
                </c:pt>
                <c:pt idx="2">
                  <c:v>2021/22</c:v>
                </c:pt>
                <c:pt idx="3">
                  <c:v>2020/21</c:v>
                </c:pt>
                <c:pt idx="4">
                  <c:v>2019/20</c:v>
                </c:pt>
              </c:strCache>
            </c:strRef>
          </c:cat>
          <c:val>
            <c:numRef>
              <c:f>'Res-Bus-Rural'!$B$2:$F$2</c:f>
              <c:numCache>
                <c:formatCode>#,##0</c:formatCode>
                <c:ptCount val="5"/>
                <c:pt idx="0">
                  <c:v>5430.4179999999997</c:v>
                </c:pt>
                <c:pt idx="1">
                  <c:v>5014.1019999999999</c:v>
                </c:pt>
                <c:pt idx="2">
                  <c:v>5486.8089999999993</c:v>
                </c:pt>
                <c:pt idx="3">
                  <c:v>5218.1360000000004</c:v>
                </c:pt>
                <c:pt idx="4">
                  <c:v>5248.1720000000005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7-4551-8465-AAF021A40C0F}"/>
            </c:ext>
          </c:extLst>
        </c:ser>
        <c:ser>
          <c:idx val="1"/>
          <c:order val="1"/>
          <c:tx>
            <c:strRef>
              <c:f>'Res-Bus-Rural'!$A$3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'Res-Bus-Rural'!$B$1:$F$1</c:f>
              <c:strCache>
                <c:ptCount val="5"/>
                <c:pt idx="0">
                  <c:v>2023/24</c:v>
                </c:pt>
                <c:pt idx="1">
                  <c:v>2022/23</c:v>
                </c:pt>
                <c:pt idx="2">
                  <c:v>2021/22</c:v>
                </c:pt>
                <c:pt idx="3">
                  <c:v>2020/21</c:v>
                </c:pt>
                <c:pt idx="4">
                  <c:v>2019/20</c:v>
                </c:pt>
              </c:strCache>
            </c:strRef>
          </c:cat>
          <c:val>
            <c:numRef>
              <c:f>'Res-Bus-Rural'!$B$3:$F$3</c:f>
              <c:numCache>
                <c:formatCode>#,##0</c:formatCode>
                <c:ptCount val="5"/>
                <c:pt idx="0">
                  <c:v>5041.42</c:v>
                </c:pt>
                <c:pt idx="1">
                  <c:v>4973.2169999999996</c:v>
                </c:pt>
                <c:pt idx="2">
                  <c:v>4806.6749999999993</c:v>
                </c:pt>
                <c:pt idx="3">
                  <c:v>4496.014000000001</c:v>
                </c:pt>
                <c:pt idx="4">
                  <c:v>4840.6630000000014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7-4551-8465-AAF021A40C0F}"/>
            </c:ext>
          </c:extLst>
        </c:ser>
        <c:ser>
          <c:idx val="2"/>
          <c:order val="2"/>
          <c:tx>
            <c:strRef>
              <c:f>'Res-Bus-Rural'!$A$4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'Res-Bus-Rural'!$B$1:$F$1</c:f>
              <c:strCache>
                <c:ptCount val="5"/>
                <c:pt idx="0">
                  <c:v>2023/24</c:v>
                </c:pt>
                <c:pt idx="1">
                  <c:v>2022/23</c:v>
                </c:pt>
                <c:pt idx="2">
                  <c:v>2021/22</c:v>
                </c:pt>
                <c:pt idx="3">
                  <c:v>2020/21</c:v>
                </c:pt>
                <c:pt idx="4">
                  <c:v>2019/20</c:v>
                </c:pt>
              </c:strCache>
            </c:strRef>
          </c:cat>
          <c:val>
            <c:numRef>
              <c:f>'Res-Bus-Rural'!$B$4:$F$4</c:f>
              <c:numCache>
                <c:formatCode>#,##0</c:formatCode>
                <c:ptCount val="5"/>
                <c:pt idx="0">
                  <c:v>1462.2450000000003</c:v>
                </c:pt>
                <c:pt idx="1">
                  <c:v>1314.1940000000002</c:v>
                </c:pt>
                <c:pt idx="2">
                  <c:v>1385.2829999999999</c:v>
                </c:pt>
                <c:pt idx="3">
                  <c:v>1273.1669999999999</c:v>
                </c:pt>
                <c:pt idx="4">
                  <c:v>1380.7430000000002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7-4551-8465-AAF021A4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52864"/>
        <c:axId val="51740672"/>
      </c:barChart>
      <c:catAx>
        <c:axId val="516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4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74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Megalitres</a:t>
                </a:r>
              </a:p>
            </c:rich>
          </c:tx>
          <c:layout>
            <c:manualLayout>
              <c:xMode val="edge"/>
              <c:yMode val="edge"/>
              <c:x val="1.6194355527517516E-2"/>
              <c:y val="0.476833940533552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5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159920662736149"/>
          <c:y val="0.11583010146119795"/>
          <c:w val="0.25506078802464233"/>
          <c:h val="5.21236337995064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218514</xdr:colOff>
      <xdr:row>22</xdr:row>
      <xdr:rowOff>150159</xdr:rowOff>
    </xdr:from>
    <xdr:to>
      <xdr:col>5</xdr:col>
      <xdr:colOff>925605</xdr:colOff>
      <xdr:row>39</xdr:row>
      <xdr:rowOff>168648</xdr:rowOff>
    </xdr:to>
    <xdr:graphicFrame macro="">
      <xdr:nvGraphicFramePr>
        <xdr:cNvPr id="2091" name="Chart 1">
          <a:extLst>
            <a:ext uri="{FF2B5EF4-FFF2-40B4-BE49-F238E27FC236}">
              <a16:creationId xmlns:a16="http://schemas.microsoft.com/office/drawing/2014/main" id="{00000000-0008-0000-0500-00002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swwprod_2" connectionId="1" xr16:uid="{00000000-0016-0000-0300-000000000000}" autoFormatId="16" applyNumberFormats="0" applyBorderFormats="0" applyFontFormats="1" applyPatternFormats="1" applyAlignmentFormats="0" applyWidthHeightFormats="0">
  <queryTableRefresh headersInLastRefresh="0" nextId="3">
    <queryTableFields count="2">
      <queryTableField id="1" name="DISTRICT.DESCRIPTION"/>
      <queryTableField id="2" dataBound="0" fillFormulas="1"/>
    </queryTableFields>
    <queryTableDeletedFields count="1">
      <deletedField name="SUM(VOLUME.VOLUME_BILL)"/>
    </queryTableDeletedFields>
  </queryTableRefresh>
</query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478"/>
  <sheetViews>
    <sheetView workbookViewId="0"/>
  </sheetViews>
  <sheetFormatPr defaultRowHeight="12.75" x14ac:dyDescent="0.2"/>
  <cols>
    <col min="1" max="1" width="7.5703125" bestFit="1" customWidth="1"/>
    <col min="2" max="2" width="6.85546875" bestFit="1" customWidth="1"/>
    <col min="3" max="3" width="23.7109375" bestFit="1" customWidth="1"/>
    <col min="4" max="4" width="14.140625" bestFit="1" customWidth="1"/>
    <col min="5" max="5" width="11.85546875" bestFit="1" customWidth="1"/>
    <col min="6" max="6" width="8.85546875" bestFit="1" customWidth="1"/>
    <col min="7" max="7" width="13.5703125" bestFit="1" customWidth="1"/>
    <col min="8" max="8" width="11.85546875" bestFit="1" customWidth="1"/>
    <col min="9" max="9" width="8.85546875" bestFit="1" customWidth="1"/>
    <col min="10" max="10" width="13.5703125" bestFit="1" customWidth="1"/>
  </cols>
  <sheetData>
    <row r="1" spans="1:7" x14ac:dyDescent="0.2">
      <c r="A1" t="s">
        <v>138</v>
      </c>
      <c r="B1" t="s">
        <v>0</v>
      </c>
      <c r="C1" t="s">
        <v>1</v>
      </c>
      <c r="D1" t="s">
        <v>58</v>
      </c>
      <c r="E1" t="s">
        <v>123</v>
      </c>
      <c r="F1" t="s">
        <v>177</v>
      </c>
      <c r="G1" t="s">
        <v>59</v>
      </c>
    </row>
    <row r="2" spans="1:7" x14ac:dyDescent="0.2">
      <c r="A2" t="s">
        <v>407</v>
      </c>
      <c r="B2">
        <v>1</v>
      </c>
      <c r="C2" t="s">
        <v>2</v>
      </c>
      <c r="D2" t="s">
        <v>60</v>
      </c>
      <c r="E2" s="231">
        <v>7559</v>
      </c>
      <c r="F2">
        <v>333</v>
      </c>
      <c r="G2">
        <v>30</v>
      </c>
    </row>
    <row r="3" spans="1:7" x14ac:dyDescent="0.2">
      <c r="A3" t="s">
        <v>407</v>
      </c>
      <c r="B3">
        <v>1</v>
      </c>
      <c r="C3" t="s">
        <v>2</v>
      </c>
      <c r="D3" t="s">
        <v>51</v>
      </c>
      <c r="E3" s="231">
        <v>14828</v>
      </c>
      <c r="F3">
        <v>333</v>
      </c>
      <c r="G3">
        <v>106</v>
      </c>
    </row>
    <row r="4" spans="1:7" x14ac:dyDescent="0.2">
      <c r="A4" t="s">
        <v>407</v>
      </c>
      <c r="B4">
        <v>1</v>
      </c>
      <c r="C4" t="s">
        <v>2</v>
      </c>
      <c r="D4" t="s">
        <v>53</v>
      </c>
      <c r="E4" s="231">
        <v>13127</v>
      </c>
      <c r="F4">
        <v>333</v>
      </c>
      <c r="G4">
        <v>17</v>
      </c>
    </row>
    <row r="5" spans="1:7" x14ac:dyDescent="0.2">
      <c r="A5" t="s">
        <v>407</v>
      </c>
      <c r="B5">
        <v>2</v>
      </c>
      <c r="C5" t="s">
        <v>3</v>
      </c>
      <c r="D5" t="s">
        <v>60</v>
      </c>
      <c r="E5" s="231">
        <v>50583</v>
      </c>
      <c r="F5">
        <v>346</v>
      </c>
      <c r="G5">
        <v>147</v>
      </c>
    </row>
    <row r="6" spans="1:7" x14ac:dyDescent="0.2">
      <c r="A6" t="s">
        <v>407</v>
      </c>
      <c r="B6">
        <v>2</v>
      </c>
      <c r="C6" t="s">
        <v>3</v>
      </c>
      <c r="D6" t="s">
        <v>51</v>
      </c>
      <c r="E6" s="231">
        <v>101107</v>
      </c>
      <c r="F6">
        <v>347</v>
      </c>
      <c r="G6">
        <v>824</v>
      </c>
    </row>
    <row r="7" spans="1:7" x14ac:dyDescent="0.2">
      <c r="A7" t="s">
        <v>407</v>
      </c>
      <c r="B7">
        <v>2</v>
      </c>
      <c r="C7" t="s">
        <v>3</v>
      </c>
      <c r="D7" t="s">
        <v>53</v>
      </c>
      <c r="E7" s="231">
        <v>9123</v>
      </c>
      <c r="F7">
        <v>347</v>
      </c>
      <c r="G7">
        <v>24</v>
      </c>
    </row>
    <row r="8" spans="1:7" x14ac:dyDescent="0.2">
      <c r="A8" t="s">
        <v>407</v>
      </c>
      <c r="B8">
        <v>3</v>
      </c>
      <c r="C8" t="s">
        <v>4</v>
      </c>
      <c r="D8" t="s">
        <v>60</v>
      </c>
      <c r="E8" s="231">
        <v>2249</v>
      </c>
      <c r="F8">
        <v>332</v>
      </c>
      <c r="G8">
        <v>19</v>
      </c>
    </row>
    <row r="9" spans="1:7" x14ac:dyDescent="0.2">
      <c r="A9" t="s">
        <v>407</v>
      </c>
      <c r="B9">
        <v>3</v>
      </c>
      <c r="C9" t="s">
        <v>4</v>
      </c>
      <c r="D9" t="s">
        <v>51</v>
      </c>
      <c r="E9" s="231">
        <v>8338</v>
      </c>
      <c r="F9">
        <v>328</v>
      </c>
      <c r="G9">
        <v>79</v>
      </c>
    </row>
    <row r="10" spans="1:7" x14ac:dyDescent="0.2">
      <c r="A10" t="s">
        <v>407</v>
      </c>
      <c r="B10">
        <v>3</v>
      </c>
      <c r="C10" t="s">
        <v>4</v>
      </c>
      <c r="D10" t="s">
        <v>53</v>
      </c>
      <c r="E10" s="231">
        <v>1391</v>
      </c>
      <c r="F10">
        <v>332</v>
      </c>
      <c r="G10">
        <v>4</v>
      </c>
    </row>
    <row r="11" spans="1:7" x14ac:dyDescent="0.2">
      <c r="A11" t="s">
        <v>407</v>
      </c>
      <c r="B11">
        <v>4</v>
      </c>
      <c r="C11" t="s">
        <v>5</v>
      </c>
      <c r="D11" t="s">
        <v>60</v>
      </c>
      <c r="E11" s="231">
        <v>23650</v>
      </c>
      <c r="F11">
        <v>341</v>
      </c>
      <c r="G11">
        <v>79</v>
      </c>
    </row>
    <row r="12" spans="1:7" x14ac:dyDescent="0.2">
      <c r="A12" t="s">
        <v>407</v>
      </c>
      <c r="B12">
        <v>4</v>
      </c>
      <c r="C12" t="s">
        <v>5</v>
      </c>
      <c r="D12" t="s">
        <v>51</v>
      </c>
      <c r="E12" s="231">
        <v>60476</v>
      </c>
      <c r="F12">
        <v>340</v>
      </c>
      <c r="G12">
        <v>527</v>
      </c>
    </row>
    <row r="13" spans="1:7" x14ac:dyDescent="0.2">
      <c r="A13" t="s">
        <v>407</v>
      </c>
      <c r="B13">
        <v>4</v>
      </c>
      <c r="C13" t="s">
        <v>5</v>
      </c>
      <c r="D13" t="s">
        <v>53</v>
      </c>
      <c r="E13" s="231">
        <v>4622</v>
      </c>
      <c r="F13">
        <v>341</v>
      </c>
      <c r="G13">
        <v>17</v>
      </c>
    </row>
    <row r="14" spans="1:7" x14ac:dyDescent="0.2">
      <c r="A14" t="s">
        <v>407</v>
      </c>
      <c r="B14">
        <v>5</v>
      </c>
      <c r="C14" t="s">
        <v>6</v>
      </c>
      <c r="D14" t="s">
        <v>60</v>
      </c>
      <c r="E14" s="231">
        <v>17207</v>
      </c>
      <c r="F14">
        <v>348</v>
      </c>
      <c r="G14">
        <v>51</v>
      </c>
    </row>
    <row r="15" spans="1:7" x14ac:dyDescent="0.2">
      <c r="A15" t="s">
        <v>407</v>
      </c>
      <c r="B15">
        <v>5</v>
      </c>
      <c r="C15" t="s">
        <v>6</v>
      </c>
      <c r="D15" t="s">
        <v>51</v>
      </c>
      <c r="E15" s="231">
        <v>68980</v>
      </c>
      <c r="F15">
        <v>347</v>
      </c>
      <c r="G15">
        <v>331</v>
      </c>
    </row>
    <row r="16" spans="1:7" x14ac:dyDescent="0.2">
      <c r="A16" t="s">
        <v>407</v>
      </c>
      <c r="B16">
        <v>5</v>
      </c>
      <c r="C16" t="s">
        <v>6</v>
      </c>
      <c r="D16" t="s">
        <v>53</v>
      </c>
      <c r="E16" s="231">
        <v>14442</v>
      </c>
      <c r="F16">
        <v>348</v>
      </c>
      <c r="G16">
        <v>30</v>
      </c>
    </row>
    <row r="17" spans="1:7" x14ac:dyDescent="0.2">
      <c r="A17" t="s">
        <v>407</v>
      </c>
      <c r="B17">
        <v>6</v>
      </c>
      <c r="C17" t="s">
        <v>7</v>
      </c>
      <c r="D17" t="s">
        <v>60</v>
      </c>
      <c r="E17" s="231">
        <v>1460</v>
      </c>
      <c r="F17">
        <v>347</v>
      </c>
      <c r="G17">
        <v>24</v>
      </c>
    </row>
    <row r="18" spans="1:7" x14ac:dyDescent="0.2">
      <c r="A18" t="s">
        <v>407</v>
      </c>
      <c r="B18">
        <v>6</v>
      </c>
      <c r="C18" t="s">
        <v>7</v>
      </c>
      <c r="D18" t="s">
        <v>51</v>
      </c>
      <c r="E18" s="231">
        <v>9046</v>
      </c>
      <c r="F18">
        <v>347</v>
      </c>
      <c r="G18">
        <v>100</v>
      </c>
    </row>
    <row r="19" spans="1:7" x14ac:dyDescent="0.2">
      <c r="A19" t="s">
        <v>407</v>
      </c>
      <c r="B19">
        <v>6</v>
      </c>
      <c r="C19" t="s">
        <v>7</v>
      </c>
      <c r="D19" t="s">
        <v>53</v>
      </c>
      <c r="E19">
        <v>637</v>
      </c>
      <c r="F19">
        <v>347</v>
      </c>
      <c r="G19">
        <v>8</v>
      </c>
    </row>
    <row r="20" spans="1:7" x14ac:dyDescent="0.2">
      <c r="A20" t="s">
        <v>407</v>
      </c>
      <c r="B20">
        <v>7</v>
      </c>
      <c r="C20" t="s">
        <v>8</v>
      </c>
      <c r="D20" t="s">
        <v>272</v>
      </c>
      <c r="E20" s="231">
        <v>26548</v>
      </c>
      <c r="F20">
        <v>341</v>
      </c>
      <c r="G20">
        <v>1</v>
      </c>
    </row>
    <row r="21" spans="1:7" x14ac:dyDescent="0.2">
      <c r="A21" t="s">
        <v>407</v>
      </c>
      <c r="B21">
        <v>7</v>
      </c>
      <c r="C21" t="s">
        <v>8</v>
      </c>
      <c r="D21" t="s">
        <v>60</v>
      </c>
      <c r="E21" s="231">
        <v>235381</v>
      </c>
      <c r="F21">
        <v>324</v>
      </c>
      <c r="G21">
        <v>646</v>
      </c>
    </row>
    <row r="22" spans="1:7" x14ac:dyDescent="0.2">
      <c r="A22" t="s">
        <v>407</v>
      </c>
      <c r="B22">
        <v>7</v>
      </c>
      <c r="C22" t="s">
        <v>8</v>
      </c>
      <c r="D22" t="s">
        <v>51</v>
      </c>
      <c r="E22" s="231">
        <v>733963</v>
      </c>
      <c r="F22">
        <v>324</v>
      </c>
      <c r="G22" s="231">
        <v>4883</v>
      </c>
    </row>
    <row r="23" spans="1:7" x14ac:dyDescent="0.2">
      <c r="A23" t="s">
        <v>407</v>
      </c>
      <c r="B23">
        <v>7</v>
      </c>
      <c r="C23" t="s">
        <v>8</v>
      </c>
      <c r="D23" t="s">
        <v>53</v>
      </c>
      <c r="E23" s="231">
        <v>17369</v>
      </c>
      <c r="F23">
        <v>331</v>
      </c>
      <c r="G23">
        <v>44</v>
      </c>
    </row>
    <row r="24" spans="1:7" x14ac:dyDescent="0.2">
      <c r="A24" t="s">
        <v>407</v>
      </c>
      <c r="B24">
        <v>8</v>
      </c>
      <c r="C24" t="s">
        <v>9</v>
      </c>
      <c r="D24" t="s">
        <v>60</v>
      </c>
      <c r="E24" s="231">
        <v>4322</v>
      </c>
      <c r="F24">
        <v>339</v>
      </c>
      <c r="G24">
        <v>35</v>
      </c>
    </row>
    <row r="25" spans="1:7" x14ac:dyDescent="0.2">
      <c r="A25" t="s">
        <v>407</v>
      </c>
      <c r="B25">
        <v>8</v>
      </c>
      <c r="C25" t="s">
        <v>9</v>
      </c>
      <c r="D25" t="s">
        <v>51</v>
      </c>
      <c r="E25" s="231">
        <v>12430</v>
      </c>
      <c r="F25">
        <v>337</v>
      </c>
      <c r="G25">
        <v>139</v>
      </c>
    </row>
    <row r="26" spans="1:7" x14ac:dyDescent="0.2">
      <c r="A26" t="s">
        <v>407</v>
      </c>
      <c r="B26">
        <v>8</v>
      </c>
      <c r="C26" t="s">
        <v>9</v>
      </c>
      <c r="D26" t="s">
        <v>53</v>
      </c>
      <c r="E26">
        <v>312</v>
      </c>
      <c r="F26">
        <v>340</v>
      </c>
      <c r="G26">
        <v>2</v>
      </c>
    </row>
    <row r="27" spans="1:7" x14ac:dyDescent="0.2">
      <c r="A27" t="s">
        <v>407</v>
      </c>
      <c r="B27">
        <v>9</v>
      </c>
      <c r="C27" t="s">
        <v>10</v>
      </c>
      <c r="D27" t="s">
        <v>60</v>
      </c>
      <c r="E27" s="231">
        <v>5714</v>
      </c>
      <c r="F27">
        <v>339</v>
      </c>
      <c r="G27">
        <v>19</v>
      </c>
    </row>
    <row r="28" spans="1:7" x14ac:dyDescent="0.2">
      <c r="A28" t="s">
        <v>407</v>
      </c>
      <c r="B28">
        <v>9</v>
      </c>
      <c r="C28" t="s">
        <v>10</v>
      </c>
      <c r="D28" t="s">
        <v>51</v>
      </c>
      <c r="E28" s="231">
        <v>15057</v>
      </c>
      <c r="F28">
        <v>339</v>
      </c>
      <c r="G28">
        <v>129</v>
      </c>
    </row>
    <row r="29" spans="1:7" x14ac:dyDescent="0.2">
      <c r="A29" t="s">
        <v>407</v>
      </c>
      <c r="B29">
        <v>9</v>
      </c>
      <c r="C29" t="s">
        <v>10</v>
      </c>
      <c r="D29" t="s">
        <v>53</v>
      </c>
      <c r="E29" s="231">
        <v>14451</v>
      </c>
      <c r="F29">
        <v>339</v>
      </c>
      <c r="G29">
        <v>37</v>
      </c>
    </row>
    <row r="30" spans="1:7" x14ac:dyDescent="0.2">
      <c r="A30" t="s">
        <v>407</v>
      </c>
      <c r="B30">
        <v>10</v>
      </c>
      <c r="C30" t="s">
        <v>11</v>
      </c>
      <c r="D30" t="s">
        <v>60</v>
      </c>
      <c r="E30" s="231">
        <v>20636</v>
      </c>
      <c r="F30">
        <v>346</v>
      </c>
      <c r="G30">
        <v>50</v>
      </c>
    </row>
    <row r="31" spans="1:7" x14ac:dyDescent="0.2">
      <c r="A31" t="s">
        <v>407</v>
      </c>
      <c r="B31">
        <v>10</v>
      </c>
      <c r="C31" t="s">
        <v>11</v>
      </c>
      <c r="D31" t="s">
        <v>51</v>
      </c>
      <c r="E31" s="231">
        <v>37912</v>
      </c>
      <c r="F31">
        <v>346</v>
      </c>
      <c r="G31">
        <v>273</v>
      </c>
    </row>
    <row r="32" spans="1:7" x14ac:dyDescent="0.2">
      <c r="A32" t="s">
        <v>407</v>
      </c>
      <c r="B32">
        <v>10</v>
      </c>
      <c r="C32" t="s">
        <v>11</v>
      </c>
      <c r="D32" t="s">
        <v>53</v>
      </c>
      <c r="E32">
        <v>28</v>
      </c>
      <c r="F32">
        <v>346</v>
      </c>
      <c r="G32">
        <v>2</v>
      </c>
    </row>
    <row r="33" spans="1:7" x14ac:dyDescent="0.2">
      <c r="A33" t="s">
        <v>407</v>
      </c>
      <c r="B33">
        <v>11</v>
      </c>
      <c r="C33" t="s">
        <v>12</v>
      </c>
      <c r="D33" t="s">
        <v>60</v>
      </c>
      <c r="E33">
        <v>780</v>
      </c>
      <c r="F33">
        <v>340</v>
      </c>
      <c r="G33">
        <v>4</v>
      </c>
    </row>
    <row r="34" spans="1:7" x14ac:dyDescent="0.2">
      <c r="A34" t="s">
        <v>407</v>
      </c>
      <c r="B34">
        <v>11</v>
      </c>
      <c r="C34" t="s">
        <v>12</v>
      </c>
      <c r="D34" t="s">
        <v>51</v>
      </c>
      <c r="E34" s="231">
        <v>8840</v>
      </c>
      <c r="F34">
        <v>340</v>
      </c>
      <c r="G34">
        <v>60</v>
      </c>
    </row>
    <row r="35" spans="1:7" x14ac:dyDescent="0.2">
      <c r="A35" t="s">
        <v>407</v>
      </c>
      <c r="B35">
        <v>11</v>
      </c>
      <c r="C35" t="s">
        <v>12</v>
      </c>
      <c r="D35" t="s">
        <v>53</v>
      </c>
      <c r="E35" s="231">
        <v>9483</v>
      </c>
      <c r="F35">
        <v>340</v>
      </c>
      <c r="G35">
        <v>28</v>
      </c>
    </row>
    <row r="36" spans="1:7" x14ac:dyDescent="0.2">
      <c r="A36" t="s">
        <v>407</v>
      </c>
      <c r="B36">
        <v>12</v>
      </c>
      <c r="C36" t="s">
        <v>13</v>
      </c>
      <c r="D36" t="s">
        <v>60</v>
      </c>
      <c r="E36" s="231">
        <v>4656</v>
      </c>
      <c r="F36">
        <v>332</v>
      </c>
      <c r="G36">
        <v>6</v>
      </c>
    </row>
    <row r="37" spans="1:7" x14ac:dyDescent="0.2">
      <c r="A37" t="s">
        <v>407</v>
      </c>
      <c r="B37">
        <v>12</v>
      </c>
      <c r="C37" t="s">
        <v>13</v>
      </c>
      <c r="D37" t="s">
        <v>51</v>
      </c>
      <c r="E37" s="231">
        <v>26165</v>
      </c>
      <c r="F37">
        <v>328</v>
      </c>
      <c r="G37">
        <v>149</v>
      </c>
    </row>
    <row r="38" spans="1:7" x14ac:dyDescent="0.2">
      <c r="A38" t="s">
        <v>407</v>
      </c>
      <c r="B38">
        <v>12</v>
      </c>
      <c r="C38" t="s">
        <v>13</v>
      </c>
      <c r="D38" t="s">
        <v>53</v>
      </c>
      <c r="E38" s="231">
        <v>5015</v>
      </c>
      <c r="F38">
        <v>330</v>
      </c>
      <c r="G38">
        <v>16</v>
      </c>
    </row>
    <row r="39" spans="1:7" x14ac:dyDescent="0.2">
      <c r="A39" t="s">
        <v>407</v>
      </c>
      <c r="B39">
        <v>13</v>
      </c>
      <c r="C39" t="s">
        <v>14</v>
      </c>
      <c r="D39" t="s">
        <v>53</v>
      </c>
      <c r="E39" s="231">
        <v>16181</v>
      </c>
      <c r="F39">
        <v>332</v>
      </c>
      <c r="G39">
        <v>36</v>
      </c>
    </row>
    <row r="40" spans="1:7" x14ac:dyDescent="0.2">
      <c r="A40" t="s">
        <v>407</v>
      </c>
      <c r="B40">
        <v>14</v>
      </c>
      <c r="C40" t="s">
        <v>76</v>
      </c>
      <c r="D40" t="s">
        <v>53</v>
      </c>
      <c r="E40" s="231">
        <v>72604</v>
      </c>
      <c r="F40">
        <v>331</v>
      </c>
      <c r="G40">
        <v>66</v>
      </c>
    </row>
    <row r="41" spans="1:7" x14ac:dyDescent="0.2">
      <c r="A41" t="s">
        <v>407</v>
      </c>
      <c r="B41">
        <v>15</v>
      </c>
      <c r="C41" t="s">
        <v>72</v>
      </c>
      <c r="D41" t="s">
        <v>53</v>
      </c>
      <c r="E41" s="231">
        <v>2518</v>
      </c>
      <c r="F41">
        <v>331</v>
      </c>
      <c r="G41">
        <v>7</v>
      </c>
    </row>
    <row r="42" spans="1:7" x14ac:dyDescent="0.2">
      <c r="A42" t="s">
        <v>407</v>
      </c>
      <c r="B42">
        <v>16</v>
      </c>
      <c r="C42" t="s">
        <v>73</v>
      </c>
      <c r="D42" t="s">
        <v>53</v>
      </c>
      <c r="E42" s="231">
        <v>2162</v>
      </c>
      <c r="F42">
        <v>331</v>
      </c>
      <c r="G42">
        <v>4</v>
      </c>
    </row>
    <row r="43" spans="1:7" x14ac:dyDescent="0.2">
      <c r="A43" t="s">
        <v>407</v>
      </c>
      <c r="B43">
        <v>17</v>
      </c>
      <c r="C43" t="s">
        <v>90</v>
      </c>
      <c r="D43" t="s">
        <v>53</v>
      </c>
      <c r="E43" s="231">
        <v>4466</v>
      </c>
      <c r="F43">
        <v>333</v>
      </c>
      <c r="G43">
        <v>3</v>
      </c>
    </row>
    <row r="44" spans="1:7" x14ac:dyDescent="0.2">
      <c r="A44" t="s">
        <v>407</v>
      </c>
      <c r="B44">
        <v>18</v>
      </c>
      <c r="C44" t="s">
        <v>74</v>
      </c>
      <c r="D44" t="s">
        <v>53</v>
      </c>
      <c r="E44" s="231">
        <v>17324</v>
      </c>
      <c r="F44">
        <v>347</v>
      </c>
      <c r="G44">
        <v>30</v>
      </c>
    </row>
    <row r="45" spans="1:7" x14ac:dyDescent="0.2">
      <c r="A45" t="s">
        <v>407</v>
      </c>
      <c r="B45">
        <v>20</v>
      </c>
      <c r="C45" t="s">
        <v>15</v>
      </c>
      <c r="D45" t="s">
        <v>60</v>
      </c>
      <c r="E45" s="231">
        <v>79419</v>
      </c>
      <c r="F45">
        <v>338</v>
      </c>
      <c r="G45">
        <v>39</v>
      </c>
    </row>
    <row r="46" spans="1:7" x14ac:dyDescent="0.2">
      <c r="A46" t="s">
        <v>407</v>
      </c>
      <c r="B46">
        <v>20</v>
      </c>
      <c r="C46" t="s">
        <v>15</v>
      </c>
      <c r="D46" t="s">
        <v>51</v>
      </c>
      <c r="E46" s="231">
        <v>51831</v>
      </c>
      <c r="F46">
        <v>336</v>
      </c>
      <c r="G46">
        <v>329</v>
      </c>
    </row>
    <row r="47" spans="1:7" x14ac:dyDescent="0.2">
      <c r="A47" t="s">
        <v>407</v>
      </c>
      <c r="B47">
        <v>20</v>
      </c>
      <c r="C47" t="s">
        <v>15</v>
      </c>
      <c r="D47" t="s">
        <v>53</v>
      </c>
      <c r="E47" s="231">
        <v>21902</v>
      </c>
      <c r="F47">
        <v>338</v>
      </c>
      <c r="G47">
        <v>9</v>
      </c>
    </row>
    <row r="48" spans="1:7" x14ac:dyDescent="0.2">
      <c r="A48" t="s">
        <v>407</v>
      </c>
      <c r="B48">
        <v>22</v>
      </c>
      <c r="C48" t="s">
        <v>16</v>
      </c>
      <c r="D48" t="s">
        <v>60</v>
      </c>
      <c r="E48" s="231">
        <v>93509</v>
      </c>
      <c r="F48">
        <v>296</v>
      </c>
      <c r="G48">
        <v>218</v>
      </c>
    </row>
    <row r="49" spans="1:7" x14ac:dyDescent="0.2">
      <c r="A49" t="s">
        <v>407</v>
      </c>
      <c r="B49">
        <v>22</v>
      </c>
      <c r="C49" t="s">
        <v>16</v>
      </c>
      <c r="D49" t="s">
        <v>51</v>
      </c>
      <c r="E49" s="231">
        <v>244265</v>
      </c>
      <c r="F49">
        <v>296</v>
      </c>
      <c r="G49" s="231">
        <v>1686</v>
      </c>
    </row>
    <row r="50" spans="1:7" x14ac:dyDescent="0.2">
      <c r="A50" t="s">
        <v>407</v>
      </c>
      <c r="B50">
        <v>24</v>
      </c>
      <c r="C50" t="s">
        <v>17</v>
      </c>
      <c r="D50" t="s">
        <v>53</v>
      </c>
      <c r="E50" s="231">
        <v>449754</v>
      </c>
      <c r="F50">
        <v>304</v>
      </c>
      <c r="G50">
        <v>412</v>
      </c>
    </row>
    <row r="51" spans="1:7" x14ac:dyDescent="0.2">
      <c r="A51" t="s">
        <v>407</v>
      </c>
      <c r="B51">
        <v>26</v>
      </c>
      <c r="C51" t="s">
        <v>18</v>
      </c>
      <c r="D51" t="s">
        <v>60</v>
      </c>
      <c r="E51" s="231">
        <v>4518</v>
      </c>
      <c r="F51">
        <v>279</v>
      </c>
      <c r="G51">
        <v>10</v>
      </c>
    </row>
    <row r="52" spans="1:7" x14ac:dyDescent="0.2">
      <c r="A52" t="s">
        <v>407</v>
      </c>
      <c r="B52">
        <v>26</v>
      </c>
      <c r="C52" t="s">
        <v>18</v>
      </c>
      <c r="D52" t="s">
        <v>51</v>
      </c>
      <c r="E52" s="231">
        <v>10344</v>
      </c>
      <c r="F52">
        <v>279</v>
      </c>
      <c r="G52">
        <v>57</v>
      </c>
    </row>
    <row r="53" spans="1:7" x14ac:dyDescent="0.2">
      <c r="A53" t="s">
        <v>407</v>
      </c>
      <c r="B53">
        <v>26</v>
      </c>
      <c r="C53" t="s">
        <v>18</v>
      </c>
      <c r="D53" t="s">
        <v>53</v>
      </c>
      <c r="E53" s="231">
        <v>3664</v>
      </c>
      <c r="F53">
        <v>260</v>
      </c>
      <c r="G53">
        <v>8</v>
      </c>
    </row>
    <row r="54" spans="1:7" x14ac:dyDescent="0.2">
      <c r="A54" t="s">
        <v>407</v>
      </c>
      <c r="B54">
        <v>27</v>
      </c>
      <c r="C54" t="s">
        <v>75</v>
      </c>
      <c r="D54" t="s">
        <v>60</v>
      </c>
      <c r="E54">
        <v>0</v>
      </c>
      <c r="F54">
        <v>279</v>
      </c>
      <c r="G54">
        <v>1</v>
      </c>
    </row>
    <row r="55" spans="1:7" x14ac:dyDescent="0.2">
      <c r="A55" t="s">
        <v>407</v>
      </c>
      <c r="B55">
        <v>27</v>
      </c>
      <c r="C55" t="s">
        <v>75</v>
      </c>
      <c r="D55" t="s">
        <v>53</v>
      </c>
      <c r="E55" s="231">
        <v>3456</v>
      </c>
      <c r="F55">
        <v>279</v>
      </c>
      <c r="G55">
        <v>11</v>
      </c>
    </row>
    <row r="56" spans="1:7" x14ac:dyDescent="0.2">
      <c r="A56" t="s">
        <v>407</v>
      </c>
      <c r="B56">
        <v>30</v>
      </c>
      <c r="C56" t="s">
        <v>19</v>
      </c>
      <c r="D56" t="s">
        <v>272</v>
      </c>
      <c r="E56" s="231">
        <v>399114</v>
      </c>
      <c r="F56">
        <v>340</v>
      </c>
      <c r="G56">
        <v>1</v>
      </c>
    </row>
    <row r="57" spans="1:7" x14ac:dyDescent="0.2">
      <c r="A57" t="s">
        <v>407</v>
      </c>
      <c r="B57">
        <v>30</v>
      </c>
      <c r="C57" t="s">
        <v>19</v>
      </c>
      <c r="D57" t="s">
        <v>60</v>
      </c>
      <c r="E57" s="231">
        <v>50855</v>
      </c>
      <c r="F57">
        <v>311</v>
      </c>
      <c r="G57">
        <v>107</v>
      </c>
    </row>
    <row r="58" spans="1:7" x14ac:dyDescent="0.2">
      <c r="A58" t="s">
        <v>407</v>
      </c>
      <c r="B58">
        <v>30</v>
      </c>
      <c r="C58" t="s">
        <v>19</v>
      </c>
      <c r="D58" t="s">
        <v>51</v>
      </c>
      <c r="E58" s="231">
        <v>102517</v>
      </c>
      <c r="F58">
        <v>307</v>
      </c>
      <c r="G58">
        <v>742</v>
      </c>
    </row>
    <row r="59" spans="1:7" x14ac:dyDescent="0.2">
      <c r="A59" t="s">
        <v>407</v>
      </c>
      <c r="B59">
        <v>30</v>
      </c>
      <c r="C59" t="s">
        <v>19</v>
      </c>
      <c r="D59" t="s">
        <v>53</v>
      </c>
      <c r="E59" s="231">
        <v>83366</v>
      </c>
      <c r="F59">
        <v>310</v>
      </c>
      <c r="G59">
        <v>85</v>
      </c>
    </row>
    <row r="60" spans="1:7" x14ac:dyDescent="0.2">
      <c r="A60" t="s">
        <v>407</v>
      </c>
      <c r="B60">
        <v>32</v>
      </c>
      <c r="C60" t="s">
        <v>20</v>
      </c>
      <c r="D60" t="s">
        <v>272</v>
      </c>
      <c r="E60" s="231">
        <v>206246</v>
      </c>
      <c r="F60">
        <v>334</v>
      </c>
      <c r="G60">
        <v>1</v>
      </c>
    </row>
    <row r="61" spans="1:7" x14ac:dyDescent="0.2">
      <c r="A61" t="s">
        <v>407</v>
      </c>
      <c r="B61">
        <v>32</v>
      </c>
      <c r="C61" t="s">
        <v>20</v>
      </c>
      <c r="D61" t="s">
        <v>60</v>
      </c>
      <c r="E61" s="231">
        <v>22514</v>
      </c>
      <c r="F61">
        <v>340</v>
      </c>
      <c r="G61">
        <v>61</v>
      </c>
    </row>
    <row r="62" spans="1:7" x14ac:dyDescent="0.2">
      <c r="A62" t="s">
        <v>407</v>
      </c>
      <c r="B62">
        <v>32</v>
      </c>
      <c r="C62" t="s">
        <v>20</v>
      </c>
      <c r="D62" t="s">
        <v>51</v>
      </c>
      <c r="E62" s="231">
        <v>126554</v>
      </c>
      <c r="F62">
        <v>337</v>
      </c>
      <c r="G62">
        <v>835</v>
      </c>
    </row>
    <row r="63" spans="1:7" x14ac:dyDescent="0.2">
      <c r="A63" t="s">
        <v>407</v>
      </c>
      <c r="B63">
        <v>32</v>
      </c>
      <c r="C63" t="s">
        <v>20</v>
      </c>
      <c r="D63" t="s">
        <v>53</v>
      </c>
      <c r="E63" s="231">
        <v>3313</v>
      </c>
      <c r="F63">
        <v>338</v>
      </c>
      <c r="G63">
        <v>5</v>
      </c>
    </row>
    <row r="64" spans="1:7" x14ac:dyDescent="0.2">
      <c r="A64" t="s">
        <v>407</v>
      </c>
      <c r="B64">
        <v>34</v>
      </c>
      <c r="C64" t="s">
        <v>21</v>
      </c>
      <c r="D64" t="s">
        <v>60</v>
      </c>
      <c r="E64" s="231">
        <v>21090</v>
      </c>
      <c r="F64">
        <v>306</v>
      </c>
      <c r="G64">
        <v>76</v>
      </c>
    </row>
    <row r="65" spans="1:7" x14ac:dyDescent="0.2">
      <c r="A65" t="s">
        <v>407</v>
      </c>
      <c r="B65">
        <v>34</v>
      </c>
      <c r="C65" t="s">
        <v>21</v>
      </c>
      <c r="D65" t="s">
        <v>51</v>
      </c>
      <c r="E65" s="231">
        <v>41603</v>
      </c>
      <c r="F65">
        <v>304</v>
      </c>
      <c r="G65">
        <v>363</v>
      </c>
    </row>
    <row r="66" spans="1:7" x14ac:dyDescent="0.2">
      <c r="A66" t="s">
        <v>407</v>
      </c>
      <c r="B66">
        <v>34</v>
      </c>
      <c r="C66" t="s">
        <v>21</v>
      </c>
      <c r="D66" t="s">
        <v>53</v>
      </c>
      <c r="E66" s="231">
        <v>43065</v>
      </c>
      <c r="F66">
        <v>305</v>
      </c>
      <c r="G66">
        <v>81</v>
      </c>
    </row>
    <row r="67" spans="1:7" x14ac:dyDescent="0.2">
      <c r="A67" t="s">
        <v>407</v>
      </c>
      <c r="B67">
        <v>36</v>
      </c>
      <c r="C67" t="s">
        <v>22</v>
      </c>
      <c r="D67" t="s">
        <v>60</v>
      </c>
      <c r="E67" s="231">
        <v>67631</v>
      </c>
      <c r="F67">
        <v>290</v>
      </c>
      <c r="G67">
        <v>93</v>
      </c>
    </row>
    <row r="68" spans="1:7" x14ac:dyDescent="0.2">
      <c r="A68" t="s">
        <v>407</v>
      </c>
      <c r="B68">
        <v>36</v>
      </c>
      <c r="C68" t="s">
        <v>22</v>
      </c>
      <c r="D68" t="s">
        <v>51</v>
      </c>
      <c r="E68" s="231">
        <v>81741</v>
      </c>
      <c r="F68">
        <v>288</v>
      </c>
      <c r="G68">
        <v>600</v>
      </c>
    </row>
    <row r="69" spans="1:7" x14ac:dyDescent="0.2">
      <c r="A69" t="s">
        <v>407</v>
      </c>
      <c r="B69">
        <v>36</v>
      </c>
      <c r="C69" t="s">
        <v>22</v>
      </c>
      <c r="D69" t="s">
        <v>53</v>
      </c>
      <c r="E69" s="231">
        <v>12674</v>
      </c>
      <c r="F69">
        <v>300</v>
      </c>
      <c r="G69">
        <v>5</v>
      </c>
    </row>
    <row r="70" spans="1:7" x14ac:dyDescent="0.2">
      <c r="A70" t="s">
        <v>407</v>
      </c>
      <c r="B70">
        <v>38</v>
      </c>
      <c r="C70" t="s">
        <v>23</v>
      </c>
      <c r="D70" t="s">
        <v>60</v>
      </c>
      <c r="E70" s="231">
        <v>15082</v>
      </c>
      <c r="F70">
        <v>283</v>
      </c>
      <c r="G70">
        <v>20</v>
      </c>
    </row>
    <row r="71" spans="1:7" x14ac:dyDescent="0.2">
      <c r="A71" t="s">
        <v>407</v>
      </c>
      <c r="B71">
        <v>38</v>
      </c>
      <c r="C71" t="s">
        <v>23</v>
      </c>
      <c r="D71" t="s">
        <v>51</v>
      </c>
      <c r="E71" s="231">
        <v>32190</v>
      </c>
      <c r="F71">
        <v>280</v>
      </c>
      <c r="G71">
        <v>161</v>
      </c>
    </row>
    <row r="72" spans="1:7" x14ac:dyDescent="0.2">
      <c r="A72" t="s">
        <v>407</v>
      </c>
      <c r="B72">
        <v>38</v>
      </c>
      <c r="C72" t="s">
        <v>23</v>
      </c>
      <c r="D72" t="s">
        <v>53</v>
      </c>
      <c r="E72" s="231">
        <v>47942</v>
      </c>
      <c r="F72">
        <v>278</v>
      </c>
      <c r="G72">
        <v>79</v>
      </c>
    </row>
    <row r="73" spans="1:7" x14ac:dyDescent="0.2">
      <c r="A73" t="s">
        <v>407</v>
      </c>
      <c r="B73">
        <v>40</v>
      </c>
      <c r="C73" t="s">
        <v>24</v>
      </c>
      <c r="D73" t="s">
        <v>60</v>
      </c>
      <c r="E73" s="231">
        <v>11503</v>
      </c>
      <c r="F73">
        <v>317</v>
      </c>
      <c r="G73">
        <v>14</v>
      </c>
    </row>
    <row r="74" spans="1:7" x14ac:dyDescent="0.2">
      <c r="A74" t="s">
        <v>407</v>
      </c>
      <c r="B74">
        <v>40</v>
      </c>
      <c r="C74" t="s">
        <v>24</v>
      </c>
      <c r="D74" t="s">
        <v>51</v>
      </c>
      <c r="E74" s="231">
        <v>23382</v>
      </c>
      <c r="F74">
        <v>317</v>
      </c>
      <c r="G74">
        <v>351</v>
      </c>
    </row>
    <row r="75" spans="1:7" x14ac:dyDescent="0.2">
      <c r="A75" t="s">
        <v>407</v>
      </c>
      <c r="B75">
        <v>40</v>
      </c>
      <c r="C75" t="s">
        <v>24</v>
      </c>
      <c r="D75" t="s">
        <v>53</v>
      </c>
      <c r="E75" s="231">
        <v>13360</v>
      </c>
      <c r="F75">
        <v>296</v>
      </c>
      <c r="G75">
        <v>11</v>
      </c>
    </row>
    <row r="76" spans="1:7" x14ac:dyDescent="0.2">
      <c r="A76" t="s">
        <v>407</v>
      </c>
      <c r="B76">
        <v>42</v>
      </c>
      <c r="C76" t="s">
        <v>25</v>
      </c>
      <c r="D76" t="s">
        <v>60</v>
      </c>
      <c r="E76" s="231">
        <v>38864</v>
      </c>
      <c r="F76">
        <v>318</v>
      </c>
      <c r="G76">
        <v>41</v>
      </c>
    </row>
    <row r="77" spans="1:7" x14ac:dyDescent="0.2">
      <c r="A77" t="s">
        <v>407</v>
      </c>
      <c r="B77">
        <v>42</v>
      </c>
      <c r="C77" t="s">
        <v>25</v>
      </c>
      <c r="D77" t="s">
        <v>51</v>
      </c>
      <c r="E77" s="231">
        <v>27810</v>
      </c>
      <c r="F77">
        <v>319</v>
      </c>
      <c r="G77">
        <v>275</v>
      </c>
    </row>
    <row r="78" spans="1:7" x14ac:dyDescent="0.2">
      <c r="A78" t="s">
        <v>407</v>
      </c>
      <c r="B78">
        <v>44</v>
      </c>
      <c r="C78" t="s">
        <v>26</v>
      </c>
      <c r="D78" t="s">
        <v>60</v>
      </c>
      <c r="E78">
        <v>797</v>
      </c>
      <c r="F78">
        <v>335</v>
      </c>
      <c r="G78">
        <v>1</v>
      </c>
    </row>
    <row r="79" spans="1:7" x14ac:dyDescent="0.2">
      <c r="A79" t="s">
        <v>407</v>
      </c>
      <c r="B79">
        <v>44</v>
      </c>
      <c r="C79" t="s">
        <v>26</v>
      </c>
      <c r="D79" t="s">
        <v>53</v>
      </c>
      <c r="E79" s="231">
        <v>18488</v>
      </c>
      <c r="F79">
        <v>335</v>
      </c>
      <c r="G79">
        <v>103</v>
      </c>
    </row>
    <row r="80" spans="1:7" x14ac:dyDescent="0.2">
      <c r="A80" t="s">
        <v>407</v>
      </c>
      <c r="B80">
        <v>46</v>
      </c>
      <c r="C80" t="s">
        <v>27</v>
      </c>
      <c r="D80" t="s">
        <v>60</v>
      </c>
      <c r="E80" s="231">
        <v>16927</v>
      </c>
      <c r="F80">
        <v>325</v>
      </c>
      <c r="G80">
        <v>20</v>
      </c>
    </row>
    <row r="81" spans="1:7" x14ac:dyDescent="0.2">
      <c r="A81" t="s">
        <v>407</v>
      </c>
      <c r="B81">
        <v>46</v>
      </c>
      <c r="C81" t="s">
        <v>27</v>
      </c>
      <c r="D81" t="s">
        <v>51</v>
      </c>
      <c r="E81" s="231">
        <v>9412</v>
      </c>
      <c r="F81">
        <v>322</v>
      </c>
      <c r="G81">
        <v>79</v>
      </c>
    </row>
    <row r="82" spans="1:7" x14ac:dyDescent="0.2">
      <c r="A82" t="s">
        <v>407</v>
      </c>
      <c r="B82">
        <v>46</v>
      </c>
      <c r="C82" t="s">
        <v>27</v>
      </c>
      <c r="D82" t="s">
        <v>53</v>
      </c>
      <c r="E82" s="231">
        <v>12286</v>
      </c>
      <c r="F82">
        <v>321</v>
      </c>
      <c r="G82">
        <v>10</v>
      </c>
    </row>
    <row r="83" spans="1:7" x14ac:dyDescent="0.2">
      <c r="A83" t="s">
        <v>407</v>
      </c>
      <c r="B83">
        <v>48</v>
      </c>
      <c r="C83" t="s">
        <v>28</v>
      </c>
      <c r="D83" t="s">
        <v>60</v>
      </c>
      <c r="E83" s="231">
        <v>47066</v>
      </c>
      <c r="F83">
        <v>283</v>
      </c>
      <c r="G83">
        <v>144</v>
      </c>
    </row>
    <row r="84" spans="1:7" x14ac:dyDescent="0.2">
      <c r="A84" t="s">
        <v>407</v>
      </c>
      <c r="B84">
        <v>48</v>
      </c>
      <c r="C84" t="s">
        <v>28</v>
      </c>
      <c r="D84" t="s">
        <v>51</v>
      </c>
      <c r="E84" s="231">
        <v>136460</v>
      </c>
      <c r="F84">
        <v>283</v>
      </c>
      <c r="G84">
        <v>963</v>
      </c>
    </row>
    <row r="85" spans="1:7" x14ac:dyDescent="0.2">
      <c r="A85" t="s">
        <v>407</v>
      </c>
      <c r="B85">
        <v>48</v>
      </c>
      <c r="C85" t="s">
        <v>28</v>
      </c>
      <c r="D85" t="s">
        <v>53</v>
      </c>
      <c r="E85" s="231">
        <v>6459</v>
      </c>
      <c r="F85">
        <v>279</v>
      </c>
      <c r="G85">
        <v>1</v>
      </c>
    </row>
    <row r="86" spans="1:7" x14ac:dyDescent="0.2">
      <c r="A86" t="s">
        <v>407</v>
      </c>
      <c r="B86">
        <v>50</v>
      </c>
      <c r="C86" t="s">
        <v>29</v>
      </c>
      <c r="D86" t="s">
        <v>60</v>
      </c>
      <c r="E86" s="231">
        <v>34145</v>
      </c>
      <c r="F86">
        <v>319</v>
      </c>
      <c r="G86">
        <v>76</v>
      </c>
    </row>
    <row r="87" spans="1:7" x14ac:dyDescent="0.2">
      <c r="A87" t="s">
        <v>407</v>
      </c>
      <c r="B87">
        <v>50</v>
      </c>
      <c r="C87" t="s">
        <v>29</v>
      </c>
      <c r="D87" t="s">
        <v>51</v>
      </c>
      <c r="E87" s="231">
        <v>55662</v>
      </c>
      <c r="F87">
        <v>317</v>
      </c>
      <c r="G87">
        <v>450</v>
      </c>
    </row>
    <row r="88" spans="1:7" x14ac:dyDescent="0.2">
      <c r="A88" t="s">
        <v>407</v>
      </c>
      <c r="B88">
        <v>50</v>
      </c>
      <c r="C88" t="s">
        <v>29</v>
      </c>
      <c r="D88" t="s">
        <v>53</v>
      </c>
      <c r="E88" s="231">
        <v>86318</v>
      </c>
      <c r="F88">
        <v>319</v>
      </c>
      <c r="G88">
        <v>118</v>
      </c>
    </row>
    <row r="89" spans="1:7" x14ac:dyDescent="0.2">
      <c r="A89" t="s">
        <v>407</v>
      </c>
      <c r="B89">
        <v>52</v>
      </c>
      <c r="C89" t="s">
        <v>30</v>
      </c>
      <c r="D89" t="s">
        <v>272</v>
      </c>
      <c r="E89" s="231">
        <v>742827</v>
      </c>
      <c r="F89">
        <v>337</v>
      </c>
      <c r="G89">
        <v>4</v>
      </c>
    </row>
    <row r="90" spans="1:7" x14ac:dyDescent="0.2">
      <c r="A90" t="s">
        <v>407</v>
      </c>
      <c r="B90">
        <v>52</v>
      </c>
      <c r="C90" t="s">
        <v>30</v>
      </c>
      <c r="D90" t="s">
        <v>60</v>
      </c>
      <c r="E90" s="231">
        <v>683517</v>
      </c>
      <c r="F90">
        <v>299</v>
      </c>
      <c r="G90" s="231">
        <v>1605</v>
      </c>
    </row>
    <row r="91" spans="1:7" x14ac:dyDescent="0.2">
      <c r="A91" t="s">
        <v>407</v>
      </c>
      <c r="B91">
        <v>52</v>
      </c>
      <c r="C91" t="s">
        <v>30</v>
      </c>
      <c r="D91" t="s">
        <v>51</v>
      </c>
      <c r="E91" s="231">
        <v>2258256</v>
      </c>
      <c r="F91">
        <v>307</v>
      </c>
      <c r="G91" s="231">
        <v>15830</v>
      </c>
    </row>
    <row r="92" spans="1:7" x14ac:dyDescent="0.2">
      <c r="A92" t="s">
        <v>407</v>
      </c>
      <c r="B92">
        <v>52</v>
      </c>
      <c r="C92" t="s">
        <v>30</v>
      </c>
      <c r="D92" t="s">
        <v>53</v>
      </c>
      <c r="E92" s="231">
        <v>34350</v>
      </c>
      <c r="F92">
        <v>325</v>
      </c>
      <c r="G92">
        <v>21</v>
      </c>
    </row>
    <row r="93" spans="1:7" x14ac:dyDescent="0.2">
      <c r="A93" t="s">
        <v>407</v>
      </c>
      <c r="B93">
        <v>62</v>
      </c>
      <c r="C93" t="s">
        <v>266</v>
      </c>
      <c r="D93" t="s">
        <v>53</v>
      </c>
      <c r="E93" s="231">
        <v>64250</v>
      </c>
      <c r="F93">
        <v>291</v>
      </c>
      <c r="G93">
        <v>103</v>
      </c>
    </row>
    <row r="94" spans="1:7" x14ac:dyDescent="0.2">
      <c r="A94" t="s">
        <v>407</v>
      </c>
      <c r="B94">
        <v>64</v>
      </c>
      <c r="C94" t="s">
        <v>267</v>
      </c>
      <c r="D94" t="s">
        <v>272</v>
      </c>
      <c r="E94" s="231">
        <v>1134541</v>
      </c>
      <c r="F94">
        <v>334</v>
      </c>
      <c r="G94">
        <v>1</v>
      </c>
    </row>
    <row r="95" spans="1:7" x14ac:dyDescent="0.2">
      <c r="A95" t="s">
        <v>407</v>
      </c>
      <c r="B95">
        <v>64</v>
      </c>
      <c r="C95" t="s">
        <v>267</v>
      </c>
      <c r="D95" t="s">
        <v>53</v>
      </c>
      <c r="E95" s="231">
        <v>39683</v>
      </c>
      <c r="F95">
        <v>335</v>
      </c>
      <c r="G95">
        <v>63</v>
      </c>
    </row>
    <row r="96" spans="1:7" x14ac:dyDescent="0.2">
      <c r="A96" t="s">
        <v>407</v>
      </c>
      <c r="B96">
        <v>70</v>
      </c>
      <c r="C96" t="s">
        <v>31</v>
      </c>
      <c r="D96" t="s">
        <v>60</v>
      </c>
      <c r="E96">
        <v>67</v>
      </c>
      <c r="F96">
        <v>304</v>
      </c>
      <c r="G96">
        <v>3</v>
      </c>
    </row>
    <row r="97" spans="1:7" x14ac:dyDescent="0.2">
      <c r="A97" t="s">
        <v>407</v>
      </c>
      <c r="B97">
        <v>70</v>
      </c>
      <c r="C97" t="s">
        <v>31</v>
      </c>
      <c r="D97" t="s">
        <v>51</v>
      </c>
      <c r="E97" s="231">
        <v>1809</v>
      </c>
      <c r="F97">
        <v>304</v>
      </c>
      <c r="G97">
        <v>19</v>
      </c>
    </row>
    <row r="98" spans="1:7" x14ac:dyDescent="0.2">
      <c r="A98" t="s">
        <v>407</v>
      </c>
      <c r="B98">
        <v>81</v>
      </c>
      <c r="C98" t="s">
        <v>268</v>
      </c>
      <c r="D98" t="s">
        <v>53</v>
      </c>
      <c r="E98" s="231">
        <v>119226</v>
      </c>
      <c r="F98">
        <v>304</v>
      </c>
      <c r="G98">
        <v>107</v>
      </c>
    </row>
    <row r="99" spans="1:7" x14ac:dyDescent="0.2">
      <c r="A99" t="s">
        <v>407</v>
      </c>
      <c r="B99">
        <v>82</v>
      </c>
      <c r="C99" t="s">
        <v>32</v>
      </c>
      <c r="D99" t="s">
        <v>53</v>
      </c>
      <c r="E99" s="231">
        <v>21517</v>
      </c>
      <c r="F99">
        <v>307</v>
      </c>
      <c r="G99">
        <v>19</v>
      </c>
    </row>
    <row r="100" spans="1:7" x14ac:dyDescent="0.2">
      <c r="A100" t="s">
        <v>407</v>
      </c>
      <c r="B100">
        <v>83</v>
      </c>
      <c r="C100" t="s">
        <v>269</v>
      </c>
      <c r="D100" t="s">
        <v>53</v>
      </c>
      <c r="E100" s="231">
        <v>134010</v>
      </c>
      <c r="F100">
        <v>301</v>
      </c>
      <c r="G100">
        <v>119</v>
      </c>
    </row>
    <row r="101" spans="1:7" x14ac:dyDescent="0.2">
      <c r="A101" t="s">
        <v>407</v>
      </c>
      <c r="B101">
        <v>84</v>
      </c>
      <c r="C101" t="s">
        <v>270</v>
      </c>
      <c r="D101" t="s">
        <v>53</v>
      </c>
      <c r="E101" s="231">
        <v>28933</v>
      </c>
      <c r="F101">
        <v>302</v>
      </c>
      <c r="G101">
        <v>30</v>
      </c>
    </row>
    <row r="102" spans="1:7" x14ac:dyDescent="0.2">
      <c r="A102" t="s">
        <v>407</v>
      </c>
      <c r="B102">
        <v>85</v>
      </c>
      <c r="C102" t="s">
        <v>271</v>
      </c>
      <c r="D102" t="s">
        <v>53</v>
      </c>
      <c r="E102" s="231">
        <v>7198</v>
      </c>
      <c r="F102">
        <v>310</v>
      </c>
      <c r="G102">
        <v>41</v>
      </c>
    </row>
    <row r="103" spans="1:7" x14ac:dyDescent="0.2">
      <c r="A103" t="s">
        <v>407</v>
      </c>
      <c r="B103">
        <v>90</v>
      </c>
      <c r="C103" t="s">
        <v>33</v>
      </c>
      <c r="D103" t="s">
        <v>60</v>
      </c>
      <c r="E103" s="231">
        <v>5254</v>
      </c>
      <c r="F103">
        <v>287</v>
      </c>
      <c r="G103">
        <v>21</v>
      </c>
    </row>
    <row r="104" spans="1:7" x14ac:dyDescent="0.2">
      <c r="A104" t="s">
        <v>407</v>
      </c>
      <c r="B104">
        <v>90</v>
      </c>
      <c r="C104" t="s">
        <v>33</v>
      </c>
      <c r="D104" t="s">
        <v>51</v>
      </c>
      <c r="E104" s="231">
        <v>14388</v>
      </c>
      <c r="F104">
        <v>281</v>
      </c>
      <c r="G104">
        <v>134</v>
      </c>
    </row>
    <row r="105" spans="1:7" x14ac:dyDescent="0.2">
      <c r="A105" t="s">
        <v>407</v>
      </c>
      <c r="B105">
        <v>91</v>
      </c>
      <c r="C105" t="s">
        <v>34</v>
      </c>
      <c r="D105" t="s">
        <v>60</v>
      </c>
      <c r="E105" s="231">
        <v>29841</v>
      </c>
      <c r="F105">
        <v>284</v>
      </c>
      <c r="G105">
        <v>102</v>
      </c>
    </row>
    <row r="106" spans="1:7" x14ac:dyDescent="0.2">
      <c r="A106" t="s">
        <v>407</v>
      </c>
      <c r="B106">
        <v>91</v>
      </c>
      <c r="C106" t="s">
        <v>34</v>
      </c>
      <c r="D106" t="s">
        <v>51</v>
      </c>
      <c r="E106" s="231">
        <v>85117</v>
      </c>
      <c r="F106">
        <v>284</v>
      </c>
      <c r="G106">
        <v>665</v>
      </c>
    </row>
    <row r="107" spans="1:7" x14ac:dyDescent="0.2">
      <c r="A107" t="s">
        <v>407</v>
      </c>
      <c r="B107">
        <v>91</v>
      </c>
      <c r="C107" t="s">
        <v>34</v>
      </c>
      <c r="D107" t="s">
        <v>53</v>
      </c>
      <c r="E107">
        <v>86</v>
      </c>
      <c r="F107">
        <v>283</v>
      </c>
      <c r="G107">
        <v>2</v>
      </c>
    </row>
    <row r="108" spans="1:7" x14ac:dyDescent="0.2">
      <c r="A108" t="s">
        <v>407</v>
      </c>
      <c r="B108">
        <v>92</v>
      </c>
      <c r="C108" t="s">
        <v>35</v>
      </c>
      <c r="D108" t="s">
        <v>272</v>
      </c>
      <c r="E108" s="231">
        <v>110010</v>
      </c>
      <c r="F108">
        <v>340</v>
      </c>
      <c r="G108">
        <v>1</v>
      </c>
    </row>
    <row r="109" spans="1:7" x14ac:dyDescent="0.2">
      <c r="A109" t="s">
        <v>407</v>
      </c>
      <c r="B109">
        <v>92</v>
      </c>
      <c r="C109" t="s">
        <v>35</v>
      </c>
      <c r="D109" t="s">
        <v>60</v>
      </c>
      <c r="E109" s="231">
        <v>134985</v>
      </c>
      <c r="F109">
        <v>284</v>
      </c>
      <c r="G109">
        <v>231</v>
      </c>
    </row>
    <row r="110" spans="1:7" x14ac:dyDescent="0.2">
      <c r="A110" t="s">
        <v>407</v>
      </c>
      <c r="B110">
        <v>92</v>
      </c>
      <c r="C110" t="s">
        <v>35</v>
      </c>
      <c r="D110" t="s">
        <v>51</v>
      </c>
      <c r="E110" s="231">
        <v>305711</v>
      </c>
      <c r="F110">
        <v>285</v>
      </c>
      <c r="G110" s="231">
        <v>2232</v>
      </c>
    </row>
    <row r="111" spans="1:7" x14ac:dyDescent="0.2">
      <c r="A111" t="s">
        <v>407</v>
      </c>
      <c r="B111">
        <v>92</v>
      </c>
      <c r="C111" t="s">
        <v>35</v>
      </c>
      <c r="D111" t="s">
        <v>53</v>
      </c>
      <c r="E111">
        <v>193</v>
      </c>
      <c r="F111">
        <v>289</v>
      </c>
      <c r="G111">
        <v>4</v>
      </c>
    </row>
    <row r="112" spans="1:7" x14ac:dyDescent="0.2">
      <c r="A112" t="s">
        <v>407</v>
      </c>
      <c r="B112">
        <v>93</v>
      </c>
      <c r="C112" t="s">
        <v>36</v>
      </c>
      <c r="D112" t="s">
        <v>272</v>
      </c>
      <c r="E112" s="231">
        <v>410968</v>
      </c>
      <c r="F112">
        <v>340</v>
      </c>
      <c r="G112">
        <v>2</v>
      </c>
    </row>
    <row r="113" spans="1:7" x14ac:dyDescent="0.2">
      <c r="A113" t="s">
        <v>407</v>
      </c>
      <c r="B113">
        <v>93</v>
      </c>
      <c r="C113" t="s">
        <v>36</v>
      </c>
      <c r="D113" t="s">
        <v>60</v>
      </c>
      <c r="E113" s="231">
        <v>279385</v>
      </c>
      <c r="F113">
        <v>296</v>
      </c>
      <c r="G113">
        <v>695</v>
      </c>
    </row>
    <row r="114" spans="1:7" x14ac:dyDescent="0.2">
      <c r="A114" t="s">
        <v>407</v>
      </c>
      <c r="B114">
        <v>93</v>
      </c>
      <c r="C114" t="s">
        <v>36</v>
      </c>
      <c r="D114" t="s">
        <v>51</v>
      </c>
      <c r="E114" s="231">
        <v>724224</v>
      </c>
      <c r="F114">
        <v>301</v>
      </c>
      <c r="G114" s="231">
        <v>5383</v>
      </c>
    </row>
    <row r="115" spans="1:7" x14ac:dyDescent="0.2">
      <c r="A115" t="s">
        <v>407</v>
      </c>
      <c r="B115">
        <v>93</v>
      </c>
      <c r="C115" t="s">
        <v>36</v>
      </c>
      <c r="D115" t="s">
        <v>53</v>
      </c>
      <c r="E115" s="231">
        <v>1497</v>
      </c>
      <c r="F115">
        <v>313</v>
      </c>
      <c r="G115">
        <v>6</v>
      </c>
    </row>
    <row r="119" spans="1:7" x14ac:dyDescent="0.2">
      <c r="A119" t="s">
        <v>138</v>
      </c>
      <c r="B119" t="s">
        <v>0</v>
      </c>
      <c r="C119" t="s">
        <v>1</v>
      </c>
      <c r="D119" t="s">
        <v>58</v>
      </c>
      <c r="E119" t="s">
        <v>59</v>
      </c>
    </row>
    <row r="120" spans="1:7" x14ac:dyDescent="0.2">
      <c r="A120" t="s">
        <v>407</v>
      </c>
      <c r="B120">
        <v>1</v>
      </c>
      <c r="C120" t="s">
        <v>2</v>
      </c>
      <c r="D120" t="s">
        <v>60</v>
      </c>
      <c r="E120">
        <v>28</v>
      </c>
    </row>
    <row r="121" spans="1:7" x14ac:dyDescent="0.2">
      <c r="A121" t="s">
        <v>407</v>
      </c>
      <c r="B121">
        <v>1</v>
      </c>
      <c r="C121" t="s">
        <v>2</v>
      </c>
      <c r="D121" t="s">
        <v>51</v>
      </c>
      <c r="E121">
        <v>105</v>
      </c>
    </row>
    <row r="122" spans="1:7" x14ac:dyDescent="0.2">
      <c r="A122" t="s">
        <v>407</v>
      </c>
      <c r="B122">
        <v>2</v>
      </c>
      <c r="C122" t="s">
        <v>3</v>
      </c>
      <c r="D122" t="s">
        <v>60</v>
      </c>
      <c r="E122">
        <v>139</v>
      </c>
    </row>
    <row r="123" spans="1:7" x14ac:dyDescent="0.2">
      <c r="A123" t="s">
        <v>407</v>
      </c>
      <c r="B123">
        <v>2</v>
      </c>
      <c r="C123" t="s">
        <v>3</v>
      </c>
      <c r="D123" t="s">
        <v>51</v>
      </c>
      <c r="E123">
        <v>815</v>
      </c>
    </row>
    <row r="124" spans="1:7" x14ac:dyDescent="0.2">
      <c r="A124" t="s">
        <v>407</v>
      </c>
      <c r="B124">
        <v>3</v>
      </c>
      <c r="C124" t="s">
        <v>4</v>
      </c>
      <c r="D124" t="s">
        <v>60</v>
      </c>
      <c r="E124">
        <v>19</v>
      </c>
    </row>
    <row r="125" spans="1:7" x14ac:dyDescent="0.2">
      <c r="A125" t="s">
        <v>407</v>
      </c>
      <c r="B125">
        <v>3</v>
      </c>
      <c r="C125" t="s">
        <v>4</v>
      </c>
      <c r="D125" t="s">
        <v>51</v>
      </c>
      <c r="E125">
        <v>68</v>
      </c>
    </row>
    <row r="126" spans="1:7" x14ac:dyDescent="0.2">
      <c r="A126" t="s">
        <v>407</v>
      </c>
      <c r="B126">
        <v>4</v>
      </c>
      <c r="C126" t="s">
        <v>5</v>
      </c>
      <c r="D126" t="s">
        <v>60</v>
      </c>
      <c r="E126">
        <v>75</v>
      </c>
    </row>
    <row r="127" spans="1:7" x14ac:dyDescent="0.2">
      <c r="A127" t="s">
        <v>407</v>
      </c>
      <c r="B127">
        <v>4</v>
      </c>
      <c r="C127" t="s">
        <v>5</v>
      </c>
      <c r="D127" t="s">
        <v>51</v>
      </c>
      <c r="E127">
        <v>524</v>
      </c>
    </row>
    <row r="128" spans="1:7" x14ac:dyDescent="0.2">
      <c r="A128" t="s">
        <v>407</v>
      </c>
      <c r="B128">
        <v>4</v>
      </c>
      <c r="C128" t="s">
        <v>5</v>
      </c>
      <c r="D128" t="s">
        <v>53</v>
      </c>
      <c r="E128">
        <v>1</v>
      </c>
    </row>
    <row r="129" spans="1:5" x14ac:dyDescent="0.2">
      <c r="A129" t="s">
        <v>407</v>
      </c>
      <c r="B129">
        <v>5</v>
      </c>
      <c r="C129" t="s">
        <v>6</v>
      </c>
      <c r="D129" t="s">
        <v>60</v>
      </c>
      <c r="E129">
        <v>48</v>
      </c>
    </row>
    <row r="130" spans="1:5" x14ac:dyDescent="0.2">
      <c r="A130" t="s">
        <v>407</v>
      </c>
      <c r="B130">
        <v>5</v>
      </c>
      <c r="C130" t="s">
        <v>6</v>
      </c>
      <c r="D130" t="s">
        <v>51</v>
      </c>
      <c r="E130">
        <v>318</v>
      </c>
    </row>
    <row r="131" spans="1:5" x14ac:dyDescent="0.2">
      <c r="A131" t="s">
        <v>407</v>
      </c>
      <c r="B131">
        <v>5</v>
      </c>
      <c r="C131" t="s">
        <v>6</v>
      </c>
      <c r="D131" t="s">
        <v>53</v>
      </c>
      <c r="E131">
        <v>1</v>
      </c>
    </row>
    <row r="132" spans="1:5" x14ac:dyDescent="0.2">
      <c r="A132" t="s">
        <v>407</v>
      </c>
      <c r="B132">
        <v>6</v>
      </c>
      <c r="C132" t="s">
        <v>7</v>
      </c>
      <c r="D132" t="s">
        <v>60</v>
      </c>
      <c r="E132">
        <v>23</v>
      </c>
    </row>
    <row r="133" spans="1:5" x14ac:dyDescent="0.2">
      <c r="A133" t="s">
        <v>407</v>
      </c>
      <c r="B133">
        <v>6</v>
      </c>
      <c r="C133" t="s">
        <v>7</v>
      </c>
      <c r="D133" t="s">
        <v>51</v>
      </c>
      <c r="E133">
        <v>99</v>
      </c>
    </row>
    <row r="134" spans="1:5" x14ac:dyDescent="0.2">
      <c r="A134" t="s">
        <v>407</v>
      </c>
      <c r="B134">
        <v>7</v>
      </c>
      <c r="C134" t="s">
        <v>8</v>
      </c>
      <c r="D134" t="s">
        <v>272</v>
      </c>
      <c r="E134">
        <v>1</v>
      </c>
    </row>
    <row r="135" spans="1:5" x14ac:dyDescent="0.2">
      <c r="A135" t="s">
        <v>407</v>
      </c>
      <c r="B135">
        <v>7</v>
      </c>
      <c r="C135" t="s">
        <v>8</v>
      </c>
      <c r="D135" t="s">
        <v>60</v>
      </c>
      <c r="E135">
        <v>635</v>
      </c>
    </row>
    <row r="136" spans="1:5" x14ac:dyDescent="0.2">
      <c r="A136" t="s">
        <v>407</v>
      </c>
      <c r="B136">
        <v>7</v>
      </c>
      <c r="C136" t="s">
        <v>8</v>
      </c>
      <c r="D136" t="s">
        <v>51</v>
      </c>
      <c r="E136" s="231">
        <v>4852</v>
      </c>
    </row>
    <row r="137" spans="1:5" x14ac:dyDescent="0.2">
      <c r="A137" t="s">
        <v>407</v>
      </c>
      <c r="B137">
        <v>7</v>
      </c>
      <c r="C137" t="s">
        <v>8</v>
      </c>
      <c r="D137" t="s">
        <v>53</v>
      </c>
      <c r="E137">
        <v>2</v>
      </c>
    </row>
    <row r="138" spans="1:5" x14ac:dyDescent="0.2">
      <c r="A138" t="s">
        <v>407</v>
      </c>
      <c r="B138">
        <v>8</v>
      </c>
      <c r="C138" t="s">
        <v>9</v>
      </c>
      <c r="D138" t="s">
        <v>60</v>
      </c>
      <c r="E138">
        <v>35</v>
      </c>
    </row>
    <row r="139" spans="1:5" x14ac:dyDescent="0.2">
      <c r="A139" t="s">
        <v>407</v>
      </c>
      <c r="B139">
        <v>8</v>
      </c>
      <c r="C139" t="s">
        <v>9</v>
      </c>
      <c r="D139" t="s">
        <v>51</v>
      </c>
      <c r="E139">
        <v>138</v>
      </c>
    </row>
    <row r="140" spans="1:5" x14ac:dyDescent="0.2">
      <c r="A140" t="s">
        <v>407</v>
      </c>
      <c r="B140">
        <v>9</v>
      </c>
      <c r="C140" t="s">
        <v>10</v>
      </c>
      <c r="D140" t="s">
        <v>60</v>
      </c>
      <c r="E140">
        <v>16</v>
      </c>
    </row>
    <row r="141" spans="1:5" x14ac:dyDescent="0.2">
      <c r="A141" t="s">
        <v>407</v>
      </c>
      <c r="B141">
        <v>9</v>
      </c>
      <c r="C141" t="s">
        <v>10</v>
      </c>
      <c r="D141" t="s">
        <v>51</v>
      </c>
      <c r="E141">
        <v>125</v>
      </c>
    </row>
    <row r="142" spans="1:5" x14ac:dyDescent="0.2">
      <c r="A142" t="s">
        <v>407</v>
      </c>
      <c r="B142">
        <v>9</v>
      </c>
      <c r="C142" t="s">
        <v>10</v>
      </c>
      <c r="D142" t="s">
        <v>53</v>
      </c>
      <c r="E142">
        <v>1</v>
      </c>
    </row>
    <row r="143" spans="1:5" x14ac:dyDescent="0.2">
      <c r="A143" t="s">
        <v>407</v>
      </c>
      <c r="B143">
        <v>10</v>
      </c>
      <c r="C143" t="s">
        <v>11</v>
      </c>
      <c r="D143" t="s">
        <v>60</v>
      </c>
      <c r="E143">
        <v>48</v>
      </c>
    </row>
    <row r="144" spans="1:5" x14ac:dyDescent="0.2">
      <c r="A144" t="s">
        <v>407</v>
      </c>
      <c r="B144">
        <v>10</v>
      </c>
      <c r="C144" t="s">
        <v>11</v>
      </c>
      <c r="D144" t="s">
        <v>51</v>
      </c>
      <c r="E144">
        <v>269</v>
      </c>
    </row>
    <row r="145" spans="1:5" x14ac:dyDescent="0.2">
      <c r="A145" t="s">
        <v>407</v>
      </c>
      <c r="B145">
        <v>10</v>
      </c>
      <c r="C145" t="s">
        <v>11</v>
      </c>
      <c r="D145" t="s">
        <v>53</v>
      </c>
      <c r="E145">
        <v>1</v>
      </c>
    </row>
    <row r="146" spans="1:5" x14ac:dyDescent="0.2">
      <c r="A146" t="s">
        <v>407</v>
      </c>
      <c r="B146">
        <v>11</v>
      </c>
      <c r="C146" t="s">
        <v>12</v>
      </c>
      <c r="D146" t="s">
        <v>60</v>
      </c>
      <c r="E146">
        <v>3</v>
      </c>
    </row>
    <row r="147" spans="1:5" x14ac:dyDescent="0.2">
      <c r="A147" t="s">
        <v>407</v>
      </c>
      <c r="B147">
        <v>11</v>
      </c>
      <c r="C147" t="s">
        <v>12</v>
      </c>
      <c r="D147" t="s">
        <v>51</v>
      </c>
      <c r="E147">
        <v>57</v>
      </c>
    </row>
    <row r="148" spans="1:5" x14ac:dyDescent="0.2">
      <c r="A148" t="s">
        <v>407</v>
      </c>
      <c r="B148">
        <v>12</v>
      </c>
      <c r="C148" t="s">
        <v>13</v>
      </c>
      <c r="D148" t="s">
        <v>60</v>
      </c>
      <c r="E148">
        <v>6</v>
      </c>
    </row>
    <row r="149" spans="1:5" x14ac:dyDescent="0.2">
      <c r="A149" t="s">
        <v>407</v>
      </c>
      <c r="B149">
        <v>12</v>
      </c>
      <c r="C149" t="s">
        <v>13</v>
      </c>
      <c r="D149" t="s">
        <v>51</v>
      </c>
      <c r="E149">
        <v>139</v>
      </c>
    </row>
    <row r="150" spans="1:5" x14ac:dyDescent="0.2">
      <c r="A150" t="s">
        <v>407</v>
      </c>
      <c r="B150">
        <v>12</v>
      </c>
      <c r="C150" t="s">
        <v>13</v>
      </c>
      <c r="D150" t="s">
        <v>53</v>
      </c>
      <c r="E150">
        <v>1</v>
      </c>
    </row>
    <row r="151" spans="1:5" x14ac:dyDescent="0.2">
      <c r="A151" t="s">
        <v>407</v>
      </c>
      <c r="B151">
        <v>20</v>
      </c>
      <c r="C151" t="s">
        <v>15</v>
      </c>
      <c r="D151" t="s">
        <v>60</v>
      </c>
      <c r="E151">
        <v>35</v>
      </c>
    </row>
    <row r="152" spans="1:5" x14ac:dyDescent="0.2">
      <c r="A152" t="s">
        <v>407</v>
      </c>
      <c r="B152">
        <v>20</v>
      </c>
      <c r="C152" t="s">
        <v>15</v>
      </c>
      <c r="D152" t="s">
        <v>51</v>
      </c>
      <c r="E152">
        <v>326</v>
      </c>
    </row>
    <row r="153" spans="1:5" x14ac:dyDescent="0.2">
      <c r="A153" t="s">
        <v>407</v>
      </c>
      <c r="B153">
        <v>20</v>
      </c>
      <c r="C153" t="s">
        <v>15</v>
      </c>
      <c r="D153" t="s">
        <v>53</v>
      </c>
      <c r="E153">
        <v>5</v>
      </c>
    </row>
    <row r="154" spans="1:5" x14ac:dyDescent="0.2">
      <c r="A154" t="s">
        <v>407</v>
      </c>
      <c r="B154">
        <v>22</v>
      </c>
      <c r="C154" t="s">
        <v>16</v>
      </c>
      <c r="D154" t="s">
        <v>60</v>
      </c>
      <c r="E154">
        <v>216</v>
      </c>
    </row>
    <row r="155" spans="1:5" x14ac:dyDescent="0.2">
      <c r="A155" t="s">
        <v>407</v>
      </c>
      <c r="B155">
        <v>22</v>
      </c>
      <c r="C155" t="s">
        <v>16</v>
      </c>
      <c r="D155" t="s">
        <v>51</v>
      </c>
      <c r="E155" s="231">
        <v>1680</v>
      </c>
    </row>
    <row r="156" spans="1:5" x14ac:dyDescent="0.2">
      <c r="A156" t="s">
        <v>407</v>
      </c>
      <c r="B156">
        <v>24</v>
      </c>
      <c r="C156" t="s">
        <v>17</v>
      </c>
      <c r="D156" t="s">
        <v>60</v>
      </c>
      <c r="E156">
        <v>1</v>
      </c>
    </row>
    <row r="157" spans="1:5" x14ac:dyDescent="0.2">
      <c r="A157" t="s">
        <v>407</v>
      </c>
      <c r="B157">
        <v>24</v>
      </c>
      <c r="C157" t="s">
        <v>17</v>
      </c>
      <c r="D157" t="s">
        <v>53</v>
      </c>
      <c r="E157">
        <v>388</v>
      </c>
    </row>
    <row r="158" spans="1:5" x14ac:dyDescent="0.2">
      <c r="A158" t="s">
        <v>407</v>
      </c>
      <c r="B158">
        <v>26</v>
      </c>
      <c r="C158" t="s">
        <v>18</v>
      </c>
      <c r="D158" t="s">
        <v>60</v>
      </c>
      <c r="E158">
        <v>9</v>
      </c>
    </row>
    <row r="159" spans="1:5" x14ac:dyDescent="0.2">
      <c r="A159" t="s">
        <v>407</v>
      </c>
      <c r="B159">
        <v>26</v>
      </c>
      <c r="C159" t="s">
        <v>18</v>
      </c>
      <c r="D159" t="s">
        <v>51</v>
      </c>
      <c r="E159">
        <v>57</v>
      </c>
    </row>
    <row r="160" spans="1:5" x14ac:dyDescent="0.2">
      <c r="A160" t="s">
        <v>407</v>
      </c>
      <c r="B160">
        <v>26</v>
      </c>
      <c r="C160" t="s">
        <v>18</v>
      </c>
      <c r="D160" t="s">
        <v>53</v>
      </c>
      <c r="E160">
        <v>7</v>
      </c>
    </row>
    <row r="161" spans="1:5" x14ac:dyDescent="0.2">
      <c r="A161" t="s">
        <v>407</v>
      </c>
      <c r="B161">
        <v>30</v>
      </c>
      <c r="C161" t="s">
        <v>19</v>
      </c>
      <c r="D161" t="s">
        <v>272</v>
      </c>
      <c r="E161">
        <v>1</v>
      </c>
    </row>
    <row r="162" spans="1:5" x14ac:dyDescent="0.2">
      <c r="A162" t="s">
        <v>407</v>
      </c>
      <c r="B162">
        <v>30</v>
      </c>
      <c r="C162" t="s">
        <v>19</v>
      </c>
      <c r="D162" t="s">
        <v>60</v>
      </c>
      <c r="E162">
        <v>105</v>
      </c>
    </row>
    <row r="163" spans="1:5" x14ac:dyDescent="0.2">
      <c r="A163" t="s">
        <v>407</v>
      </c>
      <c r="B163">
        <v>30</v>
      </c>
      <c r="C163" t="s">
        <v>19</v>
      </c>
      <c r="D163" t="s">
        <v>51</v>
      </c>
      <c r="E163">
        <v>739</v>
      </c>
    </row>
    <row r="164" spans="1:5" x14ac:dyDescent="0.2">
      <c r="A164" t="s">
        <v>407</v>
      </c>
      <c r="B164">
        <v>30</v>
      </c>
      <c r="C164" t="s">
        <v>19</v>
      </c>
      <c r="D164" t="s">
        <v>53</v>
      </c>
      <c r="E164">
        <v>10</v>
      </c>
    </row>
    <row r="165" spans="1:5" x14ac:dyDescent="0.2">
      <c r="A165" t="s">
        <v>407</v>
      </c>
      <c r="B165">
        <v>32</v>
      </c>
      <c r="C165" t="s">
        <v>20</v>
      </c>
      <c r="D165" t="s">
        <v>272</v>
      </c>
      <c r="E165">
        <v>1</v>
      </c>
    </row>
    <row r="166" spans="1:5" x14ac:dyDescent="0.2">
      <c r="A166" t="s">
        <v>407</v>
      </c>
      <c r="B166">
        <v>32</v>
      </c>
      <c r="C166" t="s">
        <v>20</v>
      </c>
      <c r="D166" t="s">
        <v>60</v>
      </c>
      <c r="E166">
        <v>60</v>
      </c>
    </row>
    <row r="167" spans="1:5" x14ac:dyDescent="0.2">
      <c r="A167" t="s">
        <v>407</v>
      </c>
      <c r="B167">
        <v>32</v>
      </c>
      <c r="C167" t="s">
        <v>20</v>
      </c>
      <c r="D167" t="s">
        <v>51</v>
      </c>
      <c r="E167">
        <v>831</v>
      </c>
    </row>
    <row r="168" spans="1:5" x14ac:dyDescent="0.2">
      <c r="A168" t="s">
        <v>407</v>
      </c>
      <c r="B168">
        <v>32</v>
      </c>
      <c r="C168" t="s">
        <v>20</v>
      </c>
      <c r="D168" t="s">
        <v>53</v>
      </c>
      <c r="E168">
        <v>2</v>
      </c>
    </row>
    <row r="169" spans="1:5" x14ac:dyDescent="0.2">
      <c r="A169" t="s">
        <v>407</v>
      </c>
      <c r="B169">
        <v>34</v>
      </c>
      <c r="C169" t="s">
        <v>21</v>
      </c>
      <c r="D169" t="s">
        <v>60</v>
      </c>
      <c r="E169">
        <v>75</v>
      </c>
    </row>
    <row r="170" spans="1:5" x14ac:dyDescent="0.2">
      <c r="A170" t="s">
        <v>407</v>
      </c>
      <c r="B170">
        <v>34</v>
      </c>
      <c r="C170" t="s">
        <v>21</v>
      </c>
      <c r="D170" t="s">
        <v>51</v>
      </c>
      <c r="E170">
        <v>363</v>
      </c>
    </row>
    <row r="171" spans="1:5" x14ac:dyDescent="0.2">
      <c r="A171" t="s">
        <v>407</v>
      </c>
      <c r="B171">
        <v>34</v>
      </c>
      <c r="C171" t="s">
        <v>21</v>
      </c>
      <c r="D171" t="s">
        <v>53</v>
      </c>
      <c r="E171">
        <v>69</v>
      </c>
    </row>
    <row r="172" spans="1:5" x14ac:dyDescent="0.2">
      <c r="A172" t="s">
        <v>407</v>
      </c>
      <c r="B172">
        <v>36</v>
      </c>
      <c r="C172" t="s">
        <v>22</v>
      </c>
      <c r="D172" t="s">
        <v>60</v>
      </c>
      <c r="E172">
        <v>91</v>
      </c>
    </row>
    <row r="173" spans="1:5" x14ac:dyDescent="0.2">
      <c r="A173" t="s">
        <v>407</v>
      </c>
      <c r="B173">
        <v>36</v>
      </c>
      <c r="C173" t="s">
        <v>22</v>
      </c>
      <c r="D173" t="s">
        <v>51</v>
      </c>
      <c r="E173">
        <v>599</v>
      </c>
    </row>
    <row r="174" spans="1:5" x14ac:dyDescent="0.2">
      <c r="A174" t="s">
        <v>407</v>
      </c>
      <c r="B174">
        <v>36</v>
      </c>
      <c r="C174" t="s">
        <v>22</v>
      </c>
      <c r="D174" t="s">
        <v>53</v>
      </c>
      <c r="E174">
        <v>2</v>
      </c>
    </row>
    <row r="175" spans="1:5" x14ac:dyDescent="0.2">
      <c r="A175" t="s">
        <v>407</v>
      </c>
      <c r="B175">
        <v>38</v>
      </c>
      <c r="C175" t="s">
        <v>23</v>
      </c>
      <c r="D175" t="s">
        <v>60</v>
      </c>
      <c r="E175">
        <v>19</v>
      </c>
    </row>
    <row r="176" spans="1:5" x14ac:dyDescent="0.2">
      <c r="A176" t="s">
        <v>407</v>
      </c>
      <c r="B176">
        <v>38</v>
      </c>
      <c r="C176" t="s">
        <v>23</v>
      </c>
      <c r="D176" t="s">
        <v>51</v>
      </c>
      <c r="E176">
        <v>161</v>
      </c>
    </row>
    <row r="177" spans="1:5" x14ac:dyDescent="0.2">
      <c r="A177" t="s">
        <v>407</v>
      </c>
      <c r="B177">
        <v>38</v>
      </c>
      <c r="C177" t="s">
        <v>23</v>
      </c>
      <c r="D177" t="s">
        <v>53</v>
      </c>
      <c r="E177">
        <v>25</v>
      </c>
    </row>
    <row r="178" spans="1:5" x14ac:dyDescent="0.2">
      <c r="A178" t="s">
        <v>407</v>
      </c>
      <c r="B178">
        <v>40</v>
      </c>
      <c r="C178" t="s">
        <v>24</v>
      </c>
      <c r="D178" t="s">
        <v>60</v>
      </c>
      <c r="E178">
        <v>15</v>
      </c>
    </row>
    <row r="179" spans="1:5" x14ac:dyDescent="0.2">
      <c r="A179" t="s">
        <v>407</v>
      </c>
      <c r="B179">
        <v>40</v>
      </c>
      <c r="C179" t="s">
        <v>24</v>
      </c>
      <c r="D179" t="s">
        <v>51</v>
      </c>
      <c r="E179">
        <v>352</v>
      </c>
    </row>
    <row r="180" spans="1:5" x14ac:dyDescent="0.2">
      <c r="A180" t="s">
        <v>407</v>
      </c>
      <c r="B180">
        <v>40</v>
      </c>
      <c r="C180" t="s">
        <v>24</v>
      </c>
      <c r="D180" t="s">
        <v>53</v>
      </c>
      <c r="E180">
        <v>6</v>
      </c>
    </row>
    <row r="181" spans="1:5" x14ac:dyDescent="0.2">
      <c r="A181" t="s">
        <v>407</v>
      </c>
      <c r="B181">
        <v>42</v>
      </c>
      <c r="C181" t="s">
        <v>25</v>
      </c>
      <c r="D181" t="s">
        <v>60</v>
      </c>
      <c r="E181">
        <v>41</v>
      </c>
    </row>
    <row r="182" spans="1:5" x14ac:dyDescent="0.2">
      <c r="A182" t="s">
        <v>407</v>
      </c>
      <c r="B182">
        <v>42</v>
      </c>
      <c r="C182" t="s">
        <v>25</v>
      </c>
      <c r="D182" t="s">
        <v>51</v>
      </c>
      <c r="E182">
        <v>271</v>
      </c>
    </row>
    <row r="183" spans="1:5" x14ac:dyDescent="0.2">
      <c r="A183" t="s">
        <v>407</v>
      </c>
      <c r="B183">
        <v>44</v>
      </c>
      <c r="C183" t="s">
        <v>26</v>
      </c>
      <c r="D183" t="s">
        <v>60</v>
      </c>
      <c r="E183">
        <v>1</v>
      </c>
    </row>
    <row r="184" spans="1:5" x14ac:dyDescent="0.2">
      <c r="A184" t="s">
        <v>407</v>
      </c>
      <c r="B184">
        <v>44</v>
      </c>
      <c r="C184" t="s">
        <v>26</v>
      </c>
      <c r="D184" t="s">
        <v>53</v>
      </c>
      <c r="E184">
        <v>101</v>
      </c>
    </row>
    <row r="185" spans="1:5" x14ac:dyDescent="0.2">
      <c r="A185" t="s">
        <v>407</v>
      </c>
      <c r="B185">
        <v>46</v>
      </c>
      <c r="C185" t="s">
        <v>27</v>
      </c>
      <c r="D185" t="s">
        <v>60</v>
      </c>
      <c r="E185">
        <v>18</v>
      </c>
    </row>
    <row r="186" spans="1:5" x14ac:dyDescent="0.2">
      <c r="A186" t="s">
        <v>407</v>
      </c>
      <c r="B186">
        <v>46</v>
      </c>
      <c r="C186" t="s">
        <v>27</v>
      </c>
      <c r="D186" t="s">
        <v>51</v>
      </c>
      <c r="E186">
        <v>79</v>
      </c>
    </row>
    <row r="187" spans="1:5" x14ac:dyDescent="0.2">
      <c r="A187" t="s">
        <v>407</v>
      </c>
      <c r="B187">
        <v>46</v>
      </c>
      <c r="C187" t="s">
        <v>27</v>
      </c>
      <c r="D187" t="s">
        <v>53</v>
      </c>
      <c r="E187">
        <v>4</v>
      </c>
    </row>
    <row r="188" spans="1:5" x14ac:dyDescent="0.2">
      <c r="A188" t="s">
        <v>407</v>
      </c>
      <c r="B188">
        <v>48</v>
      </c>
      <c r="C188" t="s">
        <v>28</v>
      </c>
      <c r="D188" t="s">
        <v>60</v>
      </c>
      <c r="E188">
        <v>142</v>
      </c>
    </row>
    <row r="189" spans="1:5" x14ac:dyDescent="0.2">
      <c r="A189" t="s">
        <v>407</v>
      </c>
      <c r="B189">
        <v>48</v>
      </c>
      <c r="C189" t="s">
        <v>28</v>
      </c>
      <c r="D189" t="s">
        <v>51</v>
      </c>
      <c r="E189">
        <v>961</v>
      </c>
    </row>
    <row r="190" spans="1:5" x14ac:dyDescent="0.2">
      <c r="A190" t="s">
        <v>407</v>
      </c>
      <c r="B190">
        <v>48</v>
      </c>
      <c r="C190" t="s">
        <v>28</v>
      </c>
      <c r="D190" t="s">
        <v>53</v>
      </c>
      <c r="E190">
        <v>1</v>
      </c>
    </row>
    <row r="191" spans="1:5" x14ac:dyDescent="0.2">
      <c r="A191" t="s">
        <v>407</v>
      </c>
      <c r="B191">
        <v>50</v>
      </c>
      <c r="C191" t="s">
        <v>29</v>
      </c>
      <c r="D191" t="s">
        <v>60</v>
      </c>
      <c r="E191">
        <v>75</v>
      </c>
    </row>
    <row r="192" spans="1:5" x14ac:dyDescent="0.2">
      <c r="A192" t="s">
        <v>407</v>
      </c>
      <c r="B192">
        <v>50</v>
      </c>
      <c r="C192" t="s">
        <v>29</v>
      </c>
      <c r="D192" t="s">
        <v>51</v>
      </c>
      <c r="E192">
        <v>449</v>
      </c>
    </row>
    <row r="193" spans="1:5" x14ac:dyDescent="0.2">
      <c r="A193" t="s">
        <v>407</v>
      </c>
      <c r="B193">
        <v>50</v>
      </c>
      <c r="C193" t="s">
        <v>29</v>
      </c>
      <c r="D193" t="s">
        <v>53</v>
      </c>
      <c r="E193">
        <v>111</v>
      </c>
    </row>
    <row r="194" spans="1:5" x14ac:dyDescent="0.2">
      <c r="A194" t="s">
        <v>407</v>
      </c>
      <c r="B194">
        <v>52</v>
      </c>
      <c r="C194" t="s">
        <v>30</v>
      </c>
      <c r="D194" t="s">
        <v>272</v>
      </c>
      <c r="E194">
        <v>4</v>
      </c>
    </row>
    <row r="195" spans="1:5" x14ac:dyDescent="0.2">
      <c r="A195" t="s">
        <v>407</v>
      </c>
      <c r="B195">
        <v>52</v>
      </c>
      <c r="C195" t="s">
        <v>30</v>
      </c>
      <c r="D195" t="s">
        <v>60</v>
      </c>
      <c r="E195" s="231">
        <v>1639</v>
      </c>
    </row>
    <row r="196" spans="1:5" x14ac:dyDescent="0.2">
      <c r="A196" t="s">
        <v>407</v>
      </c>
      <c r="B196">
        <v>52</v>
      </c>
      <c r="C196" t="s">
        <v>30</v>
      </c>
      <c r="D196" t="s">
        <v>51</v>
      </c>
      <c r="E196" s="231">
        <v>15762</v>
      </c>
    </row>
    <row r="197" spans="1:5" x14ac:dyDescent="0.2">
      <c r="A197" t="s">
        <v>407</v>
      </c>
      <c r="B197">
        <v>64</v>
      </c>
      <c r="C197" t="s">
        <v>267</v>
      </c>
      <c r="D197" t="s">
        <v>53</v>
      </c>
      <c r="E197">
        <v>1</v>
      </c>
    </row>
    <row r="198" spans="1:5" x14ac:dyDescent="0.2">
      <c r="A198" t="s">
        <v>407</v>
      </c>
      <c r="B198">
        <v>82</v>
      </c>
      <c r="C198" t="s">
        <v>32</v>
      </c>
      <c r="D198" t="s">
        <v>53</v>
      </c>
      <c r="E198">
        <v>19</v>
      </c>
    </row>
    <row r="199" spans="1:5" x14ac:dyDescent="0.2">
      <c r="A199" t="s">
        <v>407</v>
      </c>
      <c r="B199">
        <v>90</v>
      </c>
      <c r="C199" t="s">
        <v>33</v>
      </c>
      <c r="D199" t="s">
        <v>60</v>
      </c>
      <c r="E199">
        <v>19</v>
      </c>
    </row>
    <row r="200" spans="1:5" x14ac:dyDescent="0.2">
      <c r="A200" t="s">
        <v>407</v>
      </c>
      <c r="B200">
        <v>90</v>
      </c>
      <c r="C200" t="s">
        <v>33</v>
      </c>
      <c r="D200" t="s">
        <v>51</v>
      </c>
      <c r="E200">
        <v>134</v>
      </c>
    </row>
    <row r="201" spans="1:5" x14ac:dyDescent="0.2">
      <c r="A201" t="s">
        <v>407</v>
      </c>
      <c r="B201">
        <v>91</v>
      </c>
      <c r="C201" t="s">
        <v>34</v>
      </c>
      <c r="D201" t="s">
        <v>60</v>
      </c>
      <c r="E201">
        <v>103</v>
      </c>
    </row>
    <row r="202" spans="1:5" x14ac:dyDescent="0.2">
      <c r="A202" t="s">
        <v>407</v>
      </c>
      <c r="B202">
        <v>91</v>
      </c>
      <c r="C202" t="s">
        <v>34</v>
      </c>
      <c r="D202" t="s">
        <v>51</v>
      </c>
      <c r="E202">
        <v>662</v>
      </c>
    </row>
    <row r="203" spans="1:5" x14ac:dyDescent="0.2">
      <c r="A203" t="s">
        <v>407</v>
      </c>
      <c r="B203">
        <v>92</v>
      </c>
      <c r="C203" t="s">
        <v>35</v>
      </c>
      <c r="D203" t="s">
        <v>272</v>
      </c>
      <c r="E203">
        <v>1</v>
      </c>
    </row>
    <row r="204" spans="1:5" x14ac:dyDescent="0.2">
      <c r="A204" t="s">
        <v>407</v>
      </c>
      <c r="B204">
        <v>92</v>
      </c>
      <c r="C204" t="s">
        <v>35</v>
      </c>
      <c r="D204" t="s">
        <v>60</v>
      </c>
      <c r="E204">
        <v>222</v>
      </c>
    </row>
    <row r="205" spans="1:5" x14ac:dyDescent="0.2">
      <c r="A205" t="s">
        <v>407</v>
      </c>
      <c r="B205">
        <v>92</v>
      </c>
      <c r="C205" t="s">
        <v>35</v>
      </c>
      <c r="D205" t="s">
        <v>51</v>
      </c>
      <c r="E205" s="231">
        <v>2227</v>
      </c>
    </row>
    <row r="206" spans="1:5" x14ac:dyDescent="0.2">
      <c r="A206" t="s">
        <v>407</v>
      </c>
      <c r="B206">
        <v>92</v>
      </c>
      <c r="C206" t="s">
        <v>35</v>
      </c>
      <c r="D206" t="s">
        <v>53</v>
      </c>
      <c r="E206">
        <v>2</v>
      </c>
    </row>
    <row r="207" spans="1:5" x14ac:dyDescent="0.2">
      <c r="A207" t="s">
        <v>407</v>
      </c>
      <c r="B207">
        <v>93</v>
      </c>
      <c r="C207" t="s">
        <v>36</v>
      </c>
      <c r="D207" t="s">
        <v>272</v>
      </c>
      <c r="E207">
        <v>2</v>
      </c>
    </row>
    <row r="208" spans="1:5" x14ac:dyDescent="0.2">
      <c r="A208" t="s">
        <v>407</v>
      </c>
      <c r="B208">
        <v>93</v>
      </c>
      <c r="C208" t="s">
        <v>36</v>
      </c>
      <c r="D208" t="s">
        <v>60</v>
      </c>
      <c r="E208">
        <v>683</v>
      </c>
    </row>
    <row r="209" spans="1:5" x14ac:dyDescent="0.2">
      <c r="A209" t="s">
        <v>407</v>
      </c>
      <c r="B209">
        <v>93</v>
      </c>
      <c r="C209" t="s">
        <v>36</v>
      </c>
      <c r="D209" t="s">
        <v>51</v>
      </c>
      <c r="E209" s="231">
        <v>5359</v>
      </c>
    </row>
    <row r="212" spans="1:5" x14ac:dyDescent="0.2">
      <c r="A212" t="s">
        <v>138</v>
      </c>
      <c r="B212" t="s">
        <v>0</v>
      </c>
      <c r="C212" t="s">
        <v>1</v>
      </c>
      <c r="D212" t="s">
        <v>58</v>
      </c>
      <c r="E212" t="s">
        <v>59</v>
      </c>
    </row>
    <row r="213" spans="1:5" x14ac:dyDescent="0.2">
      <c r="A213" t="s">
        <v>407</v>
      </c>
      <c r="B213">
        <v>1</v>
      </c>
      <c r="C213" t="s">
        <v>2</v>
      </c>
      <c r="D213" t="s">
        <v>60</v>
      </c>
      <c r="E213">
        <v>1</v>
      </c>
    </row>
    <row r="214" spans="1:5" x14ac:dyDescent="0.2">
      <c r="A214" t="s">
        <v>407</v>
      </c>
      <c r="B214">
        <v>1</v>
      </c>
      <c r="C214" t="s">
        <v>2</v>
      </c>
      <c r="D214" t="s">
        <v>51</v>
      </c>
      <c r="E214">
        <v>1</v>
      </c>
    </row>
    <row r="215" spans="1:5" x14ac:dyDescent="0.2">
      <c r="A215" t="s">
        <v>407</v>
      </c>
      <c r="B215">
        <v>1</v>
      </c>
      <c r="C215" t="s">
        <v>2</v>
      </c>
      <c r="D215" t="s">
        <v>53</v>
      </c>
      <c r="E215">
        <v>17</v>
      </c>
    </row>
    <row r="216" spans="1:5" x14ac:dyDescent="0.2">
      <c r="A216" t="s">
        <v>407</v>
      </c>
      <c r="B216">
        <v>2</v>
      </c>
      <c r="C216" t="s">
        <v>3</v>
      </c>
      <c r="D216" t="s">
        <v>60</v>
      </c>
      <c r="E216">
        <v>7</v>
      </c>
    </row>
    <row r="217" spans="1:5" x14ac:dyDescent="0.2">
      <c r="A217" t="s">
        <v>407</v>
      </c>
      <c r="B217">
        <v>2</v>
      </c>
      <c r="C217" t="s">
        <v>3</v>
      </c>
      <c r="D217" t="s">
        <v>51</v>
      </c>
      <c r="E217">
        <v>9</v>
      </c>
    </row>
    <row r="218" spans="1:5" x14ac:dyDescent="0.2">
      <c r="A218" t="s">
        <v>407</v>
      </c>
      <c r="B218">
        <v>2</v>
      </c>
      <c r="C218" t="s">
        <v>3</v>
      </c>
      <c r="D218" t="s">
        <v>53</v>
      </c>
      <c r="E218">
        <v>24</v>
      </c>
    </row>
    <row r="219" spans="1:5" x14ac:dyDescent="0.2">
      <c r="A219" t="s">
        <v>407</v>
      </c>
      <c r="B219">
        <v>3</v>
      </c>
      <c r="C219" t="s">
        <v>4</v>
      </c>
      <c r="D219" t="s">
        <v>51</v>
      </c>
      <c r="E219">
        <v>11</v>
      </c>
    </row>
    <row r="220" spans="1:5" x14ac:dyDescent="0.2">
      <c r="A220" t="s">
        <v>407</v>
      </c>
      <c r="B220">
        <v>3</v>
      </c>
      <c r="C220" t="s">
        <v>4</v>
      </c>
      <c r="D220" t="s">
        <v>53</v>
      </c>
      <c r="E220">
        <v>4</v>
      </c>
    </row>
    <row r="221" spans="1:5" x14ac:dyDescent="0.2">
      <c r="A221" t="s">
        <v>407</v>
      </c>
      <c r="B221">
        <v>4</v>
      </c>
      <c r="C221" t="s">
        <v>5</v>
      </c>
      <c r="D221" t="s">
        <v>60</v>
      </c>
      <c r="E221">
        <v>4</v>
      </c>
    </row>
    <row r="222" spans="1:5" x14ac:dyDescent="0.2">
      <c r="A222" t="s">
        <v>407</v>
      </c>
      <c r="B222">
        <v>4</v>
      </c>
      <c r="C222" t="s">
        <v>5</v>
      </c>
      <c r="D222" t="s">
        <v>51</v>
      </c>
      <c r="E222">
        <v>3</v>
      </c>
    </row>
    <row r="223" spans="1:5" x14ac:dyDescent="0.2">
      <c r="A223" t="s">
        <v>407</v>
      </c>
      <c r="B223">
        <v>4</v>
      </c>
      <c r="C223" t="s">
        <v>5</v>
      </c>
      <c r="D223" t="s">
        <v>53</v>
      </c>
      <c r="E223">
        <v>16</v>
      </c>
    </row>
    <row r="224" spans="1:5" x14ac:dyDescent="0.2">
      <c r="A224" t="s">
        <v>407</v>
      </c>
      <c r="B224">
        <v>5</v>
      </c>
      <c r="C224" t="s">
        <v>6</v>
      </c>
      <c r="D224" t="s">
        <v>60</v>
      </c>
      <c r="E224">
        <v>1</v>
      </c>
    </row>
    <row r="225" spans="1:5" x14ac:dyDescent="0.2">
      <c r="A225" t="s">
        <v>407</v>
      </c>
      <c r="B225">
        <v>5</v>
      </c>
      <c r="C225" t="s">
        <v>6</v>
      </c>
      <c r="D225" t="s">
        <v>51</v>
      </c>
      <c r="E225">
        <v>13</v>
      </c>
    </row>
    <row r="226" spans="1:5" x14ac:dyDescent="0.2">
      <c r="A226" t="s">
        <v>407</v>
      </c>
      <c r="B226">
        <v>5</v>
      </c>
      <c r="C226" t="s">
        <v>6</v>
      </c>
      <c r="D226" t="s">
        <v>53</v>
      </c>
      <c r="E226">
        <v>29</v>
      </c>
    </row>
    <row r="227" spans="1:5" x14ac:dyDescent="0.2">
      <c r="A227" t="s">
        <v>407</v>
      </c>
      <c r="B227">
        <v>6</v>
      </c>
      <c r="C227" t="s">
        <v>7</v>
      </c>
      <c r="D227" t="s">
        <v>60</v>
      </c>
      <c r="E227">
        <v>1</v>
      </c>
    </row>
    <row r="228" spans="1:5" x14ac:dyDescent="0.2">
      <c r="A228" t="s">
        <v>407</v>
      </c>
      <c r="B228">
        <v>6</v>
      </c>
      <c r="C228" t="s">
        <v>7</v>
      </c>
      <c r="D228" t="s">
        <v>51</v>
      </c>
      <c r="E228">
        <v>1</v>
      </c>
    </row>
    <row r="229" spans="1:5" x14ac:dyDescent="0.2">
      <c r="A229" t="s">
        <v>407</v>
      </c>
      <c r="B229">
        <v>6</v>
      </c>
      <c r="C229" t="s">
        <v>7</v>
      </c>
      <c r="D229" t="s">
        <v>53</v>
      </c>
      <c r="E229">
        <v>8</v>
      </c>
    </row>
    <row r="230" spans="1:5" x14ac:dyDescent="0.2">
      <c r="A230" t="s">
        <v>407</v>
      </c>
      <c r="B230">
        <v>7</v>
      </c>
      <c r="C230" t="s">
        <v>8</v>
      </c>
      <c r="D230" t="s">
        <v>60</v>
      </c>
      <c r="E230">
        <v>15</v>
      </c>
    </row>
    <row r="231" spans="1:5" x14ac:dyDescent="0.2">
      <c r="A231" t="s">
        <v>407</v>
      </c>
      <c r="B231">
        <v>7</v>
      </c>
      <c r="C231" t="s">
        <v>8</v>
      </c>
      <c r="D231" t="s">
        <v>51</v>
      </c>
      <c r="E231">
        <v>25</v>
      </c>
    </row>
    <row r="232" spans="1:5" x14ac:dyDescent="0.2">
      <c r="A232" t="s">
        <v>407</v>
      </c>
      <c r="B232">
        <v>7</v>
      </c>
      <c r="C232" t="s">
        <v>8</v>
      </c>
      <c r="D232" t="s">
        <v>53</v>
      </c>
      <c r="E232">
        <v>42</v>
      </c>
    </row>
    <row r="233" spans="1:5" x14ac:dyDescent="0.2">
      <c r="A233" t="s">
        <v>407</v>
      </c>
      <c r="B233">
        <v>8</v>
      </c>
      <c r="C233" t="s">
        <v>9</v>
      </c>
      <c r="D233" t="s">
        <v>51</v>
      </c>
      <c r="E233">
        <v>1</v>
      </c>
    </row>
    <row r="234" spans="1:5" x14ac:dyDescent="0.2">
      <c r="A234" t="s">
        <v>407</v>
      </c>
      <c r="B234">
        <v>8</v>
      </c>
      <c r="C234" t="s">
        <v>9</v>
      </c>
      <c r="D234" t="s">
        <v>53</v>
      </c>
      <c r="E234">
        <v>2</v>
      </c>
    </row>
    <row r="235" spans="1:5" x14ac:dyDescent="0.2">
      <c r="A235" t="s">
        <v>407</v>
      </c>
      <c r="B235">
        <v>9</v>
      </c>
      <c r="C235" t="s">
        <v>10</v>
      </c>
      <c r="D235" t="s">
        <v>60</v>
      </c>
      <c r="E235">
        <v>4</v>
      </c>
    </row>
    <row r="236" spans="1:5" x14ac:dyDescent="0.2">
      <c r="A236" t="s">
        <v>407</v>
      </c>
      <c r="B236">
        <v>9</v>
      </c>
      <c r="C236" t="s">
        <v>10</v>
      </c>
      <c r="D236" t="s">
        <v>51</v>
      </c>
      <c r="E236">
        <v>4</v>
      </c>
    </row>
    <row r="237" spans="1:5" x14ac:dyDescent="0.2">
      <c r="A237" t="s">
        <v>407</v>
      </c>
      <c r="B237">
        <v>9</v>
      </c>
      <c r="C237" t="s">
        <v>10</v>
      </c>
      <c r="D237" t="s">
        <v>53</v>
      </c>
      <c r="E237">
        <v>36</v>
      </c>
    </row>
    <row r="238" spans="1:5" x14ac:dyDescent="0.2">
      <c r="A238" t="s">
        <v>407</v>
      </c>
      <c r="B238">
        <v>10</v>
      </c>
      <c r="C238" t="s">
        <v>11</v>
      </c>
      <c r="D238" t="s">
        <v>60</v>
      </c>
      <c r="E238">
        <v>1</v>
      </c>
    </row>
    <row r="239" spans="1:5" x14ac:dyDescent="0.2">
      <c r="A239" t="s">
        <v>407</v>
      </c>
      <c r="B239">
        <v>10</v>
      </c>
      <c r="C239" t="s">
        <v>11</v>
      </c>
      <c r="D239" t="s">
        <v>51</v>
      </c>
      <c r="E239">
        <v>4</v>
      </c>
    </row>
    <row r="240" spans="1:5" x14ac:dyDescent="0.2">
      <c r="A240" t="s">
        <v>407</v>
      </c>
      <c r="B240">
        <v>10</v>
      </c>
      <c r="C240" t="s">
        <v>11</v>
      </c>
      <c r="D240" t="s">
        <v>53</v>
      </c>
      <c r="E240">
        <v>1</v>
      </c>
    </row>
    <row r="241" spans="1:5" x14ac:dyDescent="0.2">
      <c r="A241" t="s">
        <v>407</v>
      </c>
      <c r="B241">
        <v>11</v>
      </c>
      <c r="C241" t="s">
        <v>12</v>
      </c>
      <c r="D241" t="s">
        <v>60</v>
      </c>
      <c r="E241">
        <v>1</v>
      </c>
    </row>
    <row r="242" spans="1:5" x14ac:dyDescent="0.2">
      <c r="A242" t="s">
        <v>407</v>
      </c>
      <c r="B242">
        <v>11</v>
      </c>
      <c r="C242" t="s">
        <v>12</v>
      </c>
      <c r="D242" t="s">
        <v>51</v>
      </c>
      <c r="E242">
        <v>3</v>
      </c>
    </row>
    <row r="243" spans="1:5" x14ac:dyDescent="0.2">
      <c r="A243" t="s">
        <v>407</v>
      </c>
      <c r="B243">
        <v>11</v>
      </c>
      <c r="C243" t="s">
        <v>12</v>
      </c>
      <c r="D243" t="s">
        <v>53</v>
      </c>
      <c r="E243">
        <v>28</v>
      </c>
    </row>
    <row r="244" spans="1:5" x14ac:dyDescent="0.2">
      <c r="A244" t="s">
        <v>407</v>
      </c>
      <c r="B244">
        <v>12</v>
      </c>
      <c r="C244" t="s">
        <v>13</v>
      </c>
      <c r="D244" t="s">
        <v>51</v>
      </c>
      <c r="E244">
        <v>10</v>
      </c>
    </row>
    <row r="245" spans="1:5" x14ac:dyDescent="0.2">
      <c r="A245" t="s">
        <v>407</v>
      </c>
      <c r="B245">
        <v>12</v>
      </c>
      <c r="C245" t="s">
        <v>13</v>
      </c>
      <c r="D245" t="s">
        <v>53</v>
      </c>
      <c r="E245">
        <v>15</v>
      </c>
    </row>
    <row r="246" spans="1:5" x14ac:dyDescent="0.2">
      <c r="A246" t="s">
        <v>407</v>
      </c>
      <c r="B246">
        <v>13</v>
      </c>
      <c r="C246" t="s">
        <v>14</v>
      </c>
      <c r="D246" t="s">
        <v>53</v>
      </c>
      <c r="E246">
        <v>36</v>
      </c>
    </row>
    <row r="247" spans="1:5" x14ac:dyDescent="0.2">
      <c r="A247" t="s">
        <v>407</v>
      </c>
      <c r="B247">
        <v>14</v>
      </c>
      <c r="C247" t="s">
        <v>76</v>
      </c>
      <c r="D247" t="s">
        <v>53</v>
      </c>
      <c r="E247">
        <v>66</v>
      </c>
    </row>
    <row r="248" spans="1:5" x14ac:dyDescent="0.2">
      <c r="A248" t="s">
        <v>407</v>
      </c>
      <c r="B248">
        <v>15</v>
      </c>
      <c r="C248" t="s">
        <v>72</v>
      </c>
      <c r="D248" t="s">
        <v>53</v>
      </c>
      <c r="E248">
        <v>7</v>
      </c>
    </row>
    <row r="249" spans="1:5" x14ac:dyDescent="0.2">
      <c r="A249" t="s">
        <v>407</v>
      </c>
      <c r="B249">
        <v>16</v>
      </c>
      <c r="C249" t="s">
        <v>73</v>
      </c>
      <c r="D249" t="s">
        <v>53</v>
      </c>
      <c r="E249">
        <v>4</v>
      </c>
    </row>
    <row r="250" spans="1:5" x14ac:dyDescent="0.2">
      <c r="A250" t="s">
        <v>407</v>
      </c>
      <c r="B250">
        <v>17</v>
      </c>
      <c r="C250" t="s">
        <v>90</v>
      </c>
      <c r="D250" t="s">
        <v>53</v>
      </c>
      <c r="E250">
        <v>3</v>
      </c>
    </row>
    <row r="251" spans="1:5" x14ac:dyDescent="0.2">
      <c r="A251" t="s">
        <v>407</v>
      </c>
      <c r="B251">
        <v>18</v>
      </c>
      <c r="C251" t="s">
        <v>74</v>
      </c>
      <c r="D251" t="s">
        <v>53</v>
      </c>
      <c r="E251">
        <v>30</v>
      </c>
    </row>
    <row r="252" spans="1:5" x14ac:dyDescent="0.2">
      <c r="A252" t="s">
        <v>407</v>
      </c>
      <c r="B252">
        <v>20</v>
      </c>
      <c r="C252" t="s">
        <v>15</v>
      </c>
      <c r="D252" t="s">
        <v>60</v>
      </c>
      <c r="E252">
        <v>4</v>
      </c>
    </row>
    <row r="253" spans="1:5" x14ac:dyDescent="0.2">
      <c r="A253" t="s">
        <v>407</v>
      </c>
      <c r="B253">
        <v>20</v>
      </c>
      <c r="C253" t="s">
        <v>15</v>
      </c>
      <c r="D253" t="s">
        <v>51</v>
      </c>
      <c r="E253">
        <v>3</v>
      </c>
    </row>
    <row r="254" spans="1:5" x14ac:dyDescent="0.2">
      <c r="A254" t="s">
        <v>407</v>
      </c>
      <c r="B254">
        <v>20</v>
      </c>
      <c r="C254" t="s">
        <v>15</v>
      </c>
      <c r="D254" t="s">
        <v>53</v>
      </c>
      <c r="E254">
        <v>4</v>
      </c>
    </row>
    <row r="255" spans="1:5" x14ac:dyDescent="0.2">
      <c r="A255" t="s">
        <v>407</v>
      </c>
      <c r="B255">
        <v>22</v>
      </c>
      <c r="C255" t="s">
        <v>16</v>
      </c>
      <c r="D255" t="s">
        <v>51</v>
      </c>
      <c r="E255">
        <v>4</v>
      </c>
    </row>
    <row r="256" spans="1:5" x14ac:dyDescent="0.2">
      <c r="A256" t="s">
        <v>407</v>
      </c>
      <c r="B256">
        <v>24</v>
      </c>
      <c r="C256" t="s">
        <v>17</v>
      </c>
      <c r="D256" t="s">
        <v>53</v>
      </c>
      <c r="E256">
        <v>22</v>
      </c>
    </row>
    <row r="257" spans="1:5" x14ac:dyDescent="0.2">
      <c r="A257" t="s">
        <v>407</v>
      </c>
      <c r="B257">
        <v>26</v>
      </c>
      <c r="C257" t="s">
        <v>18</v>
      </c>
      <c r="D257" t="s">
        <v>60</v>
      </c>
      <c r="E257">
        <v>1</v>
      </c>
    </row>
    <row r="258" spans="1:5" x14ac:dyDescent="0.2">
      <c r="A258" t="s">
        <v>407</v>
      </c>
      <c r="B258">
        <v>26</v>
      </c>
      <c r="C258" t="s">
        <v>18</v>
      </c>
      <c r="D258" t="s">
        <v>53</v>
      </c>
      <c r="E258">
        <v>1</v>
      </c>
    </row>
    <row r="259" spans="1:5" x14ac:dyDescent="0.2">
      <c r="A259" t="s">
        <v>407</v>
      </c>
      <c r="B259">
        <v>27</v>
      </c>
      <c r="C259" t="s">
        <v>75</v>
      </c>
      <c r="D259" t="s">
        <v>53</v>
      </c>
      <c r="E259">
        <v>11</v>
      </c>
    </row>
    <row r="260" spans="1:5" x14ac:dyDescent="0.2">
      <c r="A260" t="s">
        <v>407</v>
      </c>
      <c r="B260">
        <v>30</v>
      </c>
      <c r="C260" t="s">
        <v>19</v>
      </c>
      <c r="D260" t="s">
        <v>60</v>
      </c>
      <c r="E260">
        <v>1</v>
      </c>
    </row>
    <row r="261" spans="1:5" x14ac:dyDescent="0.2">
      <c r="A261" t="s">
        <v>407</v>
      </c>
      <c r="B261">
        <v>30</v>
      </c>
      <c r="C261" t="s">
        <v>19</v>
      </c>
      <c r="D261" t="s">
        <v>51</v>
      </c>
      <c r="E261">
        <v>2</v>
      </c>
    </row>
    <row r="262" spans="1:5" x14ac:dyDescent="0.2">
      <c r="A262" t="s">
        <v>407</v>
      </c>
      <c r="B262">
        <v>30</v>
      </c>
      <c r="C262" t="s">
        <v>19</v>
      </c>
      <c r="D262" t="s">
        <v>53</v>
      </c>
      <c r="E262">
        <v>75</v>
      </c>
    </row>
    <row r="263" spans="1:5" x14ac:dyDescent="0.2">
      <c r="A263" t="s">
        <v>407</v>
      </c>
      <c r="B263">
        <v>32</v>
      </c>
      <c r="C263" t="s">
        <v>20</v>
      </c>
      <c r="D263" t="s">
        <v>51</v>
      </c>
      <c r="E263">
        <v>3</v>
      </c>
    </row>
    <row r="264" spans="1:5" x14ac:dyDescent="0.2">
      <c r="A264" t="s">
        <v>407</v>
      </c>
      <c r="B264">
        <v>32</v>
      </c>
      <c r="C264" t="s">
        <v>20</v>
      </c>
      <c r="D264" t="s">
        <v>53</v>
      </c>
      <c r="E264">
        <v>3</v>
      </c>
    </row>
    <row r="265" spans="1:5" x14ac:dyDescent="0.2">
      <c r="A265" t="s">
        <v>407</v>
      </c>
      <c r="B265">
        <v>34</v>
      </c>
      <c r="C265" t="s">
        <v>21</v>
      </c>
      <c r="D265" t="s">
        <v>53</v>
      </c>
      <c r="E265">
        <v>12</v>
      </c>
    </row>
    <row r="266" spans="1:5" x14ac:dyDescent="0.2">
      <c r="A266" t="s">
        <v>407</v>
      </c>
      <c r="B266">
        <v>36</v>
      </c>
      <c r="C266" t="s">
        <v>22</v>
      </c>
      <c r="D266" t="s">
        <v>60</v>
      </c>
      <c r="E266">
        <v>1</v>
      </c>
    </row>
    <row r="267" spans="1:5" x14ac:dyDescent="0.2">
      <c r="A267" t="s">
        <v>407</v>
      </c>
      <c r="B267">
        <v>36</v>
      </c>
      <c r="C267" t="s">
        <v>22</v>
      </c>
      <c r="D267" t="s">
        <v>51</v>
      </c>
      <c r="E267">
        <v>1</v>
      </c>
    </row>
    <row r="268" spans="1:5" x14ac:dyDescent="0.2">
      <c r="A268" t="s">
        <v>407</v>
      </c>
      <c r="B268">
        <v>36</v>
      </c>
      <c r="C268" t="s">
        <v>22</v>
      </c>
      <c r="D268" t="s">
        <v>53</v>
      </c>
      <c r="E268">
        <v>3</v>
      </c>
    </row>
    <row r="269" spans="1:5" x14ac:dyDescent="0.2">
      <c r="A269" t="s">
        <v>407</v>
      </c>
      <c r="B269">
        <v>38</v>
      </c>
      <c r="C269" t="s">
        <v>23</v>
      </c>
      <c r="D269" t="s">
        <v>53</v>
      </c>
      <c r="E269">
        <v>54</v>
      </c>
    </row>
    <row r="270" spans="1:5" x14ac:dyDescent="0.2">
      <c r="A270" t="s">
        <v>407</v>
      </c>
      <c r="B270">
        <v>40</v>
      </c>
      <c r="C270" t="s">
        <v>24</v>
      </c>
      <c r="D270" t="s">
        <v>53</v>
      </c>
      <c r="E270">
        <v>5</v>
      </c>
    </row>
    <row r="271" spans="1:5" x14ac:dyDescent="0.2">
      <c r="A271" t="s">
        <v>407</v>
      </c>
      <c r="B271">
        <v>42</v>
      </c>
      <c r="C271" t="s">
        <v>25</v>
      </c>
      <c r="D271" t="s">
        <v>51</v>
      </c>
      <c r="E271">
        <v>3</v>
      </c>
    </row>
    <row r="272" spans="1:5" x14ac:dyDescent="0.2">
      <c r="A272" t="s">
        <v>407</v>
      </c>
      <c r="B272">
        <v>44</v>
      </c>
      <c r="C272" t="s">
        <v>26</v>
      </c>
      <c r="D272" t="s">
        <v>53</v>
      </c>
      <c r="E272">
        <v>2</v>
      </c>
    </row>
    <row r="273" spans="1:5" x14ac:dyDescent="0.2">
      <c r="A273" t="s">
        <v>407</v>
      </c>
      <c r="B273">
        <v>46</v>
      </c>
      <c r="C273" t="s">
        <v>27</v>
      </c>
      <c r="D273" t="s">
        <v>53</v>
      </c>
      <c r="E273">
        <v>6</v>
      </c>
    </row>
    <row r="274" spans="1:5" x14ac:dyDescent="0.2">
      <c r="A274" t="s">
        <v>407</v>
      </c>
      <c r="B274">
        <v>48</v>
      </c>
      <c r="C274" t="s">
        <v>28</v>
      </c>
      <c r="D274" t="s">
        <v>60</v>
      </c>
      <c r="E274">
        <v>1</v>
      </c>
    </row>
    <row r="275" spans="1:5" x14ac:dyDescent="0.2">
      <c r="A275" t="s">
        <v>407</v>
      </c>
      <c r="B275">
        <v>48</v>
      </c>
      <c r="C275" t="s">
        <v>28</v>
      </c>
      <c r="D275" t="s">
        <v>51</v>
      </c>
      <c r="E275">
        <v>2</v>
      </c>
    </row>
    <row r="276" spans="1:5" x14ac:dyDescent="0.2">
      <c r="A276" t="s">
        <v>407</v>
      </c>
      <c r="B276">
        <v>50</v>
      </c>
      <c r="C276" t="s">
        <v>29</v>
      </c>
      <c r="D276" t="s">
        <v>60</v>
      </c>
      <c r="E276">
        <v>1</v>
      </c>
    </row>
    <row r="277" spans="1:5" x14ac:dyDescent="0.2">
      <c r="A277" t="s">
        <v>407</v>
      </c>
      <c r="B277">
        <v>50</v>
      </c>
      <c r="C277" t="s">
        <v>29</v>
      </c>
      <c r="D277" t="s">
        <v>51</v>
      </c>
      <c r="E277">
        <v>1</v>
      </c>
    </row>
    <row r="278" spans="1:5" x14ac:dyDescent="0.2">
      <c r="A278" t="s">
        <v>407</v>
      </c>
      <c r="B278">
        <v>50</v>
      </c>
      <c r="C278" t="s">
        <v>29</v>
      </c>
      <c r="D278" t="s">
        <v>53</v>
      </c>
      <c r="E278">
        <v>6</v>
      </c>
    </row>
    <row r="279" spans="1:5" x14ac:dyDescent="0.2">
      <c r="A279" t="s">
        <v>407</v>
      </c>
      <c r="B279">
        <v>52</v>
      </c>
      <c r="C279" t="s">
        <v>30</v>
      </c>
      <c r="D279" t="s">
        <v>60</v>
      </c>
      <c r="E279">
        <v>1</v>
      </c>
    </row>
    <row r="280" spans="1:5" x14ac:dyDescent="0.2">
      <c r="A280" t="s">
        <v>407</v>
      </c>
      <c r="B280">
        <v>52</v>
      </c>
      <c r="C280" t="s">
        <v>30</v>
      </c>
      <c r="D280" t="s">
        <v>51</v>
      </c>
      <c r="E280">
        <v>34</v>
      </c>
    </row>
    <row r="281" spans="1:5" x14ac:dyDescent="0.2">
      <c r="A281" t="s">
        <v>407</v>
      </c>
      <c r="B281">
        <v>52</v>
      </c>
      <c r="C281" t="s">
        <v>30</v>
      </c>
      <c r="D281" t="s">
        <v>53</v>
      </c>
      <c r="E281">
        <v>21</v>
      </c>
    </row>
    <row r="282" spans="1:5" x14ac:dyDescent="0.2">
      <c r="A282" t="s">
        <v>407</v>
      </c>
      <c r="B282">
        <v>62</v>
      </c>
      <c r="C282" t="s">
        <v>266</v>
      </c>
      <c r="D282" t="s">
        <v>53</v>
      </c>
      <c r="E282">
        <v>101</v>
      </c>
    </row>
    <row r="283" spans="1:5" x14ac:dyDescent="0.2">
      <c r="A283" t="s">
        <v>407</v>
      </c>
      <c r="B283">
        <v>64</v>
      </c>
      <c r="C283" t="s">
        <v>267</v>
      </c>
      <c r="D283" t="s">
        <v>272</v>
      </c>
      <c r="E283">
        <v>1</v>
      </c>
    </row>
    <row r="284" spans="1:5" x14ac:dyDescent="0.2">
      <c r="A284" t="s">
        <v>407</v>
      </c>
      <c r="B284">
        <v>64</v>
      </c>
      <c r="C284" t="s">
        <v>267</v>
      </c>
      <c r="D284" t="s">
        <v>53</v>
      </c>
      <c r="E284">
        <v>62</v>
      </c>
    </row>
    <row r="285" spans="1:5" x14ac:dyDescent="0.2">
      <c r="A285" t="s">
        <v>407</v>
      </c>
      <c r="B285">
        <v>70</v>
      </c>
      <c r="C285" t="s">
        <v>31</v>
      </c>
      <c r="D285" t="s">
        <v>60</v>
      </c>
      <c r="E285">
        <v>3</v>
      </c>
    </row>
    <row r="286" spans="1:5" x14ac:dyDescent="0.2">
      <c r="A286" t="s">
        <v>407</v>
      </c>
      <c r="B286">
        <v>70</v>
      </c>
      <c r="C286" t="s">
        <v>31</v>
      </c>
      <c r="D286" t="s">
        <v>51</v>
      </c>
      <c r="E286">
        <v>19</v>
      </c>
    </row>
    <row r="287" spans="1:5" x14ac:dyDescent="0.2">
      <c r="A287" t="s">
        <v>407</v>
      </c>
      <c r="B287">
        <v>81</v>
      </c>
      <c r="C287" t="s">
        <v>268</v>
      </c>
      <c r="D287" t="s">
        <v>53</v>
      </c>
      <c r="E287">
        <v>106</v>
      </c>
    </row>
    <row r="288" spans="1:5" x14ac:dyDescent="0.2">
      <c r="A288" t="s">
        <v>407</v>
      </c>
      <c r="B288">
        <v>83</v>
      </c>
      <c r="C288" t="s">
        <v>269</v>
      </c>
      <c r="D288" t="s">
        <v>53</v>
      </c>
      <c r="E288">
        <v>117</v>
      </c>
    </row>
    <row r="289" spans="1:5" x14ac:dyDescent="0.2">
      <c r="A289" t="s">
        <v>407</v>
      </c>
      <c r="B289">
        <v>84</v>
      </c>
      <c r="C289" t="s">
        <v>270</v>
      </c>
      <c r="D289" t="s">
        <v>53</v>
      </c>
      <c r="E289">
        <v>30</v>
      </c>
    </row>
    <row r="290" spans="1:5" x14ac:dyDescent="0.2">
      <c r="A290" t="s">
        <v>407</v>
      </c>
      <c r="B290">
        <v>85</v>
      </c>
      <c r="C290" t="s">
        <v>271</v>
      </c>
      <c r="D290" t="s">
        <v>53</v>
      </c>
      <c r="E290">
        <v>41</v>
      </c>
    </row>
    <row r="291" spans="1:5" x14ac:dyDescent="0.2">
      <c r="A291" t="s">
        <v>407</v>
      </c>
      <c r="B291">
        <v>91</v>
      </c>
      <c r="C291" t="s">
        <v>34</v>
      </c>
      <c r="D291" t="s">
        <v>51</v>
      </c>
      <c r="E291">
        <v>3</v>
      </c>
    </row>
    <row r="292" spans="1:5" x14ac:dyDescent="0.2">
      <c r="A292" t="s">
        <v>407</v>
      </c>
      <c r="B292">
        <v>91</v>
      </c>
      <c r="C292" t="s">
        <v>34</v>
      </c>
      <c r="D292" t="s">
        <v>53</v>
      </c>
      <c r="E292">
        <v>2</v>
      </c>
    </row>
    <row r="293" spans="1:5" x14ac:dyDescent="0.2">
      <c r="A293" t="s">
        <v>407</v>
      </c>
      <c r="B293">
        <v>92</v>
      </c>
      <c r="C293" t="s">
        <v>35</v>
      </c>
      <c r="D293" t="s">
        <v>60</v>
      </c>
      <c r="E293">
        <v>6</v>
      </c>
    </row>
    <row r="294" spans="1:5" x14ac:dyDescent="0.2">
      <c r="A294" t="s">
        <v>407</v>
      </c>
      <c r="B294">
        <v>92</v>
      </c>
      <c r="C294" t="s">
        <v>35</v>
      </c>
      <c r="D294" t="s">
        <v>51</v>
      </c>
      <c r="E294">
        <v>3</v>
      </c>
    </row>
    <row r="295" spans="1:5" x14ac:dyDescent="0.2">
      <c r="A295" t="s">
        <v>407</v>
      </c>
      <c r="B295">
        <v>92</v>
      </c>
      <c r="C295" t="s">
        <v>35</v>
      </c>
      <c r="D295" t="s">
        <v>53</v>
      </c>
      <c r="E295">
        <v>2</v>
      </c>
    </row>
    <row r="296" spans="1:5" x14ac:dyDescent="0.2">
      <c r="A296" t="s">
        <v>407</v>
      </c>
      <c r="B296">
        <v>93</v>
      </c>
      <c r="C296" t="s">
        <v>36</v>
      </c>
      <c r="D296" t="s">
        <v>60</v>
      </c>
      <c r="E296">
        <v>1</v>
      </c>
    </row>
    <row r="297" spans="1:5" x14ac:dyDescent="0.2">
      <c r="A297" t="s">
        <v>407</v>
      </c>
      <c r="B297">
        <v>93</v>
      </c>
      <c r="C297" t="s">
        <v>36</v>
      </c>
      <c r="D297" t="s">
        <v>51</v>
      </c>
      <c r="E297">
        <v>12</v>
      </c>
    </row>
    <row r="298" spans="1:5" x14ac:dyDescent="0.2">
      <c r="A298" t="s">
        <v>407</v>
      </c>
      <c r="B298">
        <v>93</v>
      </c>
      <c r="C298" t="s">
        <v>36</v>
      </c>
      <c r="D298" t="s">
        <v>53</v>
      </c>
      <c r="E298">
        <v>6</v>
      </c>
    </row>
    <row r="302" spans="1:5" x14ac:dyDescent="0.2">
      <c r="A302" t="s">
        <v>138</v>
      </c>
      <c r="B302" t="s">
        <v>0</v>
      </c>
      <c r="C302" t="s">
        <v>1</v>
      </c>
      <c r="D302" t="s">
        <v>58</v>
      </c>
      <c r="E302" t="s">
        <v>59</v>
      </c>
    </row>
    <row r="303" spans="1:5" x14ac:dyDescent="0.2">
      <c r="A303" t="s">
        <v>407</v>
      </c>
      <c r="B303">
        <v>1</v>
      </c>
      <c r="C303" t="s">
        <v>2</v>
      </c>
      <c r="D303" t="s">
        <v>60</v>
      </c>
      <c r="E303">
        <v>1</v>
      </c>
    </row>
    <row r="304" spans="1:5" x14ac:dyDescent="0.2">
      <c r="A304" t="s">
        <v>407</v>
      </c>
      <c r="B304">
        <v>1</v>
      </c>
      <c r="C304" t="s">
        <v>2</v>
      </c>
      <c r="D304" t="s">
        <v>51</v>
      </c>
      <c r="E304">
        <v>3</v>
      </c>
    </row>
    <row r="305" spans="1:5" x14ac:dyDescent="0.2">
      <c r="A305" t="s">
        <v>407</v>
      </c>
      <c r="B305">
        <v>2</v>
      </c>
      <c r="C305" t="s">
        <v>3</v>
      </c>
      <c r="D305" t="s">
        <v>60</v>
      </c>
      <c r="E305">
        <v>6</v>
      </c>
    </row>
    <row r="306" spans="1:5" x14ac:dyDescent="0.2">
      <c r="A306" t="s">
        <v>407</v>
      </c>
      <c r="B306">
        <v>2</v>
      </c>
      <c r="C306" t="s">
        <v>3</v>
      </c>
      <c r="D306" t="s">
        <v>51</v>
      </c>
      <c r="E306">
        <v>24</v>
      </c>
    </row>
    <row r="307" spans="1:5" x14ac:dyDescent="0.2">
      <c r="A307" t="s">
        <v>407</v>
      </c>
      <c r="B307">
        <v>3</v>
      </c>
      <c r="C307" t="s">
        <v>4</v>
      </c>
      <c r="D307" t="s">
        <v>60</v>
      </c>
      <c r="E307">
        <v>2</v>
      </c>
    </row>
    <row r="308" spans="1:5" x14ac:dyDescent="0.2">
      <c r="A308" t="s">
        <v>407</v>
      </c>
      <c r="B308">
        <v>3</v>
      </c>
      <c r="C308" t="s">
        <v>4</v>
      </c>
      <c r="D308" t="s">
        <v>51</v>
      </c>
      <c r="E308">
        <v>4</v>
      </c>
    </row>
    <row r="309" spans="1:5" x14ac:dyDescent="0.2">
      <c r="A309" t="s">
        <v>407</v>
      </c>
      <c r="B309">
        <v>4</v>
      </c>
      <c r="C309" t="s">
        <v>5</v>
      </c>
      <c r="D309" t="s">
        <v>60</v>
      </c>
      <c r="E309">
        <v>5</v>
      </c>
    </row>
    <row r="310" spans="1:5" x14ac:dyDescent="0.2">
      <c r="A310" t="s">
        <v>407</v>
      </c>
      <c r="B310">
        <v>4</v>
      </c>
      <c r="C310" t="s">
        <v>5</v>
      </c>
      <c r="D310" t="s">
        <v>51</v>
      </c>
      <c r="E310">
        <v>32</v>
      </c>
    </row>
    <row r="311" spans="1:5" x14ac:dyDescent="0.2">
      <c r="A311" t="s">
        <v>407</v>
      </c>
      <c r="B311">
        <v>5</v>
      </c>
      <c r="C311" t="s">
        <v>6</v>
      </c>
      <c r="D311" t="s">
        <v>60</v>
      </c>
      <c r="E311">
        <v>1</v>
      </c>
    </row>
    <row r="312" spans="1:5" x14ac:dyDescent="0.2">
      <c r="A312" t="s">
        <v>407</v>
      </c>
      <c r="B312">
        <v>5</v>
      </c>
      <c r="C312" t="s">
        <v>6</v>
      </c>
      <c r="D312" t="s">
        <v>51</v>
      </c>
      <c r="E312">
        <v>39</v>
      </c>
    </row>
    <row r="313" spans="1:5" x14ac:dyDescent="0.2">
      <c r="A313" t="s">
        <v>407</v>
      </c>
      <c r="B313">
        <v>6</v>
      </c>
      <c r="C313" t="s">
        <v>7</v>
      </c>
      <c r="D313" t="s">
        <v>60</v>
      </c>
      <c r="E313">
        <v>2</v>
      </c>
    </row>
    <row r="314" spans="1:5" x14ac:dyDescent="0.2">
      <c r="A314" t="s">
        <v>407</v>
      </c>
      <c r="B314">
        <v>6</v>
      </c>
      <c r="C314" t="s">
        <v>7</v>
      </c>
      <c r="D314" t="s">
        <v>51</v>
      </c>
      <c r="E314">
        <v>4</v>
      </c>
    </row>
    <row r="315" spans="1:5" x14ac:dyDescent="0.2">
      <c r="A315" t="s">
        <v>407</v>
      </c>
      <c r="B315">
        <v>7</v>
      </c>
      <c r="C315" t="s">
        <v>8</v>
      </c>
      <c r="D315" t="s">
        <v>60</v>
      </c>
      <c r="E315">
        <v>18</v>
      </c>
    </row>
    <row r="316" spans="1:5" x14ac:dyDescent="0.2">
      <c r="A316" t="s">
        <v>407</v>
      </c>
      <c r="B316">
        <v>7</v>
      </c>
      <c r="C316" t="s">
        <v>8</v>
      </c>
      <c r="D316" t="s">
        <v>51</v>
      </c>
      <c r="E316">
        <v>64</v>
      </c>
    </row>
    <row r="317" spans="1:5" x14ac:dyDescent="0.2">
      <c r="A317" t="s">
        <v>407</v>
      </c>
      <c r="B317">
        <v>8</v>
      </c>
      <c r="C317" t="s">
        <v>9</v>
      </c>
      <c r="D317" t="s">
        <v>60</v>
      </c>
      <c r="E317">
        <v>1</v>
      </c>
    </row>
    <row r="318" spans="1:5" x14ac:dyDescent="0.2">
      <c r="A318" t="s">
        <v>407</v>
      </c>
      <c r="B318">
        <v>8</v>
      </c>
      <c r="C318" t="s">
        <v>9</v>
      </c>
      <c r="D318" t="s">
        <v>51</v>
      </c>
      <c r="E318">
        <v>4</v>
      </c>
    </row>
    <row r="319" spans="1:5" x14ac:dyDescent="0.2">
      <c r="A319" t="s">
        <v>407</v>
      </c>
      <c r="B319">
        <v>9</v>
      </c>
      <c r="C319" t="s">
        <v>10</v>
      </c>
      <c r="D319" t="s">
        <v>60</v>
      </c>
      <c r="E319">
        <v>3</v>
      </c>
    </row>
    <row r="320" spans="1:5" x14ac:dyDescent="0.2">
      <c r="A320" t="s">
        <v>407</v>
      </c>
      <c r="B320">
        <v>9</v>
      </c>
      <c r="C320" t="s">
        <v>10</v>
      </c>
      <c r="D320" t="s">
        <v>51</v>
      </c>
      <c r="E320">
        <v>15</v>
      </c>
    </row>
    <row r="321" spans="1:5" x14ac:dyDescent="0.2">
      <c r="A321" t="s">
        <v>407</v>
      </c>
      <c r="B321">
        <v>10</v>
      </c>
      <c r="C321" t="s">
        <v>11</v>
      </c>
      <c r="D321" t="s">
        <v>60</v>
      </c>
      <c r="E321">
        <v>4</v>
      </c>
    </row>
    <row r="322" spans="1:5" x14ac:dyDescent="0.2">
      <c r="A322" t="s">
        <v>407</v>
      </c>
      <c r="B322">
        <v>10</v>
      </c>
      <c r="C322" t="s">
        <v>11</v>
      </c>
      <c r="D322" t="s">
        <v>51</v>
      </c>
      <c r="E322">
        <v>17</v>
      </c>
    </row>
    <row r="323" spans="1:5" x14ac:dyDescent="0.2">
      <c r="A323" t="s">
        <v>407</v>
      </c>
      <c r="B323">
        <v>11</v>
      </c>
      <c r="C323" t="s">
        <v>12</v>
      </c>
      <c r="D323" t="s">
        <v>51</v>
      </c>
      <c r="E323">
        <v>3</v>
      </c>
    </row>
    <row r="324" spans="1:5" x14ac:dyDescent="0.2">
      <c r="A324" t="s">
        <v>407</v>
      </c>
      <c r="B324">
        <v>12</v>
      </c>
      <c r="C324" t="s">
        <v>13</v>
      </c>
      <c r="D324" t="s">
        <v>51</v>
      </c>
      <c r="E324">
        <v>1</v>
      </c>
    </row>
    <row r="325" spans="1:5" x14ac:dyDescent="0.2">
      <c r="A325" t="s">
        <v>407</v>
      </c>
      <c r="B325">
        <v>20</v>
      </c>
      <c r="C325" t="s">
        <v>15</v>
      </c>
      <c r="D325" t="s">
        <v>60</v>
      </c>
      <c r="E325">
        <v>1</v>
      </c>
    </row>
    <row r="326" spans="1:5" x14ac:dyDescent="0.2">
      <c r="A326" t="s">
        <v>407</v>
      </c>
      <c r="B326">
        <v>20</v>
      </c>
      <c r="C326" t="s">
        <v>15</v>
      </c>
      <c r="D326" t="s">
        <v>51</v>
      </c>
      <c r="E326">
        <v>9</v>
      </c>
    </row>
    <row r="327" spans="1:5" x14ac:dyDescent="0.2">
      <c r="A327" t="s">
        <v>407</v>
      </c>
      <c r="B327">
        <v>22</v>
      </c>
      <c r="C327" t="s">
        <v>16</v>
      </c>
      <c r="D327" t="s">
        <v>60</v>
      </c>
      <c r="E327">
        <v>7</v>
      </c>
    </row>
    <row r="328" spans="1:5" x14ac:dyDescent="0.2">
      <c r="A328" t="s">
        <v>407</v>
      </c>
      <c r="B328">
        <v>22</v>
      </c>
      <c r="C328" t="s">
        <v>16</v>
      </c>
      <c r="D328" t="s">
        <v>51</v>
      </c>
      <c r="E328">
        <v>33</v>
      </c>
    </row>
    <row r="329" spans="1:5" x14ac:dyDescent="0.2">
      <c r="A329" t="s">
        <v>407</v>
      </c>
      <c r="B329">
        <v>24</v>
      </c>
      <c r="C329" t="s">
        <v>17</v>
      </c>
      <c r="D329" t="s">
        <v>53</v>
      </c>
      <c r="E329">
        <v>5</v>
      </c>
    </row>
    <row r="330" spans="1:5" x14ac:dyDescent="0.2">
      <c r="A330" t="s">
        <v>407</v>
      </c>
      <c r="B330">
        <v>26</v>
      </c>
      <c r="C330" t="s">
        <v>18</v>
      </c>
      <c r="D330" t="s">
        <v>51</v>
      </c>
      <c r="E330">
        <v>9</v>
      </c>
    </row>
    <row r="331" spans="1:5" x14ac:dyDescent="0.2">
      <c r="A331" t="s">
        <v>407</v>
      </c>
      <c r="B331">
        <v>30</v>
      </c>
      <c r="C331" t="s">
        <v>19</v>
      </c>
      <c r="D331" t="s">
        <v>60</v>
      </c>
      <c r="E331">
        <v>7</v>
      </c>
    </row>
    <row r="332" spans="1:5" x14ac:dyDescent="0.2">
      <c r="A332" t="s">
        <v>407</v>
      </c>
      <c r="B332">
        <v>30</v>
      </c>
      <c r="C332" t="s">
        <v>19</v>
      </c>
      <c r="D332" t="s">
        <v>51</v>
      </c>
      <c r="E332">
        <v>10</v>
      </c>
    </row>
    <row r="333" spans="1:5" x14ac:dyDescent="0.2">
      <c r="A333" t="s">
        <v>407</v>
      </c>
      <c r="B333">
        <v>32</v>
      </c>
      <c r="C333" t="s">
        <v>20</v>
      </c>
      <c r="D333" t="s">
        <v>60</v>
      </c>
      <c r="E333">
        <v>3</v>
      </c>
    </row>
    <row r="334" spans="1:5" x14ac:dyDescent="0.2">
      <c r="A334" t="s">
        <v>407</v>
      </c>
      <c r="B334">
        <v>32</v>
      </c>
      <c r="C334" t="s">
        <v>20</v>
      </c>
      <c r="D334" t="s">
        <v>51</v>
      </c>
      <c r="E334">
        <v>35</v>
      </c>
    </row>
    <row r="335" spans="1:5" x14ac:dyDescent="0.2">
      <c r="A335" t="s">
        <v>407</v>
      </c>
      <c r="B335">
        <v>34</v>
      </c>
      <c r="C335" t="s">
        <v>21</v>
      </c>
      <c r="D335" t="s">
        <v>60</v>
      </c>
      <c r="E335">
        <v>6</v>
      </c>
    </row>
    <row r="336" spans="1:5" x14ac:dyDescent="0.2">
      <c r="A336" t="s">
        <v>407</v>
      </c>
      <c r="B336">
        <v>34</v>
      </c>
      <c r="C336" t="s">
        <v>21</v>
      </c>
      <c r="D336" t="s">
        <v>51</v>
      </c>
      <c r="E336">
        <v>42</v>
      </c>
    </row>
    <row r="337" spans="1:5" x14ac:dyDescent="0.2">
      <c r="A337" t="s">
        <v>407</v>
      </c>
      <c r="B337">
        <v>34</v>
      </c>
      <c r="C337" t="s">
        <v>21</v>
      </c>
      <c r="D337" t="s">
        <v>53</v>
      </c>
      <c r="E337">
        <v>1</v>
      </c>
    </row>
    <row r="338" spans="1:5" x14ac:dyDescent="0.2">
      <c r="A338" t="s">
        <v>407</v>
      </c>
      <c r="B338">
        <v>36</v>
      </c>
      <c r="C338" t="s">
        <v>22</v>
      </c>
      <c r="D338" t="s">
        <v>60</v>
      </c>
      <c r="E338">
        <v>4</v>
      </c>
    </row>
    <row r="339" spans="1:5" x14ac:dyDescent="0.2">
      <c r="A339" t="s">
        <v>407</v>
      </c>
      <c r="B339">
        <v>36</v>
      </c>
      <c r="C339" t="s">
        <v>22</v>
      </c>
      <c r="D339" t="s">
        <v>51</v>
      </c>
      <c r="E339">
        <v>34</v>
      </c>
    </row>
    <row r="340" spans="1:5" x14ac:dyDescent="0.2">
      <c r="A340" t="s">
        <v>407</v>
      </c>
      <c r="B340">
        <v>38</v>
      </c>
      <c r="C340" t="s">
        <v>23</v>
      </c>
      <c r="D340" t="s">
        <v>51</v>
      </c>
      <c r="E340">
        <v>4</v>
      </c>
    </row>
    <row r="341" spans="1:5" x14ac:dyDescent="0.2">
      <c r="A341" t="s">
        <v>407</v>
      </c>
      <c r="B341">
        <v>40</v>
      </c>
      <c r="C341" t="s">
        <v>24</v>
      </c>
      <c r="D341" t="s">
        <v>51</v>
      </c>
      <c r="E341">
        <v>36</v>
      </c>
    </row>
    <row r="342" spans="1:5" x14ac:dyDescent="0.2">
      <c r="A342" t="s">
        <v>407</v>
      </c>
      <c r="B342">
        <v>42</v>
      </c>
      <c r="C342" t="s">
        <v>25</v>
      </c>
      <c r="D342" t="s">
        <v>60</v>
      </c>
      <c r="E342">
        <v>2</v>
      </c>
    </row>
    <row r="343" spans="1:5" x14ac:dyDescent="0.2">
      <c r="A343" t="s">
        <v>407</v>
      </c>
      <c r="B343">
        <v>42</v>
      </c>
      <c r="C343" t="s">
        <v>25</v>
      </c>
      <c r="D343" t="s">
        <v>51</v>
      </c>
      <c r="E343">
        <v>9</v>
      </c>
    </row>
    <row r="344" spans="1:5" x14ac:dyDescent="0.2">
      <c r="A344" t="s">
        <v>407</v>
      </c>
      <c r="B344">
        <v>46</v>
      </c>
      <c r="C344" t="s">
        <v>27</v>
      </c>
      <c r="D344" t="s">
        <v>60</v>
      </c>
      <c r="E344">
        <v>1</v>
      </c>
    </row>
    <row r="345" spans="1:5" x14ac:dyDescent="0.2">
      <c r="A345" t="s">
        <v>407</v>
      </c>
      <c r="B345">
        <v>46</v>
      </c>
      <c r="C345" t="s">
        <v>27</v>
      </c>
      <c r="D345" t="s">
        <v>51</v>
      </c>
      <c r="E345">
        <v>2</v>
      </c>
    </row>
    <row r="346" spans="1:5" x14ac:dyDescent="0.2">
      <c r="A346" t="s">
        <v>407</v>
      </c>
      <c r="B346">
        <v>48</v>
      </c>
      <c r="C346" t="s">
        <v>28</v>
      </c>
      <c r="D346" t="s">
        <v>60</v>
      </c>
      <c r="E346">
        <v>1</v>
      </c>
    </row>
    <row r="347" spans="1:5" x14ac:dyDescent="0.2">
      <c r="A347" t="s">
        <v>407</v>
      </c>
      <c r="B347">
        <v>48</v>
      </c>
      <c r="C347" t="s">
        <v>28</v>
      </c>
      <c r="D347" t="s">
        <v>51</v>
      </c>
      <c r="E347">
        <v>12</v>
      </c>
    </row>
    <row r="348" spans="1:5" x14ac:dyDescent="0.2">
      <c r="A348" t="s">
        <v>407</v>
      </c>
      <c r="B348">
        <v>50</v>
      </c>
      <c r="C348" t="s">
        <v>29</v>
      </c>
      <c r="D348" t="s">
        <v>51</v>
      </c>
      <c r="E348">
        <v>29</v>
      </c>
    </row>
    <row r="349" spans="1:5" x14ac:dyDescent="0.2">
      <c r="A349" t="s">
        <v>407</v>
      </c>
      <c r="B349">
        <v>50</v>
      </c>
      <c r="C349" t="s">
        <v>29</v>
      </c>
      <c r="D349" t="s">
        <v>53</v>
      </c>
      <c r="E349">
        <v>6</v>
      </c>
    </row>
    <row r="350" spans="1:5" x14ac:dyDescent="0.2">
      <c r="A350" t="s">
        <v>407</v>
      </c>
      <c r="B350">
        <v>52</v>
      </c>
      <c r="C350" t="s">
        <v>30</v>
      </c>
      <c r="D350" t="s">
        <v>60</v>
      </c>
      <c r="E350">
        <v>78</v>
      </c>
    </row>
    <row r="351" spans="1:5" x14ac:dyDescent="0.2">
      <c r="A351" t="s">
        <v>407</v>
      </c>
      <c r="B351">
        <v>52</v>
      </c>
      <c r="C351" t="s">
        <v>30</v>
      </c>
      <c r="D351" t="s">
        <v>51</v>
      </c>
      <c r="E351">
        <v>581</v>
      </c>
    </row>
    <row r="352" spans="1:5" x14ac:dyDescent="0.2">
      <c r="A352" t="s">
        <v>407</v>
      </c>
      <c r="B352">
        <v>90</v>
      </c>
      <c r="C352" t="s">
        <v>33</v>
      </c>
      <c r="D352" t="s">
        <v>60</v>
      </c>
      <c r="E352">
        <v>2</v>
      </c>
    </row>
    <row r="353" spans="1:5" x14ac:dyDescent="0.2">
      <c r="A353" t="s">
        <v>407</v>
      </c>
      <c r="B353">
        <v>90</v>
      </c>
      <c r="C353" t="s">
        <v>33</v>
      </c>
      <c r="D353" t="s">
        <v>51</v>
      </c>
      <c r="E353">
        <v>34</v>
      </c>
    </row>
    <row r="354" spans="1:5" x14ac:dyDescent="0.2">
      <c r="A354" t="s">
        <v>407</v>
      </c>
      <c r="B354">
        <v>91</v>
      </c>
      <c r="C354" t="s">
        <v>34</v>
      </c>
      <c r="D354" t="s">
        <v>60</v>
      </c>
      <c r="E354">
        <v>6</v>
      </c>
    </row>
    <row r="355" spans="1:5" x14ac:dyDescent="0.2">
      <c r="A355" t="s">
        <v>407</v>
      </c>
      <c r="B355">
        <v>91</v>
      </c>
      <c r="C355" t="s">
        <v>34</v>
      </c>
      <c r="D355" t="s">
        <v>51</v>
      </c>
      <c r="E355">
        <v>25</v>
      </c>
    </row>
    <row r="356" spans="1:5" x14ac:dyDescent="0.2">
      <c r="A356" t="s">
        <v>407</v>
      </c>
      <c r="B356">
        <v>92</v>
      </c>
      <c r="C356" t="s">
        <v>35</v>
      </c>
      <c r="D356" t="s">
        <v>60</v>
      </c>
      <c r="E356">
        <v>7</v>
      </c>
    </row>
    <row r="357" spans="1:5" x14ac:dyDescent="0.2">
      <c r="A357" t="s">
        <v>407</v>
      </c>
      <c r="B357">
        <v>92</v>
      </c>
      <c r="C357" t="s">
        <v>35</v>
      </c>
      <c r="D357" t="s">
        <v>51</v>
      </c>
      <c r="E357">
        <v>57</v>
      </c>
    </row>
    <row r="358" spans="1:5" x14ac:dyDescent="0.2">
      <c r="A358" t="s">
        <v>407</v>
      </c>
      <c r="B358">
        <v>93</v>
      </c>
      <c r="C358" t="s">
        <v>36</v>
      </c>
      <c r="D358" t="s">
        <v>60</v>
      </c>
      <c r="E358">
        <v>57</v>
      </c>
    </row>
    <row r="359" spans="1:5" x14ac:dyDescent="0.2">
      <c r="A359" t="s">
        <v>407</v>
      </c>
      <c r="B359">
        <v>93</v>
      </c>
      <c r="C359" t="s">
        <v>36</v>
      </c>
      <c r="D359" t="s">
        <v>51</v>
      </c>
      <c r="E359">
        <v>201</v>
      </c>
    </row>
    <row r="364" spans="1:5" x14ac:dyDescent="0.2">
      <c r="A364" t="s">
        <v>138</v>
      </c>
      <c r="B364" t="s">
        <v>0</v>
      </c>
      <c r="C364" t="s">
        <v>1</v>
      </c>
      <c r="D364" t="s">
        <v>58</v>
      </c>
      <c r="E364" t="s">
        <v>59</v>
      </c>
    </row>
    <row r="365" spans="1:5" x14ac:dyDescent="0.2">
      <c r="A365" t="s">
        <v>407</v>
      </c>
      <c r="B365">
        <v>2</v>
      </c>
      <c r="C365" t="s">
        <v>3</v>
      </c>
      <c r="D365" t="s">
        <v>60</v>
      </c>
      <c r="E365">
        <v>119</v>
      </c>
    </row>
    <row r="366" spans="1:5" x14ac:dyDescent="0.2">
      <c r="A366" t="s">
        <v>407</v>
      </c>
      <c r="B366">
        <v>2</v>
      </c>
      <c r="C366" t="s">
        <v>3</v>
      </c>
      <c r="D366" t="s">
        <v>51</v>
      </c>
      <c r="E366">
        <v>704</v>
      </c>
    </row>
    <row r="367" spans="1:5" x14ac:dyDescent="0.2">
      <c r="A367" t="s">
        <v>407</v>
      </c>
      <c r="B367">
        <v>4</v>
      </c>
      <c r="C367" t="s">
        <v>5</v>
      </c>
      <c r="D367" t="s">
        <v>60</v>
      </c>
      <c r="E367">
        <v>65</v>
      </c>
    </row>
    <row r="368" spans="1:5" x14ac:dyDescent="0.2">
      <c r="A368" t="s">
        <v>407</v>
      </c>
      <c r="B368">
        <v>4</v>
      </c>
      <c r="C368" t="s">
        <v>5</v>
      </c>
      <c r="D368" t="s">
        <v>51</v>
      </c>
      <c r="E368">
        <v>493</v>
      </c>
    </row>
    <row r="369" spans="1:5" x14ac:dyDescent="0.2">
      <c r="A369" t="s">
        <v>407</v>
      </c>
      <c r="B369">
        <v>5</v>
      </c>
      <c r="C369" t="s">
        <v>6</v>
      </c>
      <c r="D369" t="s">
        <v>60</v>
      </c>
      <c r="E369">
        <v>36</v>
      </c>
    </row>
    <row r="370" spans="1:5" x14ac:dyDescent="0.2">
      <c r="A370" t="s">
        <v>407</v>
      </c>
      <c r="B370">
        <v>5</v>
      </c>
      <c r="C370" t="s">
        <v>6</v>
      </c>
      <c r="D370" t="s">
        <v>51</v>
      </c>
      <c r="E370">
        <v>254</v>
      </c>
    </row>
    <row r="371" spans="1:5" x14ac:dyDescent="0.2">
      <c r="A371" t="s">
        <v>407</v>
      </c>
      <c r="B371">
        <v>7</v>
      </c>
      <c r="C371" t="s">
        <v>8</v>
      </c>
      <c r="D371" t="s">
        <v>272</v>
      </c>
      <c r="E371">
        <v>1</v>
      </c>
    </row>
    <row r="372" spans="1:5" x14ac:dyDescent="0.2">
      <c r="A372" t="s">
        <v>407</v>
      </c>
      <c r="B372">
        <v>7</v>
      </c>
      <c r="C372" t="s">
        <v>8</v>
      </c>
      <c r="D372" t="s">
        <v>60</v>
      </c>
      <c r="E372">
        <v>548</v>
      </c>
    </row>
    <row r="373" spans="1:5" x14ac:dyDescent="0.2">
      <c r="A373" t="s">
        <v>407</v>
      </c>
      <c r="B373">
        <v>7</v>
      </c>
      <c r="C373" t="s">
        <v>8</v>
      </c>
      <c r="D373" t="s">
        <v>51</v>
      </c>
      <c r="E373" s="231">
        <v>4419</v>
      </c>
    </row>
    <row r="374" spans="1:5" x14ac:dyDescent="0.2">
      <c r="A374" t="s">
        <v>407</v>
      </c>
      <c r="B374">
        <v>20</v>
      </c>
      <c r="C374" t="s">
        <v>15</v>
      </c>
      <c r="D374" t="s">
        <v>60</v>
      </c>
      <c r="E374">
        <v>17</v>
      </c>
    </row>
    <row r="375" spans="1:5" x14ac:dyDescent="0.2">
      <c r="A375" t="s">
        <v>407</v>
      </c>
      <c r="B375">
        <v>20</v>
      </c>
      <c r="C375" t="s">
        <v>15</v>
      </c>
      <c r="D375" t="s">
        <v>51</v>
      </c>
      <c r="E375">
        <v>283</v>
      </c>
    </row>
    <row r="376" spans="1:5" x14ac:dyDescent="0.2">
      <c r="A376" t="s">
        <v>407</v>
      </c>
      <c r="B376">
        <v>22</v>
      </c>
      <c r="C376" t="s">
        <v>16</v>
      </c>
      <c r="D376" t="s">
        <v>60</v>
      </c>
      <c r="E376">
        <v>190</v>
      </c>
    </row>
    <row r="377" spans="1:5" x14ac:dyDescent="0.2">
      <c r="A377" t="s">
        <v>407</v>
      </c>
      <c r="B377">
        <v>22</v>
      </c>
      <c r="C377" t="s">
        <v>16</v>
      </c>
      <c r="D377" t="s">
        <v>51</v>
      </c>
      <c r="E377" s="231">
        <v>1572</v>
      </c>
    </row>
    <row r="378" spans="1:5" x14ac:dyDescent="0.2">
      <c r="A378" t="s">
        <v>407</v>
      </c>
      <c r="B378">
        <v>24</v>
      </c>
      <c r="C378" t="s">
        <v>17</v>
      </c>
      <c r="D378" t="s">
        <v>60</v>
      </c>
      <c r="E378">
        <v>1</v>
      </c>
    </row>
    <row r="379" spans="1:5" x14ac:dyDescent="0.2">
      <c r="A379" t="s">
        <v>407</v>
      </c>
      <c r="B379">
        <v>24</v>
      </c>
      <c r="C379" t="s">
        <v>17</v>
      </c>
      <c r="D379" t="s">
        <v>53</v>
      </c>
      <c r="E379">
        <v>1</v>
      </c>
    </row>
    <row r="380" spans="1:5" x14ac:dyDescent="0.2">
      <c r="A380" t="s">
        <v>407</v>
      </c>
      <c r="B380">
        <v>30</v>
      </c>
      <c r="C380" t="s">
        <v>19</v>
      </c>
      <c r="D380" t="s">
        <v>272</v>
      </c>
      <c r="E380">
        <v>1</v>
      </c>
    </row>
    <row r="381" spans="1:5" x14ac:dyDescent="0.2">
      <c r="A381" t="s">
        <v>407</v>
      </c>
      <c r="B381">
        <v>30</v>
      </c>
      <c r="C381" t="s">
        <v>19</v>
      </c>
      <c r="D381" t="s">
        <v>60</v>
      </c>
      <c r="E381">
        <v>84</v>
      </c>
    </row>
    <row r="382" spans="1:5" x14ac:dyDescent="0.2">
      <c r="A382" t="s">
        <v>407</v>
      </c>
      <c r="B382">
        <v>30</v>
      </c>
      <c r="C382" t="s">
        <v>19</v>
      </c>
      <c r="D382" t="s">
        <v>51</v>
      </c>
      <c r="E382">
        <v>690</v>
      </c>
    </row>
    <row r="383" spans="1:5" x14ac:dyDescent="0.2">
      <c r="A383" t="s">
        <v>407</v>
      </c>
      <c r="B383">
        <v>32</v>
      </c>
      <c r="C383" t="s">
        <v>20</v>
      </c>
      <c r="D383" t="s">
        <v>272</v>
      </c>
      <c r="E383">
        <v>1</v>
      </c>
    </row>
    <row r="384" spans="1:5" x14ac:dyDescent="0.2">
      <c r="A384" t="s">
        <v>407</v>
      </c>
      <c r="B384">
        <v>32</v>
      </c>
      <c r="C384" t="s">
        <v>20</v>
      </c>
      <c r="D384" t="s">
        <v>60</v>
      </c>
      <c r="E384">
        <v>56</v>
      </c>
    </row>
    <row r="385" spans="1:5" x14ac:dyDescent="0.2">
      <c r="A385" t="s">
        <v>407</v>
      </c>
      <c r="B385">
        <v>32</v>
      </c>
      <c r="C385" t="s">
        <v>20</v>
      </c>
      <c r="D385" t="s">
        <v>51</v>
      </c>
      <c r="E385">
        <v>797</v>
      </c>
    </row>
    <row r="386" spans="1:5" x14ac:dyDescent="0.2">
      <c r="A386" t="s">
        <v>407</v>
      </c>
      <c r="B386">
        <v>36</v>
      </c>
      <c r="C386" t="s">
        <v>22</v>
      </c>
      <c r="D386" t="s">
        <v>60</v>
      </c>
      <c r="E386">
        <v>74</v>
      </c>
    </row>
    <row r="387" spans="1:5" x14ac:dyDescent="0.2">
      <c r="A387" t="s">
        <v>407</v>
      </c>
      <c r="B387">
        <v>36</v>
      </c>
      <c r="C387" t="s">
        <v>22</v>
      </c>
      <c r="D387" t="s">
        <v>51</v>
      </c>
      <c r="E387">
        <v>538</v>
      </c>
    </row>
    <row r="388" spans="1:5" x14ac:dyDescent="0.2">
      <c r="A388" t="s">
        <v>407</v>
      </c>
      <c r="B388">
        <v>38</v>
      </c>
      <c r="C388" t="s">
        <v>23</v>
      </c>
      <c r="D388" t="s">
        <v>60</v>
      </c>
      <c r="E388">
        <v>1</v>
      </c>
    </row>
    <row r="389" spans="1:5" x14ac:dyDescent="0.2">
      <c r="A389" t="s">
        <v>407</v>
      </c>
      <c r="B389">
        <v>38</v>
      </c>
      <c r="C389" t="s">
        <v>23</v>
      </c>
      <c r="D389" t="s">
        <v>51</v>
      </c>
      <c r="E389">
        <v>2</v>
      </c>
    </row>
    <row r="390" spans="1:5" x14ac:dyDescent="0.2">
      <c r="A390" t="s">
        <v>407</v>
      </c>
      <c r="B390">
        <v>40</v>
      </c>
      <c r="C390" t="s">
        <v>24</v>
      </c>
      <c r="D390" t="s">
        <v>60</v>
      </c>
      <c r="E390">
        <v>10</v>
      </c>
    </row>
    <row r="391" spans="1:5" x14ac:dyDescent="0.2">
      <c r="A391" t="s">
        <v>407</v>
      </c>
      <c r="B391">
        <v>40</v>
      </c>
      <c r="C391" t="s">
        <v>24</v>
      </c>
      <c r="D391" t="s">
        <v>51</v>
      </c>
      <c r="E391">
        <v>317</v>
      </c>
    </row>
    <row r="392" spans="1:5" x14ac:dyDescent="0.2">
      <c r="A392" t="s">
        <v>407</v>
      </c>
      <c r="B392">
        <v>42</v>
      </c>
      <c r="C392" t="s">
        <v>25</v>
      </c>
      <c r="D392" t="s">
        <v>60</v>
      </c>
      <c r="E392">
        <v>35</v>
      </c>
    </row>
    <row r="393" spans="1:5" x14ac:dyDescent="0.2">
      <c r="A393" t="s">
        <v>407</v>
      </c>
      <c r="B393">
        <v>42</v>
      </c>
      <c r="C393" t="s">
        <v>25</v>
      </c>
      <c r="D393" t="s">
        <v>51</v>
      </c>
      <c r="E393">
        <v>243</v>
      </c>
    </row>
    <row r="394" spans="1:5" x14ac:dyDescent="0.2">
      <c r="A394" t="s">
        <v>407</v>
      </c>
      <c r="B394">
        <v>46</v>
      </c>
      <c r="C394" t="s">
        <v>27</v>
      </c>
      <c r="D394" t="s">
        <v>60</v>
      </c>
      <c r="E394">
        <v>12</v>
      </c>
    </row>
    <row r="395" spans="1:5" x14ac:dyDescent="0.2">
      <c r="A395" t="s">
        <v>407</v>
      </c>
      <c r="B395">
        <v>46</v>
      </c>
      <c r="C395" t="s">
        <v>27</v>
      </c>
      <c r="D395" t="s">
        <v>51</v>
      </c>
      <c r="E395">
        <v>69</v>
      </c>
    </row>
    <row r="396" spans="1:5" x14ac:dyDescent="0.2">
      <c r="A396" t="s">
        <v>407</v>
      </c>
      <c r="B396">
        <v>48</v>
      </c>
      <c r="C396" t="s">
        <v>28</v>
      </c>
      <c r="D396" t="s">
        <v>60</v>
      </c>
      <c r="E396">
        <v>123</v>
      </c>
    </row>
    <row r="397" spans="1:5" x14ac:dyDescent="0.2">
      <c r="A397" t="s">
        <v>407</v>
      </c>
      <c r="B397">
        <v>48</v>
      </c>
      <c r="C397" t="s">
        <v>28</v>
      </c>
      <c r="D397" t="s">
        <v>51</v>
      </c>
      <c r="E397">
        <v>891</v>
      </c>
    </row>
    <row r="398" spans="1:5" x14ac:dyDescent="0.2">
      <c r="A398" t="s">
        <v>407</v>
      </c>
      <c r="B398">
        <v>48</v>
      </c>
      <c r="C398" t="s">
        <v>28</v>
      </c>
      <c r="D398" t="s">
        <v>53</v>
      </c>
      <c r="E398">
        <v>1</v>
      </c>
    </row>
    <row r="399" spans="1:5" x14ac:dyDescent="0.2">
      <c r="A399" t="s">
        <v>407</v>
      </c>
      <c r="B399">
        <v>50</v>
      </c>
      <c r="C399" t="s">
        <v>29</v>
      </c>
      <c r="D399" t="s">
        <v>60</v>
      </c>
      <c r="E399">
        <v>66</v>
      </c>
    </row>
    <row r="400" spans="1:5" x14ac:dyDescent="0.2">
      <c r="A400" t="s">
        <v>407</v>
      </c>
      <c r="B400">
        <v>50</v>
      </c>
      <c r="C400" t="s">
        <v>29</v>
      </c>
      <c r="D400" t="s">
        <v>51</v>
      </c>
      <c r="E400">
        <v>385</v>
      </c>
    </row>
    <row r="401" spans="1:5" x14ac:dyDescent="0.2">
      <c r="A401" t="s">
        <v>407</v>
      </c>
      <c r="B401">
        <v>50</v>
      </c>
      <c r="C401" t="s">
        <v>29</v>
      </c>
      <c r="D401" t="s">
        <v>53</v>
      </c>
      <c r="E401">
        <v>2</v>
      </c>
    </row>
    <row r="402" spans="1:5" x14ac:dyDescent="0.2">
      <c r="A402" t="s">
        <v>407</v>
      </c>
      <c r="B402">
        <v>52</v>
      </c>
      <c r="C402" t="s">
        <v>30</v>
      </c>
      <c r="D402" t="s">
        <v>272</v>
      </c>
      <c r="E402">
        <v>3</v>
      </c>
    </row>
    <row r="403" spans="1:5" x14ac:dyDescent="0.2">
      <c r="A403" t="s">
        <v>407</v>
      </c>
      <c r="B403">
        <v>52</v>
      </c>
      <c r="C403" t="s">
        <v>30</v>
      </c>
      <c r="D403" t="s">
        <v>60</v>
      </c>
      <c r="E403" s="231">
        <v>1480</v>
      </c>
    </row>
    <row r="404" spans="1:5" x14ac:dyDescent="0.2">
      <c r="A404" t="s">
        <v>407</v>
      </c>
      <c r="B404">
        <v>52</v>
      </c>
      <c r="C404" t="s">
        <v>30</v>
      </c>
      <c r="D404" t="s">
        <v>51</v>
      </c>
      <c r="E404" s="231">
        <v>15518</v>
      </c>
    </row>
    <row r="405" spans="1:5" x14ac:dyDescent="0.2">
      <c r="A405" t="s">
        <v>407</v>
      </c>
      <c r="B405">
        <v>52</v>
      </c>
      <c r="C405" t="s">
        <v>30</v>
      </c>
      <c r="D405" t="s">
        <v>53</v>
      </c>
      <c r="E405">
        <v>1</v>
      </c>
    </row>
    <row r="406" spans="1:5" x14ac:dyDescent="0.2">
      <c r="A406" t="s">
        <v>407</v>
      </c>
      <c r="B406">
        <v>91</v>
      </c>
      <c r="C406" t="s">
        <v>34</v>
      </c>
      <c r="D406" t="s">
        <v>60</v>
      </c>
      <c r="E406">
        <v>80</v>
      </c>
    </row>
    <row r="407" spans="1:5" x14ac:dyDescent="0.2">
      <c r="A407" t="s">
        <v>407</v>
      </c>
      <c r="B407">
        <v>91</v>
      </c>
      <c r="C407" t="s">
        <v>34</v>
      </c>
      <c r="D407" t="s">
        <v>51</v>
      </c>
      <c r="E407">
        <v>633</v>
      </c>
    </row>
    <row r="408" spans="1:5" x14ac:dyDescent="0.2">
      <c r="A408" t="s">
        <v>407</v>
      </c>
      <c r="B408">
        <v>92</v>
      </c>
      <c r="C408" t="s">
        <v>35</v>
      </c>
      <c r="D408" t="s">
        <v>272</v>
      </c>
      <c r="E408">
        <v>1</v>
      </c>
    </row>
    <row r="409" spans="1:5" x14ac:dyDescent="0.2">
      <c r="A409" t="s">
        <v>407</v>
      </c>
      <c r="B409">
        <v>92</v>
      </c>
      <c r="C409" t="s">
        <v>35</v>
      </c>
      <c r="D409" t="s">
        <v>60</v>
      </c>
      <c r="E409">
        <v>172</v>
      </c>
    </row>
    <row r="410" spans="1:5" x14ac:dyDescent="0.2">
      <c r="A410" t="s">
        <v>407</v>
      </c>
      <c r="B410">
        <v>92</v>
      </c>
      <c r="C410" t="s">
        <v>35</v>
      </c>
      <c r="D410" t="s">
        <v>51</v>
      </c>
      <c r="E410" s="231">
        <v>2080</v>
      </c>
    </row>
    <row r="411" spans="1:5" x14ac:dyDescent="0.2">
      <c r="A411" t="s">
        <v>407</v>
      </c>
      <c r="B411">
        <v>93</v>
      </c>
      <c r="C411" t="s">
        <v>36</v>
      </c>
      <c r="D411" t="s">
        <v>272</v>
      </c>
      <c r="E411">
        <v>2</v>
      </c>
    </row>
    <row r="412" spans="1:5" x14ac:dyDescent="0.2">
      <c r="A412" t="s">
        <v>407</v>
      </c>
      <c r="B412">
        <v>93</v>
      </c>
      <c r="C412" t="s">
        <v>36</v>
      </c>
      <c r="D412" t="s">
        <v>60</v>
      </c>
      <c r="E412">
        <v>608</v>
      </c>
    </row>
    <row r="413" spans="1:5" x14ac:dyDescent="0.2">
      <c r="A413" t="s">
        <v>407</v>
      </c>
      <c r="B413">
        <v>93</v>
      </c>
      <c r="C413" t="s">
        <v>36</v>
      </c>
      <c r="D413" t="s">
        <v>51</v>
      </c>
      <c r="E413" s="231">
        <v>5161</v>
      </c>
    </row>
    <row r="419" spans="1:5" x14ac:dyDescent="0.2">
      <c r="A419" t="s">
        <v>138</v>
      </c>
      <c r="B419" t="s">
        <v>0</v>
      </c>
      <c r="C419" t="s">
        <v>1</v>
      </c>
      <c r="D419" t="s">
        <v>58</v>
      </c>
      <c r="E419" t="s">
        <v>59</v>
      </c>
    </row>
    <row r="420" spans="1:5" x14ac:dyDescent="0.2">
      <c r="A420" t="s">
        <v>407</v>
      </c>
      <c r="B420">
        <v>2</v>
      </c>
      <c r="C420" t="s">
        <v>3</v>
      </c>
      <c r="D420" t="s">
        <v>60</v>
      </c>
      <c r="E420">
        <v>8</v>
      </c>
    </row>
    <row r="421" spans="1:5" x14ac:dyDescent="0.2">
      <c r="A421" t="s">
        <v>407</v>
      </c>
      <c r="B421">
        <v>2</v>
      </c>
      <c r="C421" t="s">
        <v>3</v>
      </c>
      <c r="D421" t="s">
        <v>51</v>
      </c>
      <c r="E421">
        <v>33</v>
      </c>
    </row>
    <row r="422" spans="1:5" x14ac:dyDescent="0.2">
      <c r="A422" t="s">
        <v>407</v>
      </c>
      <c r="B422">
        <v>4</v>
      </c>
      <c r="C422" t="s">
        <v>5</v>
      </c>
      <c r="D422" t="s">
        <v>60</v>
      </c>
      <c r="E422">
        <v>9</v>
      </c>
    </row>
    <row r="423" spans="1:5" x14ac:dyDescent="0.2">
      <c r="A423" t="s">
        <v>407</v>
      </c>
      <c r="B423">
        <v>4</v>
      </c>
      <c r="C423" t="s">
        <v>5</v>
      </c>
      <c r="D423" t="s">
        <v>51</v>
      </c>
      <c r="E423">
        <v>48</v>
      </c>
    </row>
    <row r="424" spans="1:5" x14ac:dyDescent="0.2">
      <c r="A424" t="s">
        <v>407</v>
      </c>
      <c r="B424">
        <v>5</v>
      </c>
      <c r="C424" t="s">
        <v>6</v>
      </c>
      <c r="D424" t="s">
        <v>60</v>
      </c>
      <c r="E424">
        <v>5</v>
      </c>
    </row>
    <row r="425" spans="1:5" x14ac:dyDescent="0.2">
      <c r="A425" t="s">
        <v>407</v>
      </c>
      <c r="B425">
        <v>5</v>
      </c>
      <c r="C425" t="s">
        <v>6</v>
      </c>
      <c r="D425" t="s">
        <v>51</v>
      </c>
      <c r="E425">
        <v>47</v>
      </c>
    </row>
    <row r="426" spans="1:5" x14ac:dyDescent="0.2">
      <c r="A426" t="s">
        <v>407</v>
      </c>
      <c r="B426">
        <v>7</v>
      </c>
      <c r="C426" t="s">
        <v>8</v>
      </c>
      <c r="D426" t="s">
        <v>60</v>
      </c>
      <c r="E426">
        <v>33</v>
      </c>
    </row>
    <row r="427" spans="1:5" x14ac:dyDescent="0.2">
      <c r="A427" t="s">
        <v>407</v>
      </c>
      <c r="B427">
        <v>7</v>
      </c>
      <c r="C427" t="s">
        <v>8</v>
      </c>
      <c r="D427" t="s">
        <v>51</v>
      </c>
      <c r="E427">
        <v>98</v>
      </c>
    </row>
    <row r="428" spans="1:5" x14ac:dyDescent="0.2">
      <c r="A428" t="s">
        <v>407</v>
      </c>
      <c r="B428">
        <v>20</v>
      </c>
      <c r="C428" t="s">
        <v>15</v>
      </c>
      <c r="D428" t="s">
        <v>60</v>
      </c>
      <c r="E428">
        <v>1</v>
      </c>
    </row>
    <row r="429" spans="1:5" x14ac:dyDescent="0.2">
      <c r="A429" t="s">
        <v>407</v>
      </c>
      <c r="B429">
        <v>20</v>
      </c>
      <c r="C429" t="s">
        <v>15</v>
      </c>
      <c r="D429" t="s">
        <v>51</v>
      </c>
      <c r="E429">
        <v>19</v>
      </c>
    </row>
    <row r="430" spans="1:5" x14ac:dyDescent="0.2">
      <c r="A430" t="s">
        <v>407</v>
      </c>
      <c r="B430">
        <v>22</v>
      </c>
      <c r="C430" t="s">
        <v>16</v>
      </c>
      <c r="D430" t="s">
        <v>60</v>
      </c>
      <c r="E430">
        <v>12</v>
      </c>
    </row>
    <row r="431" spans="1:5" x14ac:dyDescent="0.2">
      <c r="A431" t="s">
        <v>407</v>
      </c>
      <c r="B431">
        <v>22</v>
      </c>
      <c r="C431" t="s">
        <v>16</v>
      </c>
      <c r="D431" t="s">
        <v>51</v>
      </c>
      <c r="E431">
        <v>43</v>
      </c>
    </row>
    <row r="432" spans="1:5" x14ac:dyDescent="0.2">
      <c r="A432" t="s">
        <v>407</v>
      </c>
      <c r="B432">
        <v>30</v>
      </c>
      <c r="C432" t="s">
        <v>19</v>
      </c>
      <c r="D432" t="s">
        <v>60</v>
      </c>
      <c r="E432">
        <v>9</v>
      </c>
    </row>
    <row r="433" spans="1:5" x14ac:dyDescent="0.2">
      <c r="A433" t="s">
        <v>407</v>
      </c>
      <c r="B433">
        <v>30</v>
      </c>
      <c r="C433" t="s">
        <v>19</v>
      </c>
      <c r="D433" t="s">
        <v>51</v>
      </c>
      <c r="E433">
        <v>18</v>
      </c>
    </row>
    <row r="434" spans="1:5" x14ac:dyDescent="0.2">
      <c r="A434" t="s">
        <v>407</v>
      </c>
      <c r="B434">
        <v>32</v>
      </c>
      <c r="C434" t="s">
        <v>20</v>
      </c>
      <c r="D434" t="s">
        <v>60</v>
      </c>
      <c r="E434">
        <v>3</v>
      </c>
    </row>
    <row r="435" spans="1:5" x14ac:dyDescent="0.2">
      <c r="A435" t="s">
        <v>407</v>
      </c>
      <c r="B435">
        <v>32</v>
      </c>
      <c r="C435" t="s">
        <v>20</v>
      </c>
      <c r="D435" t="s">
        <v>51</v>
      </c>
      <c r="E435">
        <v>51</v>
      </c>
    </row>
    <row r="436" spans="1:5" x14ac:dyDescent="0.2">
      <c r="A436" t="s">
        <v>407</v>
      </c>
      <c r="B436">
        <v>36</v>
      </c>
      <c r="C436" t="s">
        <v>22</v>
      </c>
      <c r="D436" t="s">
        <v>60</v>
      </c>
      <c r="E436">
        <v>10</v>
      </c>
    </row>
    <row r="437" spans="1:5" x14ac:dyDescent="0.2">
      <c r="A437" t="s">
        <v>407</v>
      </c>
      <c r="B437">
        <v>36</v>
      </c>
      <c r="C437" t="s">
        <v>22</v>
      </c>
      <c r="D437" t="s">
        <v>51</v>
      </c>
      <c r="E437">
        <v>40</v>
      </c>
    </row>
    <row r="438" spans="1:5" x14ac:dyDescent="0.2">
      <c r="A438" t="s">
        <v>407</v>
      </c>
      <c r="B438">
        <v>40</v>
      </c>
      <c r="C438" t="s">
        <v>24</v>
      </c>
      <c r="D438" t="s">
        <v>60</v>
      </c>
      <c r="E438">
        <v>2</v>
      </c>
    </row>
    <row r="439" spans="1:5" x14ac:dyDescent="0.2">
      <c r="A439" t="s">
        <v>407</v>
      </c>
      <c r="B439">
        <v>40</v>
      </c>
      <c r="C439" t="s">
        <v>24</v>
      </c>
      <c r="D439" t="s">
        <v>51</v>
      </c>
      <c r="E439">
        <v>66</v>
      </c>
    </row>
    <row r="440" spans="1:5" x14ac:dyDescent="0.2">
      <c r="A440" t="s">
        <v>407</v>
      </c>
      <c r="B440">
        <v>42</v>
      </c>
      <c r="C440" t="s">
        <v>25</v>
      </c>
      <c r="D440" t="s">
        <v>60</v>
      </c>
      <c r="E440">
        <v>5</v>
      </c>
    </row>
    <row r="441" spans="1:5" x14ac:dyDescent="0.2">
      <c r="A441" t="s">
        <v>407</v>
      </c>
      <c r="B441">
        <v>42</v>
      </c>
      <c r="C441" t="s">
        <v>25</v>
      </c>
      <c r="D441" t="s">
        <v>51</v>
      </c>
      <c r="E441">
        <v>22</v>
      </c>
    </row>
    <row r="442" spans="1:5" x14ac:dyDescent="0.2">
      <c r="A442" t="s">
        <v>407</v>
      </c>
      <c r="B442">
        <v>46</v>
      </c>
      <c r="C442" t="s">
        <v>27</v>
      </c>
      <c r="D442" t="s">
        <v>51</v>
      </c>
      <c r="E442">
        <v>2</v>
      </c>
    </row>
    <row r="443" spans="1:5" x14ac:dyDescent="0.2">
      <c r="A443" t="s">
        <v>407</v>
      </c>
      <c r="B443">
        <v>48</v>
      </c>
      <c r="C443" t="s">
        <v>28</v>
      </c>
      <c r="D443" t="s">
        <v>60</v>
      </c>
      <c r="E443">
        <v>1</v>
      </c>
    </row>
    <row r="444" spans="1:5" x14ac:dyDescent="0.2">
      <c r="A444" t="s">
        <v>407</v>
      </c>
      <c r="B444">
        <v>48</v>
      </c>
      <c r="C444" t="s">
        <v>28</v>
      </c>
      <c r="D444" t="s">
        <v>51</v>
      </c>
      <c r="E444">
        <v>16</v>
      </c>
    </row>
    <row r="445" spans="1:5" x14ac:dyDescent="0.2">
      <c r="A445" t="s">
        <v>407</v>
      </c>
      <c r="B445">
        <v>50</v>
      </c>
      <c r="C445" t="s">
        <v>29</v>
      </c>
      <c r="D445" t="s">
        <v>60</v>
      </c>
      <c r="E445">
        <v>1</v>
      </c>
    </row>
    <row r="446" spans="1:5" x14ac:dyDescent="0.2">
      <c r="A446" t="s">
        <v>407</v>
      </c>
      <c r="B446">
        <v>50</v>
      </c>
      <c r="C446" t="s">
        <v>29</v>
      </c>
      <c r="D446" t="s">
        <v>51</v>
      </c>
      <c r="E446">
        <v>40</v>
      </c>
    </row>
    <row r="447" spans="1:5" x14ac:dyDescent="0.2">
      <c r="A447" t="s">
        <v>407</v>
      </c>
      <c r="B447">
        <v>52</v>
      </c>
      <c r="C447" t="s">
        <v>30</v>
      </c>
      <c r="D447" t="s">
        <v>60</v>
      </c>
      <c r="E447">
        <v>97</v>
      </c>
    </row>
    <row r="448" spans="1:5" x14ac:dyDescent="0.2">
      <c r="A448" t="s">
        <v>407</v>
      </c>
      <c r="B448">
        <v>52</v>
      </c>
      <c r="C448" t="s">
        <v>30</v>
      </c>
      <c r="D448" t="s">
        <v>51</v>
      </c>
      <c r="E448">
        <v>714</v>
      </c>
    </row>
    <row r="449" spans="1:5" x14ac:dyDescent="0.2">
      <c r="A449" t="s">
        <v>407</v>
      </c>
      <c r="B449">
        <v>91</v>
      </c>
      <c r="C449" t="s">
        <v>34</v>
      </c>
      <c r="D449" t="s">
        <v>60</v>
      </c>
      <c r="E449">
        <v>13</v>
      </c>
    </row>
    <row r="450" spans="1:5" x14ac:dyDescent="0.2">
      <c r="A450" t="s">
        <v>407</v>
      </c>
      <c r="B450">
        <v>91</v>
      </c>
      <c r="C450" t="s">
        <v>34</v>
      </c>
      <c r="D450" t="s">
        <v>51</v>
      </c>
      <c r="E450">
        <v>31</v>
      </c>
    </row>
    <row r="451" spans="1:5" x14ac:dyDescent="0.2">
      <c r="A451" t="s">
        <v>407</v>
      </c>
      <c r="B451">
        <v>92</v>
      </c>
      <c r="C451" t="s">
        <v>35</v>
      </c>
      <c r="D451" t="s">
        <v>60</v>
      </c>
      <c r="E451">
        <v>10</v>
      </c>
    </row>
    <row r="452" spans="1:5" x14ac:dyDescent="0.2">
      <c r="A452" t="s">
        <v>407</v>
      </c>
      <c r="B452">
        <v>92</v>
      </c>
      <c r="C452" t="s">
        <v>35</v>
      </c>
      <c r="D452" t="s">
        <v>51</v>
      </c>
      <c r="E452">
        <v>85</v>
      </c>
    </row>
    <row r="453" spans="1:5" x14ac:dyDescent="0.2">
      <c r="A453" t="s">
        <v>407</v>
      </c>
      <c r="B453">
        <v>93</v>
      </c>
      <c r="C453" t="s">
        <v>36</v>
      </c>
      <c r="D453" t="s">
        <v>60</v>
      </c>
      <c r="E453">
        <v>68</v>
      </c>
    </row>
    <row r="454" spans="1:5" x14ac:dyDescent="0.2">
      <c r="A454" t="s">
        <v>407</v>
      </c>
      <c r="B454">
        <v>93</v>
      </c>
      <c r="C454" t="s">
        <v>36</v>
      </c>
      <c r="D454" t="s">
        <v>51</v>
      </c>
      <c r="E454">
        <v>384</v>
      </c>
    </row>
    <row r="458" spans="1:5" x14ac:dyDescent="0.2">
      <c r="A458" t="s">
        <v>138</v>
      </c>
      <c r="B458" t="s">
        <v>0</v>
      </c>
      <c r="C458" t="s">
        <v>1</v>
      </c>
      <c r="D458" t="s">
        <v>59</v>
      </c>
    </row>
    <row r="459" spans="1:5" x14ac:dyDescent="0.2">
      <c r="A459" t="s">
        <v>407</v>
      </c>
      <c r="B459">
        <v>2</v>
      </c>
      <c r="C459" t="s">
        <v>3</v>
      </c>
      <c r="D459">
        <v>26</v>
      </c>
    </row>
    <row r="460" spans="1:5" x14ac:dyDescent="0.2">
      <c r="A460" t="s">
        <v>407</v>
      </c>
      <c r="B460">
        <v>4</v>
      </c>
      <c r="C460" t="s">
        <v>5</v>
      </c>
      <c r="D460">
        <v>14</v>
      </c>
    </row>
    <row r="461" spans="1:5" x14ac:dyDescent="0.2">
      <c r="A461" t="s">
        <v>407</v>
      </c>
      <c r="B461">
        <v>5</v>
      </c>
      <c r="C461" t="s">
        <v>6</v>
      </c>
      <c r="D461">
        <v>11</v>
      </c>
    </row>
    <row r="462" spans="1:5" x14ac:dyDescent="0.2">
      <c r="A462" t="s">
        <v>407</v>
      </c>
      <c r="B462">
        <v>7</v>
      </c>
      <c r="C462" t="s">
        <v>8</v>
      </c>
      <c r="D462">
        <v>132</v>
      </c>
    </row>
    <row r="463" spans="1:5" x14ac:dyDescent="0.2">
      <c r="A463" t="s">
        <v>407</v>
      </c>
      <c r="B463">
        <v>20</v>
      </c>
      <c r="C463" t="s">
        <v>15</v>
      </c>
      <c r="D463">
        <v>6</v>
      </c>
    </row>
    <row r="464" spans="1:5" x14ac:dyDescent="0.2">
      <c r="A464" t="s">
        <v>407</v>
      </c>
      <c r="B464">
        <v>22</v>
      </c>
      <c r="C464" t="s">
        <v>16</v>
      </c>
      <c r="D464">
        <v>58</v>
      </c>
    </row>
    <row r="465" spans="1:4" x14ac:dyDescent="0.2">
      <c r="A465" t="s">
        <v>407</v>
      </c>
      <c r="B465">
        <v>24</v>
      </c>
      <c r="C465" t="s">
        <v>17</v>
      </c>
      <c r="D465">
        <v>1</v>
      </c>
    </row>
    <row r="466" spans="1:4" x14ac:dyDescent="0.2">
      <c r="A466" t="s">
        <v>407</v>
      </c>
      <c r="B466">
        <v>30</v>
      </c>
      <c r="C466" t="s">
        <v>19</v>
      </c>
      <c r="D466">
        <v>25</v>
      </c>
    </row>
    <row r="467" spans="1:4" x14ac:dyDescent="0.2">
      <c r="A467" t="s">
        <v>407</v>
      </c>
      <c r="B467">
        <v>32</v>
      </c>
      <c r="C467" t="s">
        <v>20</v>
      </c>
      <c r="D467">
        <v>23</v>
      </c>
    </row>
    <row r="468" spans="1:4" x14ac:dyDescent="0.2">
      <c r="A468" t="s">
        <v>407</v>
      </c>
      <c r="B468">
        <v>36</v>
      </c>
      <c r="C468" t="s">
        <v>22</v>
      </c>
      <c r="D468">
        <v>21</v>
      </c>
    </row>
    <row r="469" spans="1:4" x14ac:dyDescent="0.2">
      <c r="A469" t="s">
        <v>407</v>
      </c>
      <c r="B469">
        <v>40</v>
      </c>
      <c r="C469" t="s">
        <v>24</v>
      </c>
      <c r="D469">
        <v>4</v>
      </c>
    </row>
    <row r="470" spans="1:4" x14ac:dyDescent="0.2">
      <c r="A470" t="s">
        <v>407</v>
      </c>
      <c r="B470">
        <v>42</v>
      </c>
      <c r="C470" t="s">
        <v>25</v>
      </c>
      <c r="D470">
        <v>20</v>
      </c>
    </row>
    <row r="471" spans="1:4" x14ac:dyDescent="0.2">
      <c r="A471" t="s">
        <v>407</v>
      </c>
      <c r="B471">
        <v>46</v>
      </c>
      <c r="C471" t="s">
        <v>27</v>
      </c>
      <c r="D471">
        <v>4</v>
      </c>
    </row>
    <row r="472" spans="1:4" x14ac:dyDescent="0.2">
      <c r="A472" t="s">
        <v>407</v>
      </c>
      <c r="B472">
        <v>48</v>
      </c>
      <c r="C472" t="s">
        <v>28</v>
      </c>
      <c r="D472">
        <v>33</v>
      </c>
    </row>
    <row r="473" spans="1:4" x14ac:dyDescent="0.2">
      <c r="A473" t="s">
        <v>407</v>
      </c>
      <c r="B473">
        <v>50</v>
      </c>
      <c r="C473" t="s">
        <v>29</v>
      </c>
      <c r="D473">
        <v>25</v>
      </c>
    </row>
    <row r="474" spans="1:4" x14ac:dyDescent="0.2">
      <c r="A474" t="s">
        <v>407</v>
      </c>
      <c r="B474">
        <v>52</v>
      </c>
      <c r="C474" t="s">
        <v>30</v>
      </c>
      <c r="D474">
        <v>393</v>
      </c>
    </row>
    <row r="475" spans="1:4" x14ac:dyDescent="0.2">
      <c r="A475" t="s">
        <v>407</v>
      </c>
      <c r="B475">
        <v>64</v>
      </c>
      <c r="C475" t="s">
        <v>267</v>
      </c>
      <c r="D475">
        <v>1</v>
      </c>
    </row>
    <row r="476" spans="1:4" x14ac:dyDescent="0.2">
      <c r="A476" t="s">
        <v>407</v>
      </c>
      <c r="B476">
        <v>91</v>
      </c>
      <c r="C476" t="s">
        <v>34</v>
      </c>
      <c r="D476">
        <v>31</v>
      </c>
    </row>
    <row r="477" spans="1:4" x14ac:dyDescent="0.2">
      <c r="A477" t="s">
        <v>407</v>
      </c>
      <c r="B477">
        <v>92</v>
      </c>
      <c r="C477" t="s">
        <v>35</v>
      </c>
      <c r="D477">
        <v>68</v>
      </c>
    </row>
    <row r="478" spans="1:4" x14ac:dyDescent="0.2">
      <c r="A478" t="s">
        <v>407</v>
      </c>
      <c r="B478">
        <v>93</v>
      </c>
      <c r="C478" t="s">
        <v>36</v>
      </c>
      <c r="D478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V571"/>
  <sheetViews>
    <sheetView tabSelected="1" topLeftCell="A182" zoomScaleNormal="100" workbookViewId="0">
      <selection activeCell="Q195" sqref="Q195"/>
    </sheetView>
  </sheetViews>
  <sheetFormatPr defaultColWidth="18.7109375" defaultRowHeight="15.75" x14ac:dyDescent="0.25"/>
  <cols>
    <col min="1" max="1" width="10.28515625" style="1" customWidth="1"/>
    <col min="2" max="2" width="10.5703125" style="1" customWidth="1"/>
    <col min="3" max="3" width="25.85546875" style="1" bestFit="1" customWidth="1"/>
    <col min="4" max="21" width="18.7109375" style="1"/>
    <col min="22" max="22" width="18.7109375" style="74"/>
    <col min="23" max="16384" width="18.7109375" style="1"/>
  </cols>
  <sheetData>
    <row r="1" spans="1:22" x14ac:dyDescent="0.25">
      <c r="A1" s="219" t="s">
        <v>408</v>
      </c>
      <c r="B1" s="245"/>
      <c r="C1" s="245"/>
      <c r="D1" s="246"/>
    </row>
    <row r="2" spans="1:22" x14ac:dyDescent="0.25">
      <c r="A2" s="224" t="s">
        <v>99</v>
      </c>
      <c r="B2" s="247"/>
      <c r="C2" s="247"/>
      <c r="D2" s="248"/>
      <c r="L2" s="76" t="s">
        <v>298</v>
      </c>
    </row>
    <row r="3" spans="1:22" x14ac:dyDescent="0.25">
      <c r="A3" s="4" t="s">
        <v>138</v>
      </c>
      <c r="B3" s="5" t="s">
        <v>0</v>
      </c>
      <c r="C3" s="5" t="s">
        <v>1</v>
      </c>
      <c r="D3" s="6" t="s">
        <v>123</v>
      </c>
      <c r="L3" s="25" t="s">
        <v>164</v>
      </c>
      <c r="M3" s="182" t="s">
        <v>357</v>
      </c>
      <c r="N3" s="183" t="s">
        <v>318</v>
      </c>
      <c r="O3" s="183" t="s">
        <v>308</v>
      </c>
      <c r="P3" s="183" t="s">
        <v>299</v>
      </c>
      <c r="Q3" s="183" t="s">
        <v>261</v>
      </c>
      <c r="R3" s="181" t="s">
        <v>245</v>
      </c>
      <c r="S3" s="66" t="s">
        <v>77</v>
      </c>
      <c r="T3" s="67" t="s">
        <v>173</v>
      </c>
    </row>
    <row r="4" spans="1:22" x14ac:dyDescent="0.25">
      <c r="A4" s="16" t="s">
        <v>322</v>
      </c>
      <c r="B4" s="17">
        <v>1</v>
      </c>
      <c r="C4" s="17" t="s">
        <v>2</v>
      </c>
      <c r="D4" s="18">
        <v>35514</v>
      </c>
      <c r="L4" s="14" t="s">
        <v>15</v>
      </c>
      <c r="M4" s="40">
        <f t="shared" ref="M4:M45" si="0">SUMIF($C$4:$C$57,L4,$D$4:$D$57)/1000</f>
        <v>153.15199999999999</v>
      </c>
      <c r="N4" s="53">
        <v>150.89500000000001</v>
      </c>
      <c r="O4" s="53">
        <v>160.71799999999999</v>
      </c>
      <c r="P4" s="53">
        <v>135.244</v>
      </c>
      <c r="Q4" s="53">
        <v>136.744</v>
      </c>
      <c r="R4" s="54">
        <v>145.78</v>
      </c>
      <c r="S4" s="68" t="s">
        <v>48</v>
      </c>
      <c r="T4" s="69" t="s">
        <v>136</v>
      </c>
      <c r="V4" s="76"/>
    </row>
    <row r="5" spans="1:22" x14ac:dyDescent="0.25">
      <c r="A5" s="19" t="s">
        <v>322</v>
      </c>
      <c r="B5" s="20">
        <v>2</v>
      </c>
      <c r="C5" s="20" t="s">
        <v>3</v>
      </c>
      <c r="D5" s="21">
        <v>160813</v>
      </c>
      <c r="L5" s="12" t="s">
        <v>2</v>
      </c>
      <c r="M5" s="42">
        <f t="shared" si="0"/>
        <v>35.514000000000003</v>
      </c>
      <c r="N5" s="55">
        <v>26.061</v>
      </c>
      <c r="O5" s="55">
        <v>26.48</v>
      </c>
      <c r="P5" s="55">
        <v>33.848999999999997</v>
      </c>
      <c r="Q5" s="55">
        <v>31.146999999999998</v>
      </c>
      <c r="R5" s="56">
        <v>35.787999999999997</v>
      </c>
      <c r="S5" s="70" t="s">
        <v>47</v>
      </c>
      <c r="T5" s="71" t="s">
        <v>136</v>
      </c>
      <c r="V5" s="76"/>
    </row>
    <row r="6" spans="1:22" x14ac:dyDescent="0.25">
      <c r="A6" s="19" t="s">
        <v>322</v>
      </c>
      <c r="B6" s="20">
        <v>3</v>
      </c>
      <c r="C6" s="20" t="s">
        <v>4</v>
      </c>
      <c r="D6" s="21">
        <v>11978</v>
      </c>
      <c r="L6" s="12" t="s">
        <v>90</v>
      </c>
      <c r="M6" s="42">
        <f t="shared" si="0"/>
        <v>4.4660000000000002</v>
      </c>
      <c r="N6" s="55">
        <v>2.99</v>
      </c>
      <c r="O6" s="55">
        <v>2.5550000000000002</v>
      </c>
      <c r="P6" s="55">
        <v>3.5289999999999999</v>
      </c>
      <c r="Q6" s="55">
        <v>2.6749999999999998</v>
      </c>
      <c r="R6" s="56">
        <v>12.558</v>
      </c>
      <c r="S6" s="70" t="s">
        <v>47</v>
      </c>
      <c r="T6" s="71" t="s">
        <v>172</v>
      </c>
    </row>
    <row r="7" spans="1:22" x14ac:dyDescent="0.25">
      <c r="A7" s="19" t="s">
        <v>322</v>
      </c>
      <c r="B7" s="20">
        <v>4</v>
      </c>
      <c r="C7" s="20" t="s">
        <v>5</v>
      </c>
      <c r="D7" s="21">
        <v>88748</v>
      </c>
      <c r="L7" s="12" t="s">
        <v>16</v>
      </c>
      <c r="M7" s="42">
        <f t="shared" si="0"/>
        <v>337.774</v>
      </c>
      <c r="N7" s="55">
        <v>343.21300000000002</v>
      </c>
      <c r="O7" s="55">
        <v>364.03</v>
      </c>
      <c r="P7" s="55">
        <v>370.577</v>
      </c>
      <c r="Q7" s="55">
        <v>376.70100000000002</v>
      </c>
      <c r="R7" s="56">
        <v>406.56299999999999</v>
      </c>
      <c r="S7" s="70" t="s">
        <v>48</v>
      </c>
      <c r="T7" s="71" t="s">
        <v>136</v>
      </c>
    </row>
    <row r="8" spans="1:22" x14ac:dyDescent="0.25">
      <c r="A8" s="19" t="s">
        <v>322</v>
      </c>
      <c r="B8" s="20">
        <v>5</v>
      </c>
      <c r="C8" s="20" t="s">
        <v>6</v>
      </c>
      <c r="D8" s="21">
        <v>100629</v>
      </c>
      <c r="L8" s="12" t="s">
        <v>17</v>
      </c>
      <c r="M8" s="42">
        <f t="shared" si="0"/>
        <v>449.75400000000002</v>
      </c>
      <c r="N8" s="55">
        <v>410.44499999999999</v>
      </c>
      <c r="O8" s="55">
        <v>436.27800000000002</v>
      </c>
      <c r="P8" s="55">
        <v>383.66699999999997</v>
      </c>
      <c r="Q8" s="55">
        <v>411.07</v>
      </c>
      <c r="R8" s="56">
        <v>474.49200000000002</v>
      </c>
      <c r="S8" s="70" t="s">
        <v>48</v>
      </c>
      <c r="T8" s="71" t="s">
        <v>136</v>
      </c>
    </row>
    <row r="9" spans="1:22" x14ac:dyDescent="0.25">
      <c r="A9" s="19" t="s">
        <v>322</v>
      </c>
      <c r="B9" s="20">
        <v>6</v>
      </c>
      <c r="C9" s="20" t="s">
        <v>7</v>
      </c>
      <c r="D9" s="21">
        <v>11144</v>
      </c>
      <c r="L9" s="12" t="s">
        <v>18</v>
      </c>
      <c r="M9" s="42">
        <f t="shared" si="0"/>
        <v>18.526</v>
      </c>
      <c r="N9" s="55">
        <v>15.705</v>
      </c>
      <c r="O9" s="55">
        <v>16.905999999999999</v>
      </c>
      <c r="P9" s="55">
        <v>16.629000000000001</v>
      </c>
      <c r="Q9" s="55">
        <v>15.641</v>
      </c>
      <c r="R9" s="56">
        <v>23.073</v>
      </c>
      <c r="S9" s="70" t="s">
        <v>78</v>
      </c>
      <c r="T9" s="71" t="s">
        <v>136</v>
      </c>
    </row>
    <row r="10" spans="1:22" x14ac:dyDescent="0.25">
      <c r="A10" s="19" t="s">
        <v>322</v>
      </c>
      <c r="B10" s="20">
        <v>7</v>
      </c>
      <c r="C10" s="20" t="s">
        <v>8</v>
      </c>
      <c r="D10" s="21">
        <v>1013262</v>
      </c>
      <c r="L10" s="12" t="s">
        <v>75</v>
      </c>
      <c r="M10" s="42">
        <f t="shared" si="0"/>
        <v>3.456</v>
      </c>
      <c r="N10" s="55">
        <v>2.7639999999999998</v>
      </c>
      <c r="O10" s="55">
        <v>2.5569999999999999</v>
      </c>
      <c r="P10" s="55">
        <v>2.032</v>
      </c>
      <c r="Q10" s="55">
        <v>2.883</v>
      </c>
      <c r="R10" s="56">
        <v>2.5840000000000001</v>
      </c>
      <c r="S10" s="70" t="s">
        <v>78</v>
      </c>
      <c r="T10" s="71" t="s">
        <v>172</v>
      </c>
    </row>
    <row r="11" spans="1:22" x14ac:dyDescent="0.25">
      <c r="A11" s="19" t="s">
        <v>322</v>
      </c>
      <c r="B11" s="20">
        <v>8</v>
      </c>
      <c r="C11" s="20" t="s">
        <v>9</v>
      </c>
      <c r="D11" s="21">
        <v>17065</v>
      </c>
      <c r="L11" s="12" t="s">
        <v>3</v>
      </c>
      <c r="M11" s="42">
        <f t="shared" si="0"/>
        <v>160.81299999999999</v>
      </c>
      <c r="N11" s="55">
        <v>130.47499999999999</v>
      </c>
      <c r="O11" s="55">
        <v>166.78200000000001</v>
      </c>
      <c r="P11" s="55">
        <v>155.19</v>
      </c>
      <c r="Q11" s="55">
        <v>167.50200000000001</v>
      </c>
      <c r="R11" s="56">
        <v>179.934</v>
      </c>
      <c r="S11" s="70" t="s">
        <v>49</v>
      </c>
      <c r="T11" s="71" t="s">
        <v>136</v>
      </c>
    </row>
    <row r="12" spans="1:22" x14ac:dyDescent="0.25">
      <c r="A12" s="19" t="s">
        <v>322</v>
      </c>
      <c r="B12" s="20">
        <v>9</v>
      </c>
      <c r="C12" s="20" t="s">
        <v>10</v>
      </c>
      <c r="D12" s="21">
        <v>35222</v>
      </c>
      <c r="L12" s="12" t="s">
        <v>4</v>
      </c>
      <c r="M12" s="42">
        <f t="shared" si="0"/>
        <v>11.978</v>
      </c>
      <c r="N12" s="55">
        <v>9.782</v>
      </c>
      <c r="O12" s="55">
        <v>11.016999999999999</v>
      </c>
      <c r="P12" s="55">
        <v>9.8940000000000001</v>
      </c>
      <c r="Q12" s="55">
        <v>10.609</v>
      </c>
      <c r="R12" s="56">
        <v>12.25</v>
      </c>
      <c r="S12" s="70" t="s">
        <v>47</v>
      </c>
      <c r="T12" s="71" t="s">
        <v>136</v>
      </c>
    </row>
    <row r="13" spans="1:22" x14ac:dyDescent="0.25">
      <c r="A13" s="19" t="s">
        <v>322</v>
      </c>
      <c r="B13" s="20">
        <v>10</v>
      </c>
      <c r="C13" s="20" t="s">
        <v>11</v>
      </c>
      <c r="D13" s="21">
        <v>58576</v>
      </c>
      <c r="L13" s="12" t="s">
        <v>32</v>
      </c>
      <c r="M13" s="42">
        <f t="shared" si="0"/>
        <v>21.516999999999999</v>
      </c>
      <c r="N13" s="55">
        <v>18.242999999999999</v>
      </c>
      <c r="O13" s="55">
        <v>22.574999999999999</v>
      </c>
      <c r="P13" s="55">
        <v>15.06</v>
      </c>
      <c r="Q13" s="55">
        <v>17.184999999999999</v>
      </c>
      <c r="R13" s="56">
        <v>21.321000000000002</v>
      </c>
      <c r="S13" s="70" t="s">
        <v>48</v>
      </c>
      <c r="T13" s="71" t="s">
        <v>136</v>
      </c>
    </row>
    <row r="14" spans="1:22" x14ac:dyDescent="0.25">
      <c r="A14" s="19" t="s">
        <v>322</v>
      </c>
      <c r="B14" s="20">
        <v>11</v>
      </c>
      <c r="C14" s="20" t="s">
        <v>12</v>
      </c>
      <c r="D14" s="21">
        <v>19103</v>
      </c>
      <c r="L14" s="12" t="s">
        <v>19</v>
      </c>
      <c r="M14" s="42">
        <f t="shared" si="0"/>
        <v>635.85199999999998</v>
      </c>
      <c r="N14" s="55">
        <v>634.36400000000003</v>
      </c>
      <c r="O14" s="55">
        <v>710.63599999999997</v>
      </c>
      <c r="P14" s="55">
        <v>735.15</v>
      </c>
      <c r="Q14" s="55">
        <v>739.35400000000004</v>
      </c>
      <c r="R14" s="56">
        <v>754.21</v>
      </c>
      <c r="S14" s="70" t="s">
        <v>48</v>
      </c>
      <c r="T14" s="71" t="s">
        <v>136</v>
      </c>
    </row>
    <row r="15" spans="1:22" x14ac:dyDescent="0.25">
      <c r="A15" s="19" t="s">
        <v>322</v>
      </c>
      <c r="B15" s="20">
        <v>12</v>
      </c>
      <c r="C15" s="20" t="s">
        <v>13</v>
      </c>
      <c r="D15" s="21">
        <v>35836</v>
      </c>
      <c r="L15" s="12" t="s">
        <v>5</v>
      </c>
      <c r="M15" s="42">
        <f t="shared" si="0"/>
        <v>88.748000000000005</v>
      </c>
      <c r="N15" s="55">
        <v>77.332999999999998</v>
      </c>
      <c r="O15" s="55">
        <v>88.234999999999999</v>
      </c>
      <c r="P15" s="55">
        <v>77.528000000000006</v>
      </c>
      <c r="Q15" s="55">
        <v>79.38</v>
      </c>
      <c r="R15" s="56">
        <v>92.858000000000004</v>
      </c>
      <c r="S15" s="70" t="s">
        <v>49</v>
      </c>
      <c r="T15" s="71" t="s">
        <v>136</v>
      </c>
    </row>
    <row r="16" spans="1:22" x14ac:dyDescent="0.25">
      <c r="A16" s="19" t="s">
        <v>322</v>
      </c>
      <c r="B16" s="20">
        <v>13</v>
      </c>
      <c r="C16" s="20" t="s">
        <v>14</v>
      </c>
      <c r="D16" s="21">
        <v>16181</v>
      </c>
      <c r="L16" s="12" t="s">
        <v>73</v>
      </c>
      <c r="M16" s="42">
        <f t="shared" si="0"/>
        <v>2.1619999999999999</v>
      </c>
      <c r="N16" s="55">
        <v>2.6419999999999999</v>
      </c>
      <c r="O16" s="55">
        <v>1.226</v>
      </c>
      <c r="P16" s="55">
        <v>0.6</v>
      </c>
      <c r="Q16" s="55">
        <v>0.60099999999999998</v>
      </c>
      <c r="R16" s="56">
        <v>2.3330000000000002</v>
      </c>
      <c r="S16" s="70" t="s">
        <v>49</v>
      </c>
      <c r="T16" s="71" t="s">
        <v>172</v>
      </c>
    </row>
    <row r="17" spans="1:20" x14ac:dyDescent="0.25">
      <c r="A17" s="19" t="s">
        <v>322</v>
      </c>
      <c r="B17" s="20">
        <v>14</v>
      </c>
      <c r="C17" s="20" t="s">
        <v>76</v>
      </c>
      <c r="D17" s="21">
        <v>72604</v>
      </c>
      <c r="L17" s="12" t="s">
        <v>31</v>
      </c>
      <c r="M17" s="42">
        <f t="shared" si="0"/>
        <v>1.877</v>
      </c>
      <c r="N17" s="55">
        <v>1.7829999999999999</v>
      </c>
      <c r="O17" s="55">
        <v>1.56</v>
      </c>
      <c r="P17" s="55">
        <v>1.69</v>
      </c>
      <c r="Q17" s="55">
        <v>1.796</v>
      </c>
      <c r="R17" s="56">
        <v>2.9649999999999999</v>
      </c>
      <c r="S17" s="70" t="s">
        <v>78</v>
      </c>
      <c r="T17" s="71" t="s">
        <v>172</v>
      </c>
    </row>
    <row r="18" spans="1:20" x14ac:dyDescent="0.25">
      <c r="A18" s="19" t="s">
        <v>322</v>
      </c>
      <c r="B18" s="20">
        <v>15</v>
      </c>
      <c r="C18" s="20" t="s">
        <v>72</v>
      </c>
      <c r="D18" s="21">
        <v>2518</v>
      </c>
      <c r="L18" s="12" t="s">
        <v>33</v>
      </c>
      <c r="M18" s="42">
        <f t="shared" si="0"/>
        <v>19.641999999999999</v>
      </c>
      <c r="N18" s="55">
        <v>16.587</v>
      </c>
      <c r="O18" s="55">
        <v>17.125</v>
      </c>
      <c r="P18" s="55">
        <v>16.696999999999999</v>
      </c>
      <c r="Q18" s="55">
        <v>17.986999999999998</v>
      </c>
      <c r="R18" s="56">
        <v>19.073</v>
      </c>
      <c r="S18" s="70" t="s">
        <v>50</v>
      </c>
      <c r="T18" s="71" t="s">
        <v>136</v>
      </c>
    </row>
    <row r="19" spans="1:20" x14ac:dyDescent="0.25">
      <c r="A19" s="19" t="s">
        <v>322</v>
      </c>
      <c r="B19" s="20">
        <v>16</v>
      </c>
      <c r="C19" s="20" t="s">
        <v>73</v>
      </c>
      <c r="D19" s="21">
        <v>2162</v>
      </c>
      <c r="L19" s="12" t="s">
        <v>6</v>
      </c>
      <c r="M19" s="42">
        <f t="shared" si="0"/>
        <v>100.629</v>
      </c>
      <c r="N19" s="55">
        <v>76.087999999999994</v>
      </c>
      <c r="O19" s="55">
        <v>81.831000000000003</v>
      </c>
      <c r="P19" s="55">
        <v>74.519000000000005</v>
      </c>
      <c r="Q19" s="55">
        <v>93.614000000000004</v>
      </c>
      <c r="R19" s="56">
        <v>97.688999999999993</v>
      </c>
      <c r="S19" s="70" t="s">
        <v>47</v>
      </c>
      <c r="T19" s="71" t="s">
        <v>136</v>
      </c>
    </row>
    <row r="20" spans="1:20" x14ac:dyDescent="0.25">
      <c r="A20" s="19" t="s">
        <v>322</v>
      </c>
      <c r="B20" s="20">
        <v>17</v>
      </c>
      <c r="C20" s="20" t="s">
        <v>90</v>
      </c>
      <c r="D20" s="21">
        <v>4466</v>
      </c>
      <c r="L20" s="12" t="s">
        <v>7</v>
      </c>
      <c r="M20" s="42">
        <f t="shared" si="0"/>
        <v>11.144</v>
      </c>
      <c r="N20" s="55">
        <v>9.202</v>
      </c>
      <c r="O20" s="55">
        <v>10.851000000000001</v>
      </c>
      <c r="P20" s="55">
        <v>10.329000000000001</v>
      </c>
      <c r="Q20" s="55">
        <v>12.817</v>
      </c>
      <c r="R20" s="56">
        <v>13.212</v>
      </c>
      <c r="S20" s="70" t="s">
        <v>47</v>
      </c>
      <c r="T20" s="71" t="s">
        <v>136</v>
      </c>
    </row>
    <row r="21" spans="1:20" x14ac:dyDescent="0.25">
      <c r="A21" s="19" t="s">
        <v>322</v>
      </c>
      <c r="B21" s="20">
        <v>18</v>
      </c>
      <c r="C21" s="20" t="s">
        <v>74</v>
      </c>
      <c r="D21" s="21">
        <v>17324</v>
      </c>
      <c r="L21" s="12" t="s">
        <v>8</v>
      </c>
      <c r="M21" s="42">
        <f t="shared" si="0"/>
        <v>1013.2619999999999</v>
      </c>
      <c r="N21" s="55">
        <v>905.13</v>
      </c>
      <c r="O21" s="55">
        <v>1027.5119999999999</v>
      </c>
      <c r="P21" s="55">
        <v>911.96400000000006</v>
      </c>
      <c r="Q21" s="55">
        <v>973.29399999999998</v>
      </c>
      <c r="R21" s="56">
        <v>1009.059</v>
      </c>
      <c r="S21" s="70" t="s">
        <v>47</v>
      </c>
      <c r="T21" s="71" t="s">
        <v>136</v>
      </c>
    </row>
    <row r="22" spans="1:20" x14ac:dyDescent="0.25">
      <c r="A22" s="19" t="s">
        <v>322</v>
      </c>
      <c r="B22" s="20">
        <v>20</v>
      </c>
      <c r="C22" s="20" t="s">
        <v>15</v>
      </c>
      <c r="D22" s="21">
        <v>153152</v>
      </c>
      <c r="L22" s="12" t="s">
        <v>14</v>
      </c>
      <c r="M22" s="42">
        <f t="shared" si="0"/>
        <v>16.181000000000001</v>
      </c>
      <c r="N22" s="55">
        <v>12.526999999999999</v>
      </c>
      <c r="O22" s="55">
        <v>10.731</v>
      </c>
      <c r="P22" s="55">
        <v>17.882000000000001</v>
      </c>
      <c r="Q22" s="55">
        <v>17.805</v>
      </c>
      <c r="R22" s="56">
        <v>14.467000000000001</v>
      </c>
      <c r="S22" s="70" t="s">
        <v>47</v>
      </c>
      <c r="T22" s="71" t="s">
        <v>172</v>
      </c>
    </row>
    <row r="23" spans="1:20" x14ac:dyDescent="0.25">
      <c r="A23" s="19" t="s">
        <v>322</v>
      </c>
      <c r="B23" s="20">
        <v>22</v>
      </c>
      <c r="C23" s="20" t="s">
        <v>16</v>
      </c>
      <c r="D23" s="21">
        <v>337774</v>
      </c>
      <c r="L23" s="12" t="s">
        <v>34</v>
      </c>
      <c r="M23" s="42">
        <f t="shared" si="0"/>
        <v>115.044</v>
      </c>
      <c r="N23" s="55">
        <v>106.40900000000001</v>
      </c>
      <c r="O23" s="55">
        <v>119.684</v>
      </c>
      <c r="P23" s="55">
        <v>113.19799999999999</v>
      </c>
      <c r="Q23" s="55">
        <v>113.122</v>
      </c>
      <c r="R23" s="56">
        <v>127.429</v>
      </c>
      <c r="S23" s="70" t="s">
        <v>50</v>
      </c>
      <c r="T23" s="71" t="s">
        <v>136</v>
      </c>
    </row>
    <row r="24" spans="1:20" x14ac:dyDescent="0.25">
      <c r="A24" s="19" t="s">
        <v>322</v>
      </c>
      <c r="B24" s="20">
        <v>24</v>
      </c>
      <c r="C24" s="20" t="s">
        <v>17</v>
      </c>
      <c r="D24" s="21">
        <v>449754</v>
      </c>
      <c r="L24" s="12" t="s">
        <v>76</v>
      </c>
      <c r="M24" s="42">
        <f t="shared" si="0"/>
        <v>72.603999999999999</v>
      </c>
      <c r="N24" s="55">
        <v>65.176000000000002</v>
      </c>
      <c r="O24" s="55">
        <v>71.765000000000001</v>
      </c>
      <c r="P24" s="55">
        <v>49.826999999999998</v>
      </c>
      <c r="Q24" s="55">
        <v>56.584000000000003</v>
      </c>
      <c r="R24" s="56">
        <v>31.030999999999999</v>
      </c>
      <c r="S24" s="70" t="s">
        <v>78</v>
      </c>
      <c r="T24" s="71" t="s">
        <v>172</v>
      </c>
    </row>
    <row r="25" spans="1:20" x14ac:dyDescent="0.25">
      <c r="A25" s="19" t="s">
        <v>322</v>
      </c>
      <c r="B25" s="20">
        <v>26</v>
      </c>
      <c r="C25" s="20" t="s">
        <v>18</v>
      </c>
      <c r="D25" s="21">
        <v>18526</v>
      </c>
      <c r="L25" s="12" t="s">
        <v>20</v>
      </c>
      <c r="M25" s="42">
        <f t="shared" si="0"/>
        <v>358.62799999999999</v>
      </c>
      <c r="N25" s="55">
        <v>368.358</v>
      </c>
      <c r="O25" s="55">
        <v>441.85399999999998</v>
      </c>
      <c r="P25" s="55">
        <v>380.94299999999998</v>
      </c>
      <c r="Q25" s="55">
        <v>361.46199999999999</v>
      </c>
      <c r="R25" s="56">
        <v>323.68200000000002</v>
      </c>
      <c r="S25" s="70" t="s">
        <v>48</v>
      </c>
      <c r="T25" s="71" t="s">
        <v>136</v>
      </c>
    </row>
    <row r="26" spans="1:20" x14ac:dyDescent="0.25">
      <c r="A26" s="19" t="s">
        <v>322</v>
      </c>
      <c r="B26" s="20">
        <v>27</v>
      </c>
      <c r="C26" s="20" t="s">
        <v>75</v>
      </c>
      <c r="D26" s="21">
        <v>3456</v>
      </c>
      <c r="L26" s="12" t="s">
        <v>21</v>
      </c>
      <c r="M26" s="42">
        <f t="shared" si="0"/>
        <v>105.758</v>
      </c>
      <c r="N26" s="55">
        <v>91.888999999999996</v>
      </c>
      <c r="O26" s="55">
        <v>88.49</v>
      </c>
      <c r="P26" s="55">
        <v>96.084999999999994</v>
      </c>
      <c r="Q26" s="55">
        <v>104.26600000000001</v>
      </c>
      <c r="R26" s="56">
        <v>121.63800000000001</v>
      </c>
      <c r="S26" s="70" t="s">
        <v>48</v>
      </c>
      <c r="T26" s="71" t="s">
        <v>136</v>
      </c>
    </row>
    <row r="27" spans="1:20" x14ac:dyDescent="0.25">
      <c r="A27" s="19" t="s">
        <v>322</v>
      </c>
      <c r="B27" s="20">
        <v>30</v>
      </c>
      <c r="C27" s="20" t="s">
        <v>19</v>
      </c>
      <c r="D27" s="21">
        <v>635852</v>
      </c>
      <c r="L27" s="12" t="s">
        <v>9</v>
      </c>
      <c r="M27" s="42">
        <f t="shared" si="0"/>
        <v>17.065000000000001</v>
      </c>
      <c r="N27" s="55">
        <v>15.335000000000001</v>
      </c>
      <c r="O27" s="55">
        <v>15.981</v>
      </c>
      <c r="P27" s="55">
        <v>17.125</v>
      </c>
      <c r="Q27" s="55">
        <v>17.652000000000001</v>
      </c>
      <c r="R27" s="56">
        <v>18.861999999999998</v>
      </c>
      <c r="S27" s="70" t="s">
        <v>78</v>
      </c>
      <c r="T27" s="71" t="s">
        <v>136</v>
      </c>
    </row>
    <row r="28" spans="1:20" x14ac:dyDescent="0.25">
      <c r="A28" s="19" t="s">
        <v>322</v>
      </c>
      <c r="B28" s="20">
        <v>32</v>
      </c>
      <c r="C28" s="20" t="s">
        <v>20</v>
      </c>
      <c r="D28" s="21">
        <v>358628</v>
      </c>
      <c r="L28" s="12" t="s">
        <v>10</v>
      </c>
      <c r="M28" s="42">
        <f t="shared" si="0"/>
        <v>35.222000000000001</v>
      </c>
      <c r="N28" s="55">
        <v>30.137</v>
      </c>
      <c r="O28" s="55">
        <v>34.536999999999999</v>
      </c>
      <c r="P28" s="55">
        <v>32.590000000000003</v>
      </c>
      <c r="Q28" s="55">
        <v>30.227</v>
      </c>
      <c r="R28" s="56">
        <v>34.447000000000003</v>
      </c>
      <c r="S28" s="70" t="s">
        <v>49</v>
      </c>
      <c r="T28" s="71" t="s">
        <v>136</v>
      </c>
    </row>
    <row r="29" spans="1:20" x14ac:dyDescent="0.25">
      <c r="A29" s="19" t="s">
        <v>322</v>
      </c>
      <c r="B29" s="20">
        <v>34</v>
      </c>
      <c r="C29" s="20" t="s">
        <v>21</v>
      </c>
      <c r="D29" s="21">
        <v>105758</v>
      </c>
      <c r="L29" s="12" t="s">
        <v>22</v>
      </c>
      <c r="M29" s="42">
        <f t="shared" si="0"/>
        <v>162.047</v>
      </c>
      <c r="N29" s="55">
        <v>135.797</v>
      </c>
      <c r="O29" s="55">
        <v>145.27500000000001</v>
      </c>
      <c r="P29" s="55">
        <v>125.879</v>
      </c>
      <c r="Q29" s="55">
        <v>144.59800000000001</v>
      </c>
      <c r="R29" s="56">
        <v>150.12200000000001</v>
      </c>
      <c r="S29" s="70" t="s">
        <v>48</v>
      </c>
      <c r="T29" s="71" t="s">
        <v>136</v>
      </c>
    </row>
    <row r="30" spans="1:20" x14ac:dyDescent="0.25">
      <c r="A30" s="19" t="s">
        <v>322</v>
      </c>
      <c r="B30" s="20">
        <v>36</v>
      </c>
      <c r="C30" s="20" t="s">
        <v>22</v>
      </c>
      <c r="D30" s="21">
        <v>162047</v>
      </c>
      <c r="L30" s="12" t="s">
        <v>23</v>
      </c>
      <c r="M30" s="42">
        <f t="shared" si="0"/>
        <v>95.212999999999994</v>
      </c>
      <c r="N30" s="55">
        <v>91.207999999999998</v>
      </c>
      <c r="O30" s="55">
        <v>86.23</v>
      </c>
      <c r="P30" s="55">
        <v>82.734999999999999</v>
      </c>
      <c r="Q30" s="55">
        <v>84.031000000000006</v>
      </c>
      <c r="R30" s="56">
        <v>105.416</v>
      </c>
      <c r="S30" s="70" t="s">
        <v>48</v>
      </c>
      <c r="T30" s="71" t="s">
        <v>136</v>
      </c>
    </row>
    <row r="31" spans="1:20" x14ac:dyDescent="0.25">
      <c r="A31" s="19" t="s">
        <v>322</v>
      </c>
      <c r="B31" s="20">
        <v>38</v>
      </c>
      <c r="C31" s="20" t="s">
        <v>23</v>
      </c>
      <c r="D31" s="21">
        <v>95213</v>
      </c>
      <c r="L31" s="12" t="s">
        <v>37</v>
      </c>
      <c r="M31" s="42">
        <f t="shared" si="0"/>
        <v>1527.8420000000001</v>
      </c>
      <c r="N31" s="55">
        <v>1589.857</v>
      </c>
      <c r="O31" s="55">
        <v>1497.826</v>
      </c>
      <c r="P31" s="55">
        <v>1465.3130000000001</v>
      </c>
      <c r="Q31" s="55">
        <v>1607.924</v>
      </c>
      <c r="R31" s="56">
        <v>1541.0619999999999</v>
      </c>
      <c r="S31" s="70" t="s">
        <v>48</v>
      </c>
      <c r="T31" s="71" t="s">
        <v>172</v>
      </c>
    </row>
    <row r="32" spans="1:20" x14ac:dyDescent="0.25">
      <c r="A32" s="19" t="s">
        <v>322</v>
      </c>
      <c r="B32" s="20">
        <v>40</v>
      </c>
      <c r="C32" s="20" t="s">
        <v>24</v>
      </c>
      <c r="D32" s="21">
        <v>48244</v>
      </c>
      <c r="L32" s="12" t="s">
        <v>11</v>
      </c>
      <c r="M32" s="42">
        <f t="shared" si="0"/>
        <v>58.576000000000001</v>
      </c>
      <c r="N32" s="55">
        <v>49.182000000000002</v>
      </c>
      <c r="O32" s="55">
        <v>57.401000000000003</v>
      </c>
      <c r="P32" s="55">
        <v>46.526000000000003</v>
      </c>
      <c r="Q32" s="55">
        <v>50.658999999999999</v>
      </c>
      <c r="R32" s="56">
        <v>62.850999999999999</v>
      </c>
      <c r="S32" s="70" t="s">
        <v>78</v>
      </c>
      <c r="T32" s="71" t="s">
        <v>136</v>
      </c>
    </row>
    <row r="33" spans="1:20" x14ac:dyDescent="0.25">
      <c r="A33" s="19" t="s">
        <v>322</v>
      </c>
      <c r="B33" s="20">
        <v>42</v>
      </c>
      <c r="C33" s="20" t="s">
        <v>25</v>
      </c>
      <c r="D33" s="21">
        <v>66675</v>
      </c>
      <c r="L33" s="12" t="s">
        <v>24</v>
      </c>
      <c r="M33" s="42">
        <f t="shared" si="0"/>
        <v>48.244</v>
      </c>
      <c r="N33" s="55">
        <v>39.75</v>
      </c>
      <c r="O33" s="55">
        <v>46.247999999999998</v>
      </c>
      <c r="P33" s="55">
        <v>45.113</v>
      </c>
      <c r="Q33" s="55">
        <v>42.618000000000002</v>
      </c>
      <c r="R33" s="56">
        <v>45.985999999999997</v>
      </c>
      <c r="S33" s="70" t="s">
        <v>46</v>
      </c>
      <c r="T33" s="71" t="s">
        <v>136</v>
      </c>
    </row>
    <row r="34" spans="1:20" x14ac:dyDescent="0.25">
      <c r="A34" s="19" t="s">
        <v>322</v>
      </c>
      <c r="B34" s="20">
        <v>44</v>
      </c>
      <c r="C34" s="20" t="s">
        <v>26</v>
      </c>
      <c r="D34" s="21">
        <v>19285</v>
      </c>
      <c r="L34" s="12" t="s">
        <v>25</v>
      </c>
      <c r="M34" s="42">
        <f t="shared" si="0"/>
        <v>66.674999999999997</v>
      </c>
      <c r="N34" s="55">
        <v>62.640999999999998</v>
      </c>
      <c r="O34" s="55">
        <v>58.167999999999999</v>
      </c>
      <c r="P34" s="55">
        <v>49.302</v>
      </c>
      <c r="Q34" s="55">
        <v>66.356999999999999</v>
      </c>
      <c r="R34" s="56">
        <v>81.793999999999997</v>
      </c>
      <c r="S34" s="70" t="s">
        <v>46</v>
      </c>
      <c r="T34" s="71" t="s">
        <v>136</v>
      </c>
    </row>
    <row r="35" spans="1:20" x14ac:dyDescent="0.25">
      <c r="A35" s="19" t="s">
        <v>322</v>
      </c>
      <c r="B35" s="20">
        <v>46</v>
      </c>
      <c r="C35" s="20" t="s">
        <v>27</v>
      </c>
      <c r="D35" s="21">
        <v>38626</v>
      </c>
      <c r="L35" s="12" t="s">
        <v>35</v>
      </c>
      <c r="M35" s="42">
        <f t="shared" si="0"/>
        <v>550.9</v>
      </c>
      <c r="N35" s="55">
        <v>526.09799999999996</v>
      </c>
      <c r="O35" s="55">
        <v>521.27700000000004</v>
      </c>
      <c r="P35" s="55">
        <v>531.98800000000006</v>
      </c>
      <c r="Q35" s="55">
        <v>557.95500000000004</v>
      </c>
      <c r="R35" s="56">
        <v>558.67700000000002</v>
      </c>
      <c r="S35" s="70" t="s">
        <v>50</v>
      </c>
      <c r="T35" s="71" t="s">
        <v>136</v>
      </c>
    </row>
    <row r="36" spans="1:20" x14ac:dyDescent="0.25">
      <c r="A36" s="19" t="s">
        <v>322</v>
      </c>
      <c r="B36" s="20">
        <v>48</v>
      </c>
      <c r="C36" s="20" t="s">
        <v>28</v>
      </c>
      <c r="D36" s="21">
        <v>189986</v>
      </c>
      <c r="L36" s="12" t="s">
        <v>36</v>
      </c>
      <c r="M36" s="42">
        <f t="shared" si="0"/>
        <v>1416.0740000000001</v>
      </c>
      <c r="N36" s="55">
        <v>1374.0609999999999</v>
      </c>
      <c r="O36" s="55">
        <v>1333.4659999999999</v>
      </c>
      <c r="P36" s="55">
        <v>1275.489</v>
      </c>
      <c r="Q36" s="55">
        <v>1318.3109999999999</v>
      </c>
      <c r="R36" s="56">
        <v>1379.2940000000001</v>
      </c>
      <c r="S36" s="70" t="s">
        <v>50</v>
      </c>
      <c r="T36" s="71" t="s">
        <v>136</v>
      </c>
    </row>
    <row r="37" spans="1:20" x14ac:dyDescent="0.25">
      <c r="A37" s="19" t="s">
        <v>322</v>
      </c>
      <c r="B37" s="20">
        <v>50</v>
      </c>
      <c r="C37" s="20" t="s">
        <v>29</v>
      </c>
      <c r="D37" s="21">
        <v>176124</v>
      </c>
      <c r="L37" s="12" t="s">
        <v>26</v>
      </c>
      <c r="M37" s="42">
        <f t="shared" si="0"/>
        <v>19.285</v>
      </c>
      <c r="N37" s="55">
        <v>23.931999999999999</v>
      </c>
      <c r="O37" s="55">
        <v>35.405000000000001</v>
      </c>
      <c r="P37" s="55">
        <v>35.859000000000002</v>
      </c>
      <c r="Q37" s="55">
        <v>22.649000000000001</v>
      </c>
      <c r="R37" s="56">
        <v>30.155000000000001</v>
      </c>
      <c r="S37" s="70" t="s">
        <v>48</v>
      </c>
      <c r="T37" s="71" t="s">
        <v>136</v>
      </c>
    </row>
    <row r="38" spans="1:20" x14ac:dyDescent="0.25">
      <c r="A38" s="19" t="s">
        <v>322</v>
      </c>
      <c r="B38" s="20">
        <v>52</v>
      </c>
      <c r="C38" s="20" t="s">
        <v>30</v>
      </c>
      <c r="D38" s="21">
        <v>3718950</v>
      </c>
      <c r="L38" s="12" t="s">
        <v>12</v>
      </c>
      <c r="M38" s="42">
        <f t="shared" si="0"/>
        <v>19.103000000000002</v>
      </c>
      <c r="N38" s="55">
        <v>14.025</v>
      </c>
      <c r="O38" s="55">
        <v>17.114999999999998</v>
      </c>
      <c r="P38" s="55">
        <v>14.166</v>
      </c>
      <c r="Q38" s="55">
        <v>21.120999999999999</v>
      </c>
      <c r="R38" s="56">
        <v>17.12</v>
      </c>
      <c r="S38" s="70" t="s">
        <v>49</v>
      </c>
      <c r="T38" s="71" t="s">
        <v>136</v>
      </c>
    </row>
    <row r="39" spans="1:20" x14ac:dyDescent="0.25">
      <c r="A39" s="19" t="s">
        <v>322</v>
      </c>
      <c r="B39" s="20">
        <v>62</v>
      </c>
      <c r="C39" s="20" t="s">
        <v>266</v>
      </c>
      <c r="D39" s="21">
        <v>64250</v>
      </c>
      <c r="L39" s="12" t="s">
        <v>27</v>
      </c>
      <c r="M39" s="42">
        <f t="shared" si="0"/>
        <v>38.625999999999998</v>
      </c>
      <c r="N39" s="55">
        <v>32.823999999999998</v>
      </c>
      <c r="O39" s="55">
        <v>31.385000000000002</v>
      </c>
      <c r="P39" s="55">
        <v>36.177999999999997</v>
      </c>
      <c r="Q39" s="55">
        <v>41.03</v>
      </c>
      <c r="R39" s="56">
        <v>66.507999999999996</v>
      </c>
      <c r="S39" s="70" t="s">
        <v>48</v>
      </c>
      <c r="T39" s="71" t="s">
        <v>136</v>
      </c>
    </row>
    <row r="40" spans="1:20" x14ac:dyDescent="0.25">
      <c r="A40" s="19" t="s">
        <v>322</v>
      </c>
      <c r="B40" s="20">
        <v>64</v>
      </c>
      <c r="C40" s="20" t="s">
        <v>267</v>
      </c>
      <c r="D40" s="21">
        <v>1174225</v>
      </c>
      <c r="L40" s="12" t="s">
        <v>13</v>
      </c>
      <c r="M40" s="42">
        <f t="shared" si="0"/>
        <v>35.835999999999999</v>
      </c>
      <c r="N40" s="55">
        <v>28.236999999999998</v>
      </c>
      <c r="O40" s="55">
        <v>35.6</v>
      </c>
      <c r="P40" s="55">
        <v>28.018000000000001</v>
      </c>
      <c r="Q40" s="55">
        <v>29.457000000000001</v>
      </c>
      <c r="R40" s="56">
        <v>32.47</v>
      </c>
      <c r="S40" s="70" t="s">
        <v>47</v>
      </c>
      <c r="T40" s="71" t="s">
        <v>136</v>
      </c>
    </row>
    <row r="41" spans="1:20" x14ac:dyDescent="0.25">
      <c r="A41" s="19" t="s">
        <v>322</v>
      </c>
      <c r="B41" s="20">
        <v>70</v>
      </c>
      <c r="C41" s="20" t="s">
        <v>31</v>
      </c>
      <c r="D41" s="21">
        <v>1877</v>
      </c>
      <c r="L41" s="12" t="s">
        <v>28</v>
      </c>
      <c r="M41" s="42">
        <f t="shared" si="0"/>
        <v>189.98599999999999</v>
      </c>
      <c r="N41" s="55">
        <v>177.667</v>
      </c>
      <c r="O41" s="55">
        <v>189.126</v>
      </c>
      <c r="P41" s="55">
        <v>182.78100000000001</v>
      </c>
      <c r="Q41" s="55">
        <v>183.80799999999999</v>
      </c>
      <c r="R41" s="56">
        <v>196.327</v>
      </c>
      <c r="S41" s="70" t="s">
        <v>48</v>
      </c>
      <c r="T41" s="71" t="s">
        <v>136</v>
      </c>
    </row>
    <row r="42" spans="1:20" x14ac:dyDescent="0.25">
      <c r="A42" s="19" t="s">
        <v>322</v>
      </c>
      <c r="B42" s="20">
        <v>81</v>
      </c>
      <c r="C42" s="20" t="s">
        <v>268</v>
      </c>
      <c r="D42" s="21">
        <v>119226</v>
      </c>
      <c r="L42" s="12" t="s">
        <v>29</v>
      </c>
      <c r="M42" s="42">
        <f t="shared" si="0"/>
        <v>176.124</v>
      </c>
      <c r="N42" s="55">
        <v>138.785</v>
      </c>
      <c r="O42" s="55">
        <v>151.339</v>
      </c>
      <c r="P42" s="55">
        <v>129.28899999999999</v>
      </c>
      <c r="Q42" s="55">
        <v>143.84100000000001</v>
      </c>
      <c r="R42" s="56">
        <v>164.328</v>
      </c>
      <c r="S42" s="70" t="s">
        <v>46</v>
      </c>
      <c r="T42" s="71" t="s">
        <v>136</v>
      </c>
    </row>
    <row r="43" spans="1:20" x14ac:dyDescent="0.25">
      <c r="A43" s="19" t="s">
        <v>322</v>
      </c>
      <c r="B43" s="20">
        <v>82</v>
      </c>
      <c r="C43" s="20" t="s">
        <v>32</v>
      </c>
      <c r="D43" s="21">
        <v>21517</v>
      </c>
      <c r="L43" s="12" t="s">
        <v>72</v>
      </c>
      <c r="M43" s="42">
        <f t="shared" si="0"/>
        <v>2.5179999999999998</v>
      </c>
      <c r="N43" s="55">
        <v>1.2969999999999999</v>
      </c>
      <c r="O43" s="55">
        <v>1.2490000000000001</v>
      </c>
      <c r="P43" s="55">
        <v>1.1419999999999999</v>
      </c>
      <c r="Q43" s="55">
        <v>1.4970000000000001</v>
      </c>
      <c r="R43" s="56">
        <v>1.609</v>
      </c>
      <c r="S43" s="70" t="s">
        <v>49</v>
      </c>
      <c r="T43" s="71" t="s">
        <v>172</v>
      </c>
    </row>
    <row r="44" spans="1:20" x14ac:dyDescent="0.25">
      <c r="A44" s="19" t="s">
        <v>322</v>
      </c>
      <c r="B44" s="20">
        <v>83</v>
      </c>
      <c r="C44" s="20" t="s">
        <v>269</v>
      </c>
      <c r="D44" s="21">
        <v>134010</v>
      </c>
      <c r="L44" s="12" t="s">
        <v>30</v>
      </c>
      <c r="M44" s="42">
        <f t="shared" si="0"/>
        <v>3718.95</v>
      </c>
      <c r="N44" s="55">
        <v>3477.3249999999998</v>
      </c>
      <c r="O44" s="55">
        <v>3521.3850000000002</v>
      </c>
      <c r="P44" s="55">
        <v>3248.165</v>
      </c>
      <c r="Q44" s="55">
        <v>3336.5030000000002</v>
      </c>
      <c r="R44" s="56">
        <v>3551.288</v>
      </c>
      <c r="S44" s="70" t="s">
        <v>48</v>
      </c>
      <c r="T44" s="71" t="s">
        <v>136</v>
      </c>
    </row>
    <row r="45" spans="1:20" x14ac:dyDescent="0.25">
      <c r="A45" s="19" t="s">
        <v>322</v>
      </c>
      <c r="B45" s="20">
        <v>84</v>
      </c>
      <c r="C45" s="20" t="s">
        <v>270</v>
      </c>
      <c r="D45" s="21">
        <v>28933</v>
      </c>
      <c r="L45" s="13" t="s">
        <v>74</v>
      </c>
      <c r="M45" s="44">
        <f t="shared" si="0"/>
        <v>17.324000000000002</v>
      </c>
      <c r="N45" s="57">
        <v>15.295</v>
      </c>
      <c r="O45" s="57">
        <v>18.356000000000002</v>
      </c>
      <c r="P45" s="57">
        <v>27.573</v>
      </c>
      <c r="Q45" s="57">
        <v>25.103999999999999</v>
      </c>
      <c r="R45" s="58">
        <v>23.812000000000001</v>
      </c>
      <c r="S45" s="72" t="s">
        <v>47</v>
      </c>
      <c r="T45" s="73" t="s">
        <v>172</v>
      </c>
    </row>
    <row r="46" spans="1:20" x14ac:dyDescent="0.25">
      <c r="A46" s="19" t="s">
        <v>322</v>
      </c>
      <c r="B46" s="20">
        <v>85</v>
      </c>
      <c r="C46" s="20" t="s">
        <v>271</v>
      </c>
      <c r="D46" s="21">
        <v>7198</v>
      </c>
      <c r="L46" s="3" t="s">
        <v>163</v>
      </c>
      <c r="M46" s="46">
        <f>SUM(M4:M45)</f>
        <v>11934.091</v>
      </c>
      <c r="N46" s="59">
        <f t="shared" ref="N46:Q46" si="1">SUM(N4:N45)</f>
        <v>11301.513999999997</v>
      </c>
      <c r="O46" s="59">
        <f t="shared" si="1"/>
        <v>11678.767</v>
      </c>
      <c r="P46" s="59">
        <f t="shared" si="1"/>
        <v>10987.314</v>
      </c>
      <c r="Q46" s="59">
        <f t="shared" si="1"/>
        <v>11469.581</v>
      </c>
      <c r="R46" s="59">
        <f>SUM(R4:R45)</f>
        <v>11986.117</v>
      </c>
    </row>
    <row r="47" spans="1:20" x14ac:dyDescent="0.25">
      <c r="A47" s="19" t="s">
        <v>322</v>
      </c>
      <c r="B47" s="20">
        <v>90</v>
      </c>
      <c r="C47" s="20" t="s">
        <v>33</v>
      </c>
      <c r="D47" s="21">
        <v>19642</v>
      </c>
      <c r="L47" s="112" t="s">
        <v>162</v>
      </c>
      <c r="M47" s="52">
        <f>M46-'AR Tables'!I46</f>
        <v>7.9999999979918357E-3</v>
      </c>
    </row>
    <row r="48" spans="1:20" x14ac:dyDescent="0.25">
      <c r="A48" s="19" t="s">
        <v>322</v>
      </c>
      <c r="B48" s="20">
        <v>91</v>
      </c>
      <c r="C48" s="20" t="s">
        <v>34</v>
      </c>
      <c r="D48" s="21">
        <v>115044</v>
      </c>
      <c r="L48" s="74"/>
      <c r="M48" s="74"/>
    </row>
    <row r="49" spans="1:22" x14ac:dyDescent="0.25">
      <c r="A49" s="19" t="s">
        <v>322</v>
      </c>
      <c r="B49" s="20">
        <v>92</v>
      </c>
      <c r="C49" s="20" t="s">
        <v>35</v>
      </c>
      <c r="D49" s="21">
        <v>550900</v>
      </c>
      <c r="L49" s="25" t="s">
        <v>79</v>
      </c>
      <c r="M49" s="180" t="str">
        <f t="shared" ref="M49:R49" si="2">M3</f>
        <v>2023/24</v>
      </c>
      <c r="N49" s="180" t="str">
        <f t="shared" si="2"/>
        <v>2022/23</v>
      </c>
      <c r="O49" s="180" t="str">
        <f t="shared" si="2"/>
        <v>2021/22</v>
      </c>
      <c r="P49" s="180" t="str">
        <f t="shared" si="2"/>
        <v>2020/21</v>
      </c>
      <c r="Q49" s="180" t="str">
        <f t="shared" si="2"/>
        <v>2019/20</v>
      </c>
      <c r="R49" s="181" t="str">
        <f t="shared" si="2"/>
        <v>2018/19</v>
      </c>
    </row>
    <row r="50" spans="1:22" x14ac:dyDescent="0.25">
      <c r="A50" s="22" t="s">
        <v>322</v>
      </c>
      <c r="B50" s="20">
        <v>93</v>
      </c>
      <c r="C50" s="20" t="s">
        <v>36</v>
      </c>
      <c r="D50" s="21">
        <v>1416074</v>
      </c>
      <c r="L50" s="14" t="s">
        <v>46</v>
      </c>
      <c r="M50" s="61">
        <f t="shared" ref="M50:R55" si="3">SUMIF($S$4:$S$45,$L50,M$4:M$45)</f>
        <v>291.04300000000001</v>
      </c>
      <c r="N50" s="39">
        <f t="shared" si="3"/>
        <v>241.17599999999999</v>
      </c>
      <c r="O50" s="61">
        <f t="shared" si="3"/>
        <v>255.755</v>
      </c>
      <c r="P50" s="39">
        <f t="shared" si="3"/>
        <v>223.70399999999998</v>
      </c>
      <c r="Q50" s="61">
        <f t="shared" si="3"/>
        <v>252.816</v>
      </c>
      <c r="R50" s="54">
        <f t="shared" si="3"/>
        <v>292.108</v>
      </c>
      <c r="V50" s="76"/>
    </row>
    <row r="51" spans="1:22" x14ac:dyDescent="0.25">
      <c r="B51" s="16">
        <v>62</v>
      </c>
      <c r="C51" s="17" t="s">
        <v>266</v>
      </c>
      <c r="D51" s="18">
        <f t="shared" ref="D51:D56" si="4">-SUMIF($C$4:$C$50,C51,$D$4:$D$50)</f>
        <v>-64250</v>
      </c>
      <c r="L51" s="12" t="s">
        <v>47</v>
      </c>
      <c r="M51" s="62">
        <f t="shared" si="3"/>
        <v>1246.3340000000001</v>
      </c>
      <c r="N51" s="41">
        <f t="shared" si="3"/>
        <v>1085.3120000000001</v>
      </c>
      <c r="O51" s="62">
        <f t="shared" si="3"/>
        <v>1224.9329999999998</v>
      </c>
      <c r="P51" s="41">
        <f t="shared" si="3"/>
        <v>1117.5570000000002</v>
      </c>
      <c r="Q51" s="62">
        <f t="shared" si="3"/>
        <v>1196.5220000000002</v>
      </c>
      <c r="R51" s="56">
        <f t="shared" si="3"/>
        <v>1251.3050000000001</v>
      </c>
      <c r="V51" s="76"/>
    </row>
    <row r="52" spans="1:22" x14ac:dyDescent="0.25">
      <c r="B52" s="19">
        <v>64</v>
      </c>
      <c r="C52" s="20" t="s">
        <v>267</v>
      </c>
      <c r="D52" s="21">
        <f t="shared" si="4"/>
        <v>-1174225</v>
      </c>
      <c r="L52" s="12" t="s">
        <v>78</v>
      </c>
      <c r="M52" s="62">
        <f t="shared" si="3"/>
        <v>172.10399999999998</v>
      </c>
      <c r="N52" s="41">
        <f t="shared" si="3"/>
        <v>149.94499999999999</v>
      </c>
      <c r="O52" s="62">
        <f t="shared" si="3"/>
        <v>166.17</v>
      </c>
      <c r="P52" s="41">
        <f t="shared" si="3"/>
        <v>133.82900000000001</v>
      </c>
      <c r="Q52" s="62">
        <f t="shared" si="3"/>
        <v>145.215</v>
      </c>
      <c r="R52" s="56">
        <f t="shared" si="3"/>
        <v>141.36599999999999</v>
      </c>
    </row>
    <row r="53" spans="1:22" x14ac:dyDescent="0.25">
      <c r="B53" s="19">
        <v>81</v>
      </c>
      <c r="C53" s="20" t="s">
        <v>268</v>
      </c>
      <c r="D53" s="21">
        <f t="shared" si="4"/>
        <v>-119226</v>
      </c>
      <c r="L53" s="12" t="s">
        <v>48</v>
      </c>
      <c r="M53" s="62">
        <f t="shared" si="3"/>
        <v>7814.384</v>
      </c>
      <c r="N53" s="41">
        <f t="shared" si="3"/>
        <v>7546.0169999999998</v>
      </c>
      <c r="O53" s="62">
        <f t="shared" si="3"/>
        <v>7731.2130000000006</v>
      </c>
      <c r="P53" s="41">
        <f t="shared" si="3"/>
        <v>7293.6359999999995</v>
      </c>
      <c r="Q53" s="62">
        <f t="shared" si="3"/>
        <v>7567.3250000000007</v>
      </c>
      <c r="R53" s="56">
        <f t="shared" si="3"/>
        <v>7888.5640000000003</v>
      </c>
    </row>
    <row r="54" spans="1:22" x14ac:dyDescent="0.25">
      <c r="B54" s="19">
        <v>83</v>
      </c>
      <c r="C54" s="20" t="s">
        <v>269</v>
      </c>
      <c r="D54" s="21">
        <f t="shared" si="4"/>
        <v>-134010</v>
      </c>
      <c r="L54" s="12" t="s">
        <v>49</v>
      </c>
      <c r="M54" s="62">
        <f t="shared" si="3"/>
        <v>308.56599999999997</v>
      </c>
      <c r="N54" s="41">
        <f t="shared" si="3"/>
        <v>255.90899999999999</v>
      </c>
      <c r="O54" s="62">
        <f t="shared" si="3"/>
        <v>309.14400000000001</v>
      </c>
      <c r="P54" s="41">
        <f t="shared" si="3"/>
        <v>281.21600000000001</v>
      </c>
      <c r="Q54" s="62">
        <f t="shared" si="3"/>
        <v>300.32799999999997</v>
      </c>
      <c r="R54" s="56">
        <f t="shared" si="3"/>
        <v>328.30100000000004</v>
      </c>
    </row>
    <row r="55" spans="1:22" x14ac:dyDescent="0.25">
      <c r="B55" s="19">
        <v>84</v>
      </c>
      <c r="C55" s="20" t="s">
        <v>270</v>
      </c>
      <c r="D55" s="21">
        <f t="shared" si="4"/>
        <v>-28933</v>
      </c>
      <c r="L55" s="12" t="s">
        <v>50</v>
      </c>
      <c r="M55" s="62">
        <f t="shared" si="3"/>
        <v>2101.66</v>
      </c>
      <c r="N55" s="41">
        <f t="shared" si="3"/>
        <v>2023.1549999999997</v>
      </c>
      <c r="O55" s="62">
        <f t="shared" si="3"/>
        <v>1991.5519999999999</v>
      </c>
      <c r="P55" s="41">
        <f t="shared" si="3"/>
        <v>1937.3720000000001</v>
      </c>
      <c r="Q55" s="62">
        <f t="shared" si="3"/>
        <v>2007.375</v>
      </c>
      <c r="R55" s="56">
        <f t="shared" si="3"/>
        <v>2084.473</v>
      </c>
    </row>
    <row r="56" spans="1:22" x14ac:dyDescent="0.25">
      <c r="B56" s="19">
        <v>85</v>
      </c>
      <c r="C56" s="20" t="s">
        <v>271</v>
      </c>
      <c r="D56" s="21">
        <f t="shared" si="4"/>
        <v>-7198</v>
      </c>
      <c r="L56" s="2" t="s">
        <v>163</v>
      </c>
      <c r="M56" s="63">
        <f>SUM(M50:M55)</f>
        <v>11934.091</v>
      </c>
      <c r="N56" s="34">
        <f t="shared" ref="N56:R56" si="5">SUM(N50:N55)</f>
        <v>11301.513999999999</v>
      </c>
      <c r="O56" s="63">
        <f t="shared" si="5"/>
        <v>11678.767</v>
      </c>
      <c r="P56" s="34">
        <f t="shared" si="5"/>
        <v>10987.313999999998</v>
      </c>
      <c r="Q56" s="63">
        <f t="shared" si="5"/>
        <v>11469.581</v>
      </c>
      <c r="R56" s="64">
        <f t="shared" si="5"/>
        <v>11986.117</v>
      </c>
    </row>
    <row r="57" spans="1:22" x14ac:dyDescent="0.25">
      <c r="B57" s="22"/>
      <c r="C57" s="23" t="s">
        <v>37</v>
      </c>
      <c r="D57" s="24">
        <f>-SUM(D51:D56)</f>
        <v>1527842</v>
      </c>
      <c r="L57" s="3" t="s">
        <v>162</v>
      </c>
      <c r="M57" s="52">
        <f>'AR Tables'!B63*2-M46-M56</f>
        <v>0</v>
      </c>
      <c r="N57" s="52">
        <f>'AR Tables'!D63*2-N46-N56</f>
        <v>0</v>
      </c>
      <c r="O57" s="52">
        <f>'AR Tables'!F63*2-O46-O56</f>
        <v>0</v>
      </c>
      <c r="P57" s="52">
        <f>'AR Tables'!H63*2-P46-P56</f>
        <v>0</v>
      </c>
      <c r="Q57" s="52">
        <f>'AR Tables'!J63*2-Q46-Q56</f>
        <v>0</v>
      </c>
      <c r="R57" s="65">
        <f>R46-R56</f>
        <v>0</v>
      </c>
    </row>
    <row r="58" spans="1:22" x14ac:dyDescent="0.25">
      <c r="C58" s="51" t="s">
        <v>162</v>
      </c>
      <c r="D58" s="36">
        <f>SUM(D4:D50)/1000-M46</f>
        <v>0</v>
      </c>
    </row>
    <row r="59" spans="1:22" x14ac:dyDescent="0.25">
      <c r="L59" s="25" t="s">
        <v>173</v>
      </c>
      <c r="M59" s="180" t="str">
        <f>M3</f>
        <v>2023/24</v>
      </c>
      <c r="N59" s="180" t="str">
        <f>N3</f>
        <v>2022/23</v>
      </c>
      <c r="O59" s="180" t="str">
        <f>O3</f>
        <v>2021/22</v>
      </c>
      <c r="P59" s="180" t="str">
        <f>P3</f>
        <v>2020/21</v>
      </c>
      <c r="Q59" s="180" t="str">
        <f>Q3</f>
        <v>2019/20</v>
      </c>
      <c r="R59" s="60" t="s">
        <v>174</v>
      </c>
    </row>
    <row r="60" spans="1:22" x14ac:dyDescent="0.25">
      <c r="L60" s="14" t="s">
        <v>136</v>
      </c>
      <c r="M60" s="61">
        <f t="shared" ref="M60:Q61" si="6">SUMIF($T$4:$T$45,$L60,M$4:M$45)</f>
        <v>10285.661</v>
      </c>
      <c r="N60" s="39">
        <f t="shared" si="6"/>
        <v>9607.1830000000009</v>
      </c>
      <c r="O60" s="61">
        <f t="shared" si="6"/>
        <v>10070.941999999999</v>
      </c>
      <c r="P60" s="39">
        <f t="shared" si="6"/>
        <v>9417.7259999999987</v>
      </c>
      <c r="Q60" s="61">
        <f t="shared" si="6"/>
        <v>9752.7120000000014</v>
      </c>
      <c r="R60" s="61">
        <f>AVERAGE(M60:Q60)</f>
        <v>9826.8448000000008</v>
      </c>
      <c r="V60" s="76"/>
    </row>
    <row r="61" spans="1:22" x14ac:dyDescent="0.25">
      <c r="L61" s="12" t="s">
        <v>172</v>
      </c>
      <c r="M61" s="62">
        <f t="shared" si="6"/>
        <v>1648.4300000000003</v>
      </c>
      <c r="N61" s="41">
        <f t="shared" si="6"/>
        <v>1694.3310000000001</v>
      </c>
      <c r="O61" s="62">
        <f t="shared" si="6"/>
        <v>1607.825</v>
      </c>
      <c r="P61" s="41">
        <f t="shared" si="6"/>
        <v>1569.5880000000002</v>
      </c>
      <c r="Q61" s="62">
        <f t="shared" si="6"/>
        <v>1716.8690000000001</v>
      </c>
      <c r="R61" s="62">
        <f>AVERAGE(M61:Q61)</f>
        <v>1647.4086000000002</v>
      </c>
      <c r="V61" s="76"/>
    </row>
    <row r="62" spans="1:22" x14ac:dyDescent="0.25">
      <c r="L62" s="2" t="s">
        <v>163</v>
      </c>
      <c r="M62" s="63">
        <f t="shared" ref="M62:R62" si="7">SUM(M60:M61)</f>
        <v>11934.091</v>
      </c>
      <c r="N62" s="34">
        <f t="shared" si="7"/>
        <v>11301.514000000001</v>
      </c>
      <c r="O62" s="63">
        <f t="shared" si="7"/>
        <v>11678.767</v>
      </c>
      <c r="P62" s="34">
        <f t="shared" si="7"/>
        <v>10987.313999999998</v>
      </c>
      <c r="Q62" s="63">
        <f t="shared" si="7"/>
        <v>11469.581000000002</v>
      </c>
      <c r="R62" s="63">
        <f t="shared" si="7"/>
        <v>11474.253400000001</v>
      </c>
    </row>
    <row r="63" spans="1:22" x14ac:dyDescent="0.25">
      <c r="L63" s="3" t="s">
        <v>162</v>
      </c>
      <c r="M63" s="52">
        <f>'AR Tables'!I53*2-M62-M46</f>
        <v>-1.5999999995983671E-2</v>
      </c>
      <c r="N63" s="52">
        <f>N62-N46</f>
        <v>0</v>
      </c>
      <c r="O63" s="52">
        <f>O62-O46</f>
        <v>0</v>
      </c>
      <c r="P63" s="52">
        <f>P62-P46</f>
        <v>0</v>
      </c>
      <c r="Q63" s="52">
        <f>Q62-Q46</f>
        <v>0</v>
      </c>
      <c r="R63" s="52">
        <f>R62-'AR Tables'!J53</f>
        <v>0</v>
      </c>
    </row>
    <row r="65" spans="1:15" x14ac:dyDescent="0.25">
      <c r="A65" s="219" t="str">
        <f>A1</f>
        <v>Result set 10817 [Fin YTD Volume] run 30/06/24</v>
      </c>
      <c r="B65" s="221"/>
      <c r="C65" s="221"/>
      <c r="D65" s="221"/>
      <c r="E65" s="222"/>
      <c r="F65" s="333"/>
      <c r="G65" s="333"/>
      <c r="H65" s="333"/>
      <c r="I65" s="333"/>
      <c r="L65" s="25" t="s">
        <v>105</v>
      </c>
      <c r="M65" s="32"/>
      <c r="N65" s="32"/>
      <c r="O65" s="33"/>
    </row>
    <row r="66" spans="1:15" x14ac:dyDescent="0.25">
      <c r="A66" s="224" t="s">
        <v>100</v>
      </c>
      <c r="B66" s="117"/>
      <c r="C66" s="117"/>
      <c r="D66" s="117"/>
      <c r="E66" s="225"/>
      <c r="F66" s="333"/>
      <c r="G66" s="333"/>
      <c r="H66" s="333"/>
      <c r="I66" s="333"/>
      <c r="L66" s="25" t="s">
        <v>164</v>
      </c>
      <c r="M66" s="32" t="s">
        <v>51</v>
      </c>
      <c r="N66" s="32" t="s">
        <v>60</v>
      </c>
      <c r="O66" s="33" t="s">
        <v>53</v>
      </c>
    </row>
    <row r="67" spans="1:15" x14ac:dyDescent="0.25">
      <c r="A67" s="4" t="s">
        <v>138</v>
      </c>
      <c r="B67" s="5" t="s">
        <v>0</v>
      </c>
      <c r="C67" s="5" t="s">
        <v>1</v>
      </c>
      <c r="D67" s="5" t="s">
        <v>58</v>
      </c>
      <c r="E67" s="6" t="s">
        <v>123</v>
      </c>
      <c r="F67" s="334"/>
      <c r="G67" s="334"/>
      <c r="H67" s="334"/>
      <c r="I67" s="334"/>
      <c r="L67" s="14" t="s">
        <v>15</v>
      </c>
      <c r="M67" s="26">
        <f t="shared" ref="M67:M108" si="8">SUMIFS($E$68:$E$190,$C$68:$C$190,$L67,$D$68:$D$190,M$66)/1000</f>
        <v>51.831000000000003</v>
      </c>
      <c r="N67" s="26">
        <f t="shared" ref="N67:N108" si="9">SUMIFS($E$68:$E$190,$C$68:$C$190,$L67,$D$68:$D$190,N$66)/1000+SUMIFS($E$68:$E$190,$C$68:$C$190,$L67,$D$68:$D$190,"Major")/1000</f>
        <v>79.418999999999997</v>
      </c>
      <c r="O67" s="27">
        <f t="shared" ref="O67:O108" si="10">SUMIFS($E$68:$E$190,$C$68:$C$190,$L67,$D$68:$D$190,O$66)/1000</f>
        <v>21.902000000000001</v>
      </c>
    </row>
    <row r="68" spans="1:15" x14ac:dyDescent="0.25">
      <c r="A68" s="16" t="s">
        <v>407</v>
      </c>
      <c r="B68" s="17">
        <v>1</v>
      </c>
      <c r="C68" s="17" t="s">
        <v>2</v>
      </c>
      <c r="D68" s="17" t="s">
        <v>60</v>
      </c>
      <c r="E68" s="18">
        <v>7559</v>
      </c>
      <c r="F68" s="335"/>
      <c r="G68" s="335"/>
      <c r="H68" s="335"/>
      <c r="I68" s="335"/>
      <c r="L68" s="12" t="s">
        <v>2</v>
      </c>
      <c r="M68" s="28">
        <f t="shared" si="8"/>
        <v>14.827999999999999</v>
      </c>
      <c r="N68" s="28">
        <f t="shared" si="9"/>
        <v>7.5590000000000002</v>
      </c>
      <c r="O68" s="29">
        <f t="shared" si="10"/>
        <v>13.127000000000001</v>
      </c>
    </row>
    <row r="69" spans="1:15" x14ac:dyDescent="0.25">
      <c r="A69" s="19" t="s">
        <v>407</v>
      </c>
      <c r="B69" s="20">
        <v>1</v>
      </c>
      <c r="C69" s="20" t="s">
        <v>2</v>
      </c>
      <c r="D69" s="20" t="s">
        <v>51</v>
      </c>
      <c r="E69" s="21">
        <v>14828</v>
      </c>
      <c r="F69" s="335"/>
      <c r="G69" s="335"/>
      <c r="H69" s="335"/>
      <c r="I69" s="335"/>
      <c r="L69" s="12" t="s">
        <v>90</v>
      </c>
      <c r="M69" s="28">
        <f t="shared" si="8"/>
        <v>0</v>
      </c>
      <c r="N69" s="28">
        <f t="shared" si="9"/>
        <v>0</v>
      </c>
      <c r="O69" s="29">
        <f t="shared" si="10"/>
        <v>4.4660000000000002</v>
      </c>
    </row>
    <row r="70" spans="1:15" x14ac:dyDescent="0.25">
      <c r="A70" s="19" t="s">
        <v>407</v>
      </c>
      <c r="B70" s="20">
        <v>1</v>
      </c>
      <c r="C70" s="20" t="s">
        <v>2</v>
      </c>
      <c r="D70" s="20" t="s">
        <v>53</v>
      </c>
      <c r="E70" s="21">
        <v>13127</v>
      </c>
      <c r="F70" s="335"/>
      <c r="G70" s="335"/>
      <c r="H70" s="335"/>
      <c r="I70" s="335"/>
      <c r="L70" s="12" t="s">
        <v>16</v>
      </c>
      <c r="M70" s="28">
        <f t="shared" si="8"/>
        <v>244.26499999999999</v>
      </c>
      <c r="N70" s="28">
        <f t="shared" si="9"/>
        <v>93.509</v>
      </c>
      <c r="O70" s="29">
        <f t="shared" si="10"/>
        <v>0</v>
      </c>
    </row>
    <row r="71" spans="1:15" x14ac:dyDescent="0.25">
      <c r="A71" s="19" t="s">
        <v>407</v>
      </c>
      <c r="B71" s="20">
        <v>2</v>
      </c>
      <c r="C71" s="20" t="s">
        <v>3</v>
      </c>
      <c r="D71" s="20" t="s">
        <v>60</v>
      </c>
      <c r="E71" s="21">
        <v>50583</v>
      </c>
      <c r="F71" s="335"/>
      <c r="G71" s="335"/>
      <c r="H71" s="335"/>
      <c r="I71" s="335"/>
      <c r="L71" s="12" t="s">
        <v>17</v>
      </c>
      <c r="M71" s="28">
        <f t="shared" si="8"/>
        <v>0</v>
      </c>
      <c r="N71" s="28">
        <f t="shared" si="9"/>
        <v>0</v>
      </c>
      <c r="O71" s="29">
        <f t="shared" si="10"/>
        <v>449.75400000000002</v>
      </c>
    </row>
    <row r="72" spans="1:15" x14ac:dyDescent="0.25">
      <c r="A72" s="19" t="s">
        <v>407</v>
      </c>
      <c r="B72" s="20">
        <v>2</v>
      </c>
      <c r="C72" s="20" t="s">
        <v>3</v>
      </c>
      <c r="D72" s="20" t="s">
        <v>51</v>
      </c>
      <c r="E72" s="21">
        <v>101107</v>
      </c>
      <c r="F72" s="335"/>
      <c r="G72" s="335"/>
      <c r="H72" s="335"/>
      <c r="I72" s="335"/>
      <c r="L72" s="12" t="s">
        <v>18</v>
      </c>
      <c r="M72" s="28">
        <f t="shared" si="8"/>
        <v>10.343999999999999</v>
      </c>
      <c r="N72" s="28">
        <f t="shared" si="9"/>
        <v>4.5179999999999998</v>
      </c>
      <c r="O72" s="29">
        <f t="shared" si="10"/>
        <v>3.6640000000000001</v>
      </c>
    </row>
    <row r="73" spans="1:15" x14ac:dyDescent="0.25">
      <c r="A73" s="19" t="s">
        <v>407</v>
      </c>
      <c r="B73" s="20">
        <v>2</v>
      </c>
      <c r="C73" s="20" t="s">
        <v>3</v>
      </c>
      <c r="D73" s="20" t="s">
        <v>53</v>
      </c>
      <c r="E73" s="21">
        <v>9123</v>
      </c>
      <c r="F73" s="335"/>
      <c r="G73" s="335"/>
      <c r="H73" s="335"/>
      <c r="I73" s="335"/>
      <c r="L73" s="12" t="s">
        <v>75</v>
      </c>
      <c r="M73" s="28">
        <f t="shared" si="8"/>
        <v>0</v>
      </c>
      <c r="N73" s="28">
        <f t="shared" si="9"/>
        <v>0</v>
      </c>
      <c r="O73" s="29">
        <f t="shared" si="10"/>
        <v>3.456</v>
      </c>
    </row>
    <row r="74" spans="1:15" x14ac:dyDescent="0.25">
      <c r="A74" s="19" t="s">
        <v>407</v>
      </c>
      <c r="B74" s="20">
        <v>3</v>
      </c>
      <c r="C74" s="20" t="s">
        <v>4</v>
      </c>
      <c r="D74" s="20" t="s">
        <v>60</v>
      </c>
      <c r="E74" s="21">
        <v>2249</v>
      </c>
      <c r="F74" s="335"/>
      <c r="G74" s="335"/>
      <c r="H74" s="335"/>
      <c r="I74" s="335"/>
      <c r="L74" s="12" t="s">
        <v>3</v>
      </c>
      <c r="M74" s="28">
        <f t="shared" si="8"/>
        <v>101.107</v>
      </c>
      <c r="N74" s="28">
        <f t="shared" si="9"/>
        <v>50.582999999999998</v>
      </c>
      <c r="O74" s="29">
        <f t="shared" si="10"/>
        <v>9.1229999999999993</v>
      </c>
    </row>
    <row r="75" spans="1:15" x14ac:dyDescent="0.25">
      <c r="A75" s="19" t="s">
        <v>407</v>
      </c>
      <c r="B75" s="20">
        <v>3</v>
      </c>
      <c r="C75" s="20" t="s">
        <v>4</v>
      </c>
      <c r="D75" s="20" t="s">
        <v>51</v>
      </c>
      <c r="E75" s="21">
        <v>8338</v>
      </c>
      <c r="F75" s="335"/>
      <c r="G75" s="335"/>
      <c r="H75" s="335"/>
      <c r="I75" s="335"/>
      <c r="L75" s="12" t="s">
        <v>4</v>
      </c>
      <c r="M75" s="28">
        <f t="shared" si="8"/>
        <v>8.3379999999999992</v>
      </c>
      <c r="N75" s="28">
        <f t="shared" si="9"/>
        <v>2.2490000000000001</v>
      </c>
      <c r="O75" s="29">
        <f t="shared" si="10"/>
        <v>1.391</v>
      </c>
    </row>
    <row r="76" spans="1:15" x14ac:dyDescent="0.25">
      <c r="A76" s="19" t="s">
        <v>407</v>
      </c>
      <c r="B76" s="20">
        <v>3</v>
      </c>
      <c r="C76" s="20" t="s">
        <v>4</v>
      </c>
      <c r="D76" s="20" t="s">
        <v>53</v>
      </c>
      <c r="E76" s="21">
        <v>1391</v>
      </c>
      <c r="F76" s="335"/>
      <c r="G76" s="335"/>
      <c r="H76" s="335"/>
      <c r="I76" s="335"/>
      <c r="L76" s="12" t="s">
        <v>32</v>
      </c>
      <c r="M76" s="28">
        <f t="shared" si="8"/>
        <v>0</v>
      </c>
      <c r="N76" s="28">
        <f t="shared" si="9"/>
        <v>0</v>
      </c>
      <c r="O76" s="29">
        <f t="shared" si="10"/>
        <v>21.516999999999999</v>
      </c>
    </row>
    <row r="77" spans="1:15" x14ac:dyDescent="0.25">
      <c r="A77" s="19" t="s">
        <v>407</v>
      </c>
      <c r="B77" s="20">
        <v>4</v>
      </c>
      <c r="C77" s="20" t="s">
        <v>5</v>
      </c>
      <c r="D77" s="20" t="s">
        <v>60</v>
      </c>
      <c r="E77" s="21">
        <v>23650</v>
      </c>
      <c r="F77" s="335"/>
      <c r="G77" s="335"/>
      <c r="H77" s="335"/>
      <c r="I77" s="335"/>
      <c r="L77" s="12" t="s">
        <v>19</v>
      </c>
      <c r="M77" s="28">
        <f t="shared" si="8"/>
        <v>102.517</v>
      </c>
      <c r="N77" s="28">
        <f t="shared" si="9"/>
        <v>449.96899999999999</v>
      </c>
      <c r="O77" s="29">
        <f t="shared" si="10"/>
        <v>83.366</v>
      </c>
    </row>
    <row r="78" spans="1:15" x14ac:dyDescent="0.25">
      <c r="A78" s="19" t="s">
        <v>407</v>
      </c>
      <c r="B78" s="20">
        <v>4</v>
      </c>
      <c r="C78" s="20" t="s">
        <v>5</v>
      </c>
      <c r="D78" s="20" t="s">
        <v>51</v>
      </c>
      <c r="E78" s="21">
        <v>60476</v>
      </c>
      <c r="F78" s="335"/>
      <c r="G78" s="335"/>
      <c r="H78" s="335"/>
      <c r="I78" s="335"/>
      <c r="L78" s="12" t="s">
        <v>5</v>
      </c>
      <c r="M78" s="28">
        <f t="shared" si="8"/>
        <v>60.475999999999999</v>
      </c>
      <c r="N78" s="28">
        <f t="shared" si="9"/>
        <v>23.65</v>
      </c>
      <c r="O78" s="29">
        <f t="shared" si="10"/>
        <v>4.6219999999999999</v>
      </c>
    </row>
    <row r="79" spans="1:15" x14ac:dyDescent="0.25">
      <c r="A79" s="19" t="s">
        <v>407</v>
      </c>
      <c r="B79" s="20">
        <v>4</v>
      </c>
      <c r="C79" s="20" t="s">
        <v>5</v>
      </c>
      <c r="D79" s="20" t="s">
        <v>53</v>
      </c>
      <c r="E79" s="21">
        <v>4622</v>
      </c>
      <c r="F79" s="335"/>
      <c r="G79" s="335"/>
      <c r="H79" s="335"/>
      <c r="I79" s="335"/>
      <c r="L79" s="12" t="s">
        <v>73</v>
      </c>
      <c r="M79" s="28">
        <f t="shared" si="8"/>
        <v>0</v>
      </c>
      <c r="N79" s="28">
        <f t="shared" si="9"/>
        <v>0</v>
      </c>
      <c r="O79" s="29">
        <f t="shared" si="10"/>
        <v>2.1619999999999999</v>
      </c>
    </row>
    <row r="80" spans="1:15" x14ac:dyDescent="0.25">
      <c r="A80" s="19" t="s">
        <v>407</v>
      </c>
      <c r="B80" s="20">
        <v>5</v>
      </c>
      <c r="C80" s="20" t="s">
        <v>6</v>
      </c>
      <c r="D80" s="20" t="s">
        <v>60</v>
      </c>
      <c r="E80" s="21">
        <v>17207</v>
      </c>
      <c r="F80" s="335"/>
      <c r="G80" s="335"/>
      <c r="H80" s="335"/>
      <c r="I80" s="335"/>
      <c r="L80" s="12" t="s">
        <v>31</v>
      </c>
      <c r="M80" s="28">
        <f t="shared" si="8"/>
        <v>1.8089999999999999</v>
      </c>
      <c r="N80" s="28">
        <f t="shared" si="9"/>
        <v>6.7000000000000004E-2</v>
      </c>
      <c r="O80" s="29">
        <f t="shared" si="10"/>
        <v>0</v>
      </c>
    </row>
    <row r="81" spans="1:15" x14ac:dyDescent="0.25">
      <c r="A81" s="19" t="s">
        <v>407</v>
      </c>
      <c r="B81" s="20">
        <v>5</v>
      </c>
      <c r="C81" s="20" t="s">
        <v>6</v>
      </c>
      <c r="D81" s="20" t="s">
        <v>51</v>
      </c>
      <c r="E81" s="21">
        <v>68980</v>
      </c>
      <c r="F81" s="335"/>
      <c r="G81" s="335"/>
      <c r="H81" s="335"/>
      <c r="I81" s="335"/>
      <c r="L81" s="12" t="s">
        <v>33</v>
      </c>
      <c r="M81" s="28">
        <f t="shared" si="8"/>
        <v>14.388</v>
      </c>
      <c r="N81" s="28">
        <f t="shared" si="9"/>
        <v>5.2539999999999996</v>
      </c>
      <c r="O81" s="29">
        <f t="shared" si="10"/>
        <v>0</v>
      </c>
    </row>
    <row r="82" spans="1:15" x14ac:dyDescent="0.25">
      <c r="A82" s="19" t="s">
        <v>407</v>
      </c>
      <c r="B82" s="20">
        <v>5</v>
      </c>
      <c r="C82" s="20" t="s">
        <v>6</v>
      </c>
      <c r="D82" s="20" t="s">
        <v>53</v>
      </c>
      <c r="E82" s="21">
        <v>14442</v>
      </c>
      <c r="F82" s="335"/>
      <c r="G82" s="335"/>
      <c r="H82" s="335"/>
      <c r="I82" s="335"/>
      <c r="L82" s="12" t="s">
        <v>6</v>
      </c>
      <c r="M82" s="28">
        <f t="shared" si="8"/>
        <v>68.98</v>
      </c>
      <c r="N82" s="28">
        <f t="shared" si="9"/>
        <v>17.207000000000001</v>
      </c>
      <c r="O82" s="29">
        <f t="shared" si="10"/>
        <v>14.442</v>
      </c>
    </row>
    <row r="83" spans="1:15" x14ac:dyDescent="0.25">
      <c r="A83" s="19" t="s">
        <v>407</v>
      </c>
      <c r="B83" s="20">
        <v>6</v>
      </c>
      <c r="C83" s="20" t="s">
        <v>7</v>
      </c>
      <c r="D83" s="20" t="s">
        <v>60</v>
      </c>
      <c r="E83" s="21">
        <v>1460</v>
      </c>
      <c r="F83" s="335"/>
      <c r="G83" s="335"/>
      <c r="H83" s="335"/>
      <c r="I83" s="335"/>
      <c r="L83" s="12" t="s">
        <v>7</v>
      </c>
      <c r="M83" s="28">
        <f t="shared" si="8"/>
        <v>9.0459999999999994</v>
      </c>
      <c r="N83" s="28">
        <f t="shared" si="9"/>
        <v>1.46</v>
      </c>
      <c r="O83" s="29">
        <f t="shared" si="10"/>
        <v>0.63700000000000001</v>
      </c>
    </row>
    <row r="84" spans="1:15" x14ac:dyDescent="0.25">
      <c r="A84" s="19" t="s">
        <v>407</v>
      </c>
      <c r="B84" s="20">
        <v>6</v>
      </c>
      <c r="C84" s="20" t="s">
        <v>7</v>
      </c>
      <c r="D84" s="20" t="s">
        <v>51</v>
      </c>
      <c r="E84" s="21">
        <v>9046</v>
      </c>
      <c r="F84" s="335"/>
      <c r="G84" s="335"/>
      <c r="H84" s="335"/>
      <c r="I84" s="335"/>
      <c r="L84" s="12" t="s">
        <v>8</v>
      </c>
      <c r="M84" s="28">
        <f t="shared" si="8"/>
        <v>733.96299999999997</v>
      </c>
      <c r="N84" s="28">
        <f t="shared" si="9"/>
        <v>261.92899999999997</v>
      </c>
      <c r="O84" s="29">
        <f t="shared" si="10"/>
        <v>17.369</v>
      </c>
    </row>
    <row r="85" spans="1:15" x14ac:dyDescent="0.25">
      <c r="A85" s="19" t="s">
        <v>407</v>
      </c>
      <c r="B85" s="20">
        <v>6</v>
      </c>
      <c r="C85" s="20" t="s">
        <v>7</v>
      </c>
      <c r="D85" s="20" t="s">
        <v>53</v>
      </c>
      <c r="E85" s="21">
        <v>637</v>
      </c>
      <c r="F85" s="335"/>
      <c r="G85" s="335"/>
      <c r="H85" s="335"/>
      <c r="I85" s="335"/>
      <c r="L85" s="12" t="s">
        <v>14</v>
      </c>
      <c r="M85" s="28">
        <f t="shared" si="8"/>
        <v>0</v>
      </c>
      <c r="N85" s="28">
        <f t="shared" si="9"/>
        <v>0</v>
      </c>
      <c r="O85" s="29">
        <f t="shared" si="10"/>
        <v>16.181000000000001</v>
      </c>
    </row>
    <row r="86" spans="1:15" x14ac:dyDescent="0.25">
      <c r="A86" s="19" t="s">
        <v>407</v>
      </c>
      <c r="B86" s="20">
        <v>7</v>
      </c>
      <c r="C86" s="20" t="s">
        <v>8</v>
      </c>
      <c r="D86" s="20" t="s">
        <v>272</v>
      </c>
      <c r="E86" s="21">
        <v>26548</v>
      </c>
      <c r="F86" s="335"/>
      <c r="G86" s="335"/>
      <c r="H86" s="335"/>
      <c r="I86" s="335"/>
      <c r="L86" s="12" t="s">
        <v>34</v>
      </c>
      <c r="M86" s="28">
        <f t="shared" si="8"/>
        <v>85.117000000000004</v>
      </c>
      <c r="N86" s="28">
        <f t="shared" si="9"/>
        <v>29.841000000000001</v>
      </c>
      <c r="O86" s="29">
        <f t="shared" si="10"/>
        <v>8.5999999999999993E-2</v>
      </c>
    </row>
    <row r="87" spans="1:15" x14ac:dyDescent="0.25">
      <c r="A87" s="19" t="s">
        <v>407</v>
      </c>
      <c r="B87" s="20">
        <v>7</v>
      </c>
      <c r="C87" s="20" t="s">
        <v>8</v>
      </c>
      <c r="D87" s="20" t="s">
        <v>60</v>
      </c>
      <c r="E87" s="21">
        <v>235381</v>
      </c>
      <c r="F87" s="335"/>
      <c r="G87" s="335"/>
      <c r="H87" s="335"/>
      <c r="I87" s="335"/>
      <c r="L87" s="12" t="s">
        <v>76</v>
      </c>
      <c r="M87" s="28">
        <f t="shared" si="8"/>
        <v>0</v>
      </c>
      <c r="N87" s="28">
        <f t="shared" si="9"/>
        <v>0</v>
      </c>
      <c r="O87" s="29">
        <f t="shared" si="10"/>
        <v>72.603999999999999</v>
      </c>
    </row>
    <row r="88" spans="1:15" x14ac:dyDescent="0.25">
      <c r="A88" s="19" t="s">
        <v>407</v>
      </c>
      <c r="B88" s="20">
        <v>7</v>
      </c>
      <c r="C88" s="20" t="s">
        <v>8</v>
      </c>
      <c r="D88" s="20" t="s">
        <v>51</v>
      </c>
      <c r="E88" s="21">
        <v>733963</v>
      </c>
      <c r="F88" s="335"/>
      <c r="G88" s="335"/>
      <c r="H88" s="335"/>
      <c r="I88" s="335"/>
      <c r="L88" s="12" t="s">
        <v>20</v>
      </c>
      <c r="M88" s="28">
        <f t="shared" si="8"/>
        <v>126.554</v>
      </c>
      <c r="N88" s="28">
        <f t="shared" si="9"/>
        <v>228.76000000000002</v>
      </c>
      <c r="O88" s="29">
        <f t="shared" si="10"/>
        <v>3.3130000000000002</v>
      </c>
    </row>
    <row r="89" spans="1:15" x14ac:dyDescent="0.25">
      <c r="A89" s="19" t="s">
        <v>407</v>
      </c>
      <c r="B89" s="20">
        <v>7</v>
      </c>
      <c r="C89" s="20" t="s">
        <v>8</v>
      </c>
      <c r="D89" s="20" t="s">
        <v>53</v>
      </c>
      <c r="E89" s="21">
        <v>17369</v>
      </c>
      <c r="F89" s="335"/>
      <c r="G89" s="335"/>
      <c r="H89" s="335"/>
      <c r="I89" s="335"/>
      <c r="L89" s="12" t="s">
        <v>21</v>
      </c>
      <c r="M89" s="28">
        <f t="shared" si="8"/>
        <v>41.603000000000002</v>
      </c>
      <c r="N89" s="28">
        <f t="shared" si="9"/>
        <v>21.09</v>
      </c>
      <c r="O89" s="29">
        <f t="shared" si="10"/>
        <v>43.064999999999998</v>
      </c>
    </row>
    <row r="90" spans="1:15" x14ac:dyDescent="0.25">
      <c r="A90" s="19" t="s">
        <v>407</v>
      </c>
      <c r="B90" s="20">
        <v>8</v>
      </c>
      <c r="C90" s="20" t="s">
        <v>9</v>
      </c>
      <c r="D90" s="20" t="s">
        <v>60</v>
      </c>
      <c r="E90" s="21">
        <v>4322</v>
      </c>
      <c r="F90" s="335"/>
      <c r="G90" s="335"/>
      <c r="H90" s="335"/>
      <c r="I90" s="335"/>
      <c r="L90" s="12" t="s">
        <v>9</v>
      </c>
      <c r="M90" s="28">
        <f t="shared" si="8"/>
        <v>12.43</v>
      </c>
      <c r="N90" s="28">
        <f t="shared" si="9"/>
        <v>4.3220000000000001</v>
      </c>
      <c r="O90" s="29">
        <f t="shared" si="10"/>
        <v>0.312</v>
      </c>
    </row>
    <row r="91" spans="1:15" x14ac:dyDescent="0.25">
      <c r="A91" s="19" t="s">
        <v>407</v>
      </c>
      <c r="B91" s="20">
        <v>8</v>
      </c>
      <c r="C91" s="20" t="s">
        <v>9</v>
      </c>
      <c r="D91" s="20" t="s">
        <v>51</v>
      </c>
      <c r="E91" s="21">
        <v>12430</v>
      </c>
      <c r="F91" s="335"/>
      <c r="G91" s="335"/>
      <c r="H91" s="335"/>
      <c r="I91" s="335"/>
      <c r="L91" s="12" t="s">
        <v>10</v>
      </c>
      <c r="M91" s="28">
        <f t="shared" si="8"/>
        <v>15.057</v>
      </c>
      <c r="N91" s="28">
        <f t="shared" si="9"/>
        <v>5.7140000000000004</v>
      </c>
      <c r="O91" s="29">
        <f t="shared" si="10"/>
        <v>14.451000000000001</v>
      </c>
    </row>
    <row r="92" spans="1:15" x14ac:dyDescent="0.25">
      <c r="A92" s="19" t="s">
        <v>407</v>
      </c>
      <c r="B92" s="20">
        <v>8</v>
      </c>
      <c r="C92" s="20" t="s">
        <v>9</v>
      </c>
      <c r="D92" s="20" t="s">
        <v>53</v>
      </c>
      <c r="E92" s="21">
        <v>312</v>
      </c>
      <c r="F92" s="335"/>
      <c r="G92" s="335"/>
      <c r="H92" s="335"/>
      <c r="I92" s="335"/>
      <c r="L92" s="12" t="s">
        <v>22</v>
      </c>
      <c r="M92" s="28">
        <f t="shared" si="8"/>
        <v>81.741</v>
      </c>
      <c r="N92" s="28">
        <f t="shared" si="9"/>
        <v>67.631</v>
      </c>
      <c r="O92" s="29">
        <f t="shared" si="10"/>
        <v>12.673999999999999</v>
      </c>
    </row>
    <row r="93" spans="1:15" x14ac:dyDescent="0.25">
      <c r="A93" s="19" t="s">
        <v>407</v>
      </c>
      <c r="B93" s="20">
        <v>9</v>
      </c>
      <c r="C93" s="20" t="s">
        <v>10</v>
      </c>
      <c r="D93" s="20" t="s">
        <v>60</v>
      </c>
      <c r="E93" s="21">
        <v>5714</v>
      </c>
      <c r="F93" s="335"/>
      <c r="G93" s="335"/>
      <c r="H93" s="335"/>
      <c r="I93" s="335"/>
      <c r="L93" s="12" t="s">
        <v>23</v>
      </c>
      <c r="M93" s="28">
        <f t="shared" si="8"/>
        <v>32.19</v>
      </c>
      <c r="N93" s="28">
        <f t="shared" si="9"/>
        <v>15.082000000000001</v>
      </c>
      <c r="O93" s="29">
        <f t="shared" si="10"/>
        <v>47.942</v>
      </c>
    </row>
    <row r="94" spans="1:15" x14ac:dyDescent="0.25">
      <c r="A94" s="19" t="s">
        <v>407</v>
      </c>
      <c r="B94" s="20">
        <v>9</v>
      </c>
      <c r="C94" s="20" t="s">
        <v>10</v>
      </c>
      <c r="D94" s="20" t="s">
        <v>51</v>
      </c>
      <c r="E94" s="21">
        <v>15057</v>
      </c>
      <c r="F94" s="335"/>
      <c r="G94" s="335"/>
      <c r="H94" s="335"/>
      <c r="I94" s="335"/>
      <c r="L94" s="12" t="s">
        <v>37</v>
      </c>
      <c r="M94" s="28">
        <f t="shared" si="8"/>
        <v>0</v>
      </c>
      <c r="N94" s="28">
        <f t="shared" si="9"/>
        <v>1134.5409999999999</v>
      </c>
      <c r="O94" s="29">
        <f t="shared" si="10"/>
        <v>393.3</v>
      </c>
    </row>
    <row r="95" spans="1:15" x14ac:dyDescent="0.25">
      <c r="A95" s="19" t="s">
        <v>407</v>
      </c>
      <c r="B95" s="20">
        <v>9</v>
      </c>
      <c r="C95" s="20" t="s">
        <v>10</v>
      </c>
      <c r="D95" s="20" t="s">
        <v>53</v>
      </c>
      <c r="E95" s="21">
        <v>14451</v>
      </c>
      <c r="F95" s="335"/>
      <c r="G95" s="335"/>
      <c r="H95" s="335"/>
      <c r="I95" s="335"/>
      <c r="L95" s="12" t="s">
        <v>11</v>
      </c>
      <c r="M95" s="28">
        <f t="shared" si="8"/>
        <v>37.911999999999999</v>
      </c>
      <c r="N95" s="28">
        <f t="shared" si="9"/>
        <v>20.635999999999999</v>
      </c>
      <c r="O95" s="29">
        <f t="shared" si="10"/>
        <v>2.8000000000000001E-2</v>
      </c>
    </row>
    <row r="96" spans="1:15" x14ac:dyDescent="0.25">
      <c r="A96" s="19" t="s">
        <v>407</v>
      </c>
      <c r="B96" s="20">
        <v>10</v>
      </c>
      <c r="C96" s="20" t="s">
        <v>11</v>
      </c>
      <c r="D96" s="20" t="s">
        <v>60</v>
      </c>
      <c r="E96" s="21">
        <v>20636</v>
      </c>
      <c r="F96" s="335"/>
      <c r="G96" s="335"/>
      <c r="H96" s="335"/>
      <c r="I96" s="335"/>
      <c r="L96" s="12" t="s">
        <v>24</v>
      </c>
      <c r="M96" s="28">
        <f t="shared" si="8"/>
        <v>23.382000000000001</v>
      </c>
      <c r="N96" s="28">
        <f t="shared" si="9"/>
        <v>11.503</v>
      </c>
      <c r="O96" s="29">
        <f t="shared" si="10"/>
        <v>13.36</v>
      </c>
    </row>
    <row r="97" spans="1:15" x14ac:dyDescent="0.25">
      <c r="A97" s="19" t="s">
        <v>407</v>
      </c>
      <c r="B97" s="20">
        <v>10</v>
      </c>
      <c r="C97" s="20" t="s">
        <v>11</v>
      </c>
      <c r="D97" s="20" t="s">
        <v>51</v>
      </c>
      <c r="E97" s="21">
        <v>37912</v>
      </c>
      <c r="F97" s="335"/>
      <c r="G97" s="335"/>
      <c r="H97" s="335"/>
      <c r="I97" s="335"/>
      <c r="L97" s="12" t="s">
        <v>25</v>
      </c>
      <c r="M97" s="28">
        <f t="shared" si="8"/>
        <v>27.81</v>
      </c>
      <c r="N97" s="28">
        <f t="shared" si="9"/>
        <v>38.863999999999997</v>
      </c>
      <c r="O97" s="29">
        <f t="shared" si="10"/>
        <v>0</v>
      </c>
    </row>
    <row r="98" spans="1:15" x14ac:dyDescent="0.25">
      <c r="A98" s="19" t="s">
        <v>407</v>
      </c>
      <c r="B98" s="20">
        <v>10</v>
      </c>
      <c r="C98" s="20" t="s">
        <v>11</v>
      </c>
      <c r="D98" s="20" t="s">
        <v>53</v>
      </c>
      <c r="E98" s="21">
        <v>28</v>
      </c>
      <c r="F98" s="335"/>
      <c r="G98" s="335"/>
      <c r="H98" s="335"/>
      <c r="I98" s="335"/>
      <c r="L98" s="12" t="s">
        <v>35</v>
      </c>
      <c r="M98" s="28">
        <f t="shared" si="8"/>
        <v>305.71100000000001</v>
      </c>
      <c r="N98" s="28">
        <f t="shared" si="9"/>
        <v>244.995</v>
      </c>
      <c r="O98" s="29">
        <f t="shared" si="10"/>
        <v>0.193</v>
      </c>
    </row>
    <row r="99" spans="1:15" x14ac:dyDescent="0.25">
      <c r="A99" s="19" t="s">
        <v>407</v>
      </c>
      <c r="B99" s="20">
        <v>11</v>
      </c>
      <c r="C99" s="20" t="s">
        <v>12</v>
      </c>
      <c r="D99" s="20" t="s">
        <v>60</v>
      </c>
      <c r="E99" s="21">
        <v>780</v>
      </c>
      <c r="F99" s="335"/>
      <c r="G99" s="335"/>
      <c r="H99" s="335"/>
      <c r="I99" s="335"/>
      <c r="L99" s="12" t="s">
        <v>36</v>
      </c>
      <c r="M99" s="28">
        <f t="shared" si="8"/>
        <v>724.22400000000005</v>
      </c>
      <c r="N99" s="28">
        <f t="shared" si="9"/>
        <v>690.35300000000007</v>
      </c>
      <c r="O99" s="29">
        <f t="shared" si="10"/>
        <v>1.4970000000000001</v>
      </c>
    </row>
    <row r="100" spans="1:15" x14ac:dyDescent="0.25">
      <c r="A100" s="19" t="s">
        <v>407</v>
      </c>
      <c r="B100" s="20">
        <v>11</v>
      </c>
      <c r="C100" s="20" t="s">
        <v>12</v>
      </c>
      <c r="D100" s="20" t="s">
        <v>51</v>
      </c>
      <c r="E100" s="21">
        <v>8840</v>
      </c>
      <c r="F100" s="335"/>
      <c r="G100" s="335"/>
      <c r="H100" s="335"/>
      <c r="I100" s="335"/>
      <c r="L100" s="12" t="s">
        <v>26</v>
      </c>
      <c r="M100" s="28">
        <f t="shared" si="8"/>
        <v>0</v>
      </c>
      <c r="N100" s="28">
        <f t="shared" si="9"/>
        <v>0.79700000000000004</v>
      </c>
      <c r="O100" s="29">
        <f t="shared" si="10"/>
        <v>18.488</v>
      </c>
    </row>
    <row r="101" spans="1:15" x14ac:dyDescent="0.25">
      <c r="A101" s="19" t="s">
        <v>407</v>
      </c>
      <c r="B101" s="20">
        <v>11</v>
      </c>
      <c r="C101" s="20" t="s">
        <v>12</v>
      </c>
      <c r="D101" s="20" t="s">
        <v>53</v>
      </c>
      <c r="E101" s="21">
        <v>9483</v>
      </c>
      <c r="F101" s="335"/>
      <c r="G101" s="335"/>
      <c r="H101" s="335"/>
      <c r="I101" s="335"/>
      <c r="L101" s="12" t="s">
        <v>12</v>
      </c>
      <c r="M101" s="28">
        <f t="shared" si="8"/>
        <v>8.84</v>
      </c>
      <c r="N101" s="28">
        <f t="shared" si="9"/>
        <v>0.78</v>
      </c>
      <c r="O101" s="29">
        <f t="shared" si="10"/>
        <v>9.4830000000000005</v>
      </c>
    </row>
    <row r="102" spans="1:15" x14ac:dyDescent="0.25">
      <c r="A102" s="19" t="s">
        <v>407</v>
      </c>
      <c r="B102" s="20">
        <v>12</v>
      </c>
      <c r="C102" s="20" t="s">
        <v>13</v>
      </c>
      <c r="D102" s="20" t="s">
        <v>60</v>
      </c>
      <c r="E102" s="21">
        <v>4656</v>
      </c>
      <c r="F102" s="335"/>
      <c r="G102" s="335"/>
      <c r="H102" s="335"/>
      <c r="I102" s="335"/>
      <c r="L102" s="12" t="s">
        <v>27</v>
      </c>
      <c r="M102" s="28">
        <f t="shared" si="8"/>
        <v>9.4120000000000008</v>
      </c>
      <c r="N102" s="28">
        <f t="shared" si="9"/>
        <v>16.927</v>
      </c>
      <c r="O102" s="29">
        <f t="shared" si="10"/>
        <v>12.286</v>
      </c>
    </row>
    <row r="103" spans="1:15" x14ac:dyDescent="0.25">
      <c r="A103" s="19" t="s">
        <v>407</v>
      </c>
      <c r="B103" s="20">
        <v>12</v>
      </c>
      <c r="C103" s="20" t="s">
        <v>13</v>
      </c>
      <c r="D103" s="20" t="s">
        <v>51</v>
      </c>
      <c r="E103" s="21">
        <v>26165</v>
      </c>
      <c r="F103" s="335"/>
      <c r="G103" s="335"/>
      <c r="H103" s="335"/>
      <c r="I103" s="335"/>
      <c r="L103" s="12" t="s">
        <v>13</v>
      </c>
      <c r="M103" s="28">
        <f t="shared" si="8"/>
        <v>26.164999999999999</v>
      </c>
      <c r="N103" s="28">
        <f t="shared" si="9"/>
        <v>4.6559999999999997</v>
      </c>
      <c r="O103" s="29">
        <f t="shared" si="10"/>
        <v>5.0149999999999997</v>
      </c>
    </row>
    <row r="104" spans="1:15" x14ac:dyDescent="0.25">
      <c r="A104" s="19" t="s">
        <v>407</v>
      </c>
      <c r="B104" s="20">
        <v>12</v>
      </c>
      <c r="C104" s="20" t="s">
        <v>13</v>
      </c>
      <c r="D104" s="20" t="s">
        <v>53</v>
      </c>
      <c r="E104" s="21">
        <v>5015</v>
      </c>
      <c r="F104" s="335"/>
      <c r="G104" s="335"/>
      <c r="H104" s="335"/>
      <c r="I104" s="335"/>
      <c r="L104" s="12" t="s">
        <v>28</v>
      </c>
      <c r="M104" s="28">
        <f t="shared" si="8"/>
        <v>136.46</v>
      </c>
      <c r="N104" s="28">
        <f t="shared" si="9"/>
        <v>47.066000000000003</v>
      </c>
      <c r="O104" s="29">
        <f t="shared" si="10"/>
        <v>6.4589999999999996</v>
      </c>
    </row>
    <row r="105" spans="1:15" x14ac:dyDescent="0.25">
      <c r="A105" s="19" t="s">
        <v>407</v>
      </c>
      <c r="B105" s="20">
        <v>13</v>
      </c>
      <c r="C105" s="20" t="s">
        <v>14</v>
      </c>
      <c r="D105" s="20" t="s">
        <v>53</v>
      </c>
      <c r="E105" s="21">
        <v>16181</v>
      </c>
      <c r="F105" s="335"/>
      <c r="G105" s="335"/>
      <c r="H105" s="335"/>
      <c r="I105" s="335"/>
      <c r="L105" s="12" t="s">
        <v>29</v>
      </c>
      <c r="M105" s="28">
        <f t="shared" si="8"/>
        <v>55.661999999999999</v>
      </c>
      <c r="N105" s="28">
        <f t="shared" si="9"/>
        <v>34.145000000000003</v>
      </c>
      <c r="O105" s="29">
        <f t="shared" si="10"/>
        <v>86.317999999999998</v>
      </c>
    </row>
    <row r="106" spans="1:15" x14ac:dyDescent="0.25">
      <c r="A106" s="19" t="s">
        <v>407</v>
      </c>
      <c r="B106" s="20">
        <v>14</v>
      </c>
      <c r="C106" s="20" t="s">
        <v>76</v>
      </c>
      <c r="D106" s="20" t="s">
        <v>53</v>
      </c>
      <c r="E106" s="21">
        <v>72604</v>
      </c>
      <c r="F106" s="335"/>
      <c r="G106" s="335"/>
      <c r="H106" s="335"/>
      <c r="I106" s="335"/>
      <c r="L106" s="12" t="s">
        <v>72</v>
      </c>
      <c r="M106" s="28">
        <f t="shared" si="8"/>
        <v>0</v>
      </c>
      <c r="N106" s="28">
        <f t="shared" si="9"/>
        <v>0</v>
      </c>
      <c r="O106" s="29">
        <f t="shared" si="10"/>
        <v>2.5179999999999998</v>
      </c>
    </row>
    <row r="107" spans="1:15" x14ac:dyDescent="0.25">
      <c r="A107" s="19" t="s">
        <v>407</v>
      </c>
      <c r="B107" s="20">
        <v>15</v>
      </c>
      <c r="C107" s="20" t="s">
        <v>72</v>
      </c>
      <c r="D107" s="20" t="s">
        <v>53</v>
      </c>
      <c r="E107" s="21">
        <v>2518</v>
      </c>
      <c r="F107" s="335"/>
      <c r="G107" s="335"/>
      <c r="H107" s="335"/>
      <c r="I107" s="335"/>
      <c r="L107" s="12" t="s">
        <v>30</v>
      </c>
      <c r="M107" s="28">
        <f t="shared" si="8"/>
        <v>2258.2559999999999</v>
      </c>
      <c r="N107" s="28">
        <f t="shared" si="9"/>
        <v>1426.3440000000001</v>
      </c>
      <c r="O107" s="29">
        <f t="shared" si="10"/>
        <v>34.35</v>
      </c>
    </row>
    <row r="108" spans="1:15" x14ac:dyDescent="0.25">
      <c r="A108" s="19" t="s">
        <v>407</v>
      </c>
      <c r="B108" s="20">
        <v>16</v>
      </c>
      <c r="C108" s="20" t="s">
        <v>73</v>
      </c>
      <c r="D108" s="20" t="s">
        <v>53</v>
      </c>
      <c r="E108" s="21">
        <v>2162</v>
      </c>
      <c r="F108" s="335"/>
      <c r="G108" s="335"/>
      <c r="H108" s="335"/>
      <c r="I108" s="335"/>
      <c r="L108" s="13" t="s">
        <v>74</v>
      </c>
      <c r="M108" s="30">
        <f t="shared" si="8"/>
        <v>0</v>
      </c>
      <c r="N108" s="30">
        <f t="shared" si="9"/>
        <v>0</v>
      </c>
      <c r="O108" s="31">
        <f t="shared" si="10"/>
        <v>17.324000000000002</v>
      </c>
    </row>
    <row r="109" spans="1:15" x14ac:dyDescent="0.25">
      <c r="A109" s="19" t="s">
        <v>407</v>
      </c>
      <c r="B109" s="20">
        <v>17</v>
      </c>
      <c r="C109" s="20" t="s">
        <v>90</v>
      </c>
      <c r="D109" s="20" t="s">
        <v>53</v>
      </c>
      <c r="E109" s="21">
        <v>4466</v>
      </c>
      <c r="F109" s="335"/>
      <c r="G109" s="335"/>
      <c r="H109" s="335"/>
      <c r="I109" s="335"/>
      <c r="L109" s="3" t="s">
        <v>163</v>
      </c>
      <c r="M109" s="37">
        <f>SUM(M67:M108)</f>
        <v>5430.4179999999997</v>
      </c>
      <c r="N109" s="37">
        <f>SUM(N67:N108)</f>
        <v>5041.42</v>
      </c>
      <c r="O109" s="38">
        <f>SUM(O67:O108)</f>
        <v>1462.2450000000003</v>
      </c>
    </row>
    <row r="110" spans="1:15" x14ac:dyDescent="0.25">
      <c r="A110" s="19" t="s">
        <v>407</v>
      </c>
      <c r="B110" s="20">
        <v>18</v>
      </c>
      <c r="C110" s="20" t="s">
        <v>74</v>
      </c>
      <c r="D110" s="20" t="s">
        <v>53</v>
      </c>
      <c r="E110" s="21">
        <v>17324</v>
      </c>
      <c r="F110" s="335"/>
      <c r="G110" s="335"/>
      <c r="H110" s="335"/>
      <c r="I110" s="335"/>
      <c r="L110" s="15" t="s">
        <v>162</v>
      </c>
      <c r="M110" s="35">
        <f>M109-'AR Tables'!C46</f>
        <v>0</v>
      </c>
      <c r="N110" s="35">
        <f>N109-'AR Tables'!E46</f>
        <v>0</v>
      </c>
      <c r="O110" s="36">
        <f>O109-'AR Tables'!G46</f>
        <v>0</v>
      </c>
    </row>
    <row r="111" spans="1:15" x14ac:dyDescent="0.25">
      <c r="A111" s="19" t="s">
        <v>407</v>
      </c>
      <c r="B111" s="20">
        <v>20</v>
      </c>
      <c r="C111" s="20" t="s">
        <v>15</v>
      </c>
      <c r="D111" s="20" t="s">
        <v>60</v>
      </c>
      <c r="E111" s="21">
        <v>79419</v>
      </c>
      <c r="F111" s="335"/>
      <c r="G111" s="335"/>
      <c r="H111" s="335"/>
      <c r="I111" s="335"/>
    </row>
    <row r="112" spans="1:15" x14ac:dyDescent="0.25">
      <c r="A112" s="19" t="s">
        <v>407</v>
      </c>
      <c r="B112" s="20">
        <v>20</v>
      </c>
      <c r="C112" s="20" t="s">
        <v>15</v>
      </c>
      <c r="D112" s="20" t="s">
        <v>51</v>
      </c>
      <c r="E112" s="21">
        <v>51831</v>
      </c>
      <c r="F112" s="335"/>
      <c r="G112" s="335"/>
      <c r="H112" s="335"/>
      <c r="I112" s="335"/>
    </row>
    <row r="113" spans="1:9" x14ac:dyDescent="0.25">
      <c r="A113" s="19" t="s">
        <v>407</v>
      </c>
      <c r="B113" s="20">
        <v>20</v>
      </c>
      <c r="C113" s="20" t="s">
        <v>15</v>
      </c>
      <c r="D113" s="20" t="s">
        <v>53</v>
      </c>
      <c r="E113" s="21">
        <v>21902</v>
      </c>
      <c r="F113" s="335"/>
      <c r="G113" s="335"/>
      <c r="H113" s="335"/>
      <c r="I113" s="335"/>
    </row>
    <row r="114" spans="1:9" x14ac:dyDescent="0.25">
      <c r="A114" s="19" t="s">
        <v>407</v>
      </c>
      <c r="B114" s="20">
        <v>22</v>
      </c>
      <c r="C114" s="20" t="s">
        <v>16</v>
      </c>
      <c r="D114" s="20" t="s">
        <v>60</v>
      </c>
      <c r="E114" s="21">
        <v>93509</v>
      </c>
      <c r="F114" s="335"/>
      <c r="G114" s="335"/>
      <c r="H114" s="335"/>
      <c r="I114" s="335"/>
    </row>
    <row r="115" spans="1:9" x14ac:dyDescent="0.25">
      <c r="A115" s="19" t="s">
        <v>407</v>
      </c>
      <c r="B115" s="20">
        <v>22</v>
      </c>
      <c r="C115" s="20" t="s">
        <v>16</v>
      </c>
      <c r="D115" s="20" t="s">
        <v>51</v>
      </c>
      <c r="E115" s="21">
        <v>244265</v>
      </c>
      <c r="F115" s="335"/>
      <c r="G115" s="335"/>
      <c r="H115" s="335"/>
      <c r="I115" s="335"/>
    </row>
    <row r="116" spans="1:9" x14ac:dyDescent="0.25">
      <c r="A116" s="19" t="s">
        <v>407</v>
      </c>
      <c r="B116" s="20">
        <v>24</v>
      </c>
      <c r="C116" s="20" t="s">
        <v>17</v>
      </c>
      <c r="D116" s="20" t="s">
        <v>53</v>
      </c>
      <c r="E116" s="21">
        <v>449754</v>
      </c>
      <c r="F116" s="335"/>
      <c r="G116" s="335"/>
      <c r="H116" s="335"/>
      <c r="I116" s="335"/>
    </row>
    <row r="117" spans="1:9" x14ac:dyDescent="0.25">
      <c r="A117" s="19" t="s">
        <v>407</v>
      </c>
      <c r="B117" s="20">
        <v>26</v>
      </c>
      <c r="C117" s="20" t="s">
        <v>18</v>
      </c>
      <c r="D117" s="20" t="s">
        <v>60</v>
      </c>
      <c r="E117" s="21">
        <v>4518</v>
      </c>
      <c r="F117" s="335"/>
      <c r="G117" s="335"/>
      <c r="H117" s="335"/>
      <c r="I117" s="335"/>
    </row>
    <row r="118" spans="1:9" x14ac:dyDescent="0.25">
      <c r="A118" s="19" t="s">
        <v>407</v>
      </c>
      <c r="B118" s="20">
        <v>26</v>
      </c>
      <c r="C118" s="20" t="s">
        <v>18</v>
      </c>
      <c r="D118" s="20" t="s">
        <v>51</v>
      </c>
      <c r="E118" s="21">
        <v>10344</v>
      </c>
      <c r="F118" s="335"/>
      <c r="G118" s="335"/>
      <c r="H118" s="335"/>
      <c r="I118" s="335"/>
    </row>
    <row r="119" spans="1:9" x14ac:dyDescent="0.25">
      <c r="A119" s="19" t="s">
        <v>407</v>
      </c>
      <c r="B119" s="20">
        <v>26</v>
      </c>
      <c r="C119" s="20" t="s">
        <v>18</v>
      </c>
      <c r="D119" s="20" t="s">
        <v>53</v>
      </c>
      <c r="E119" s="21">
        <v>3664</v>
      </c>
      <c r="F119" s="335"/>
      <c r="G119" s="335"/>
      <c r="H119" s="335"/>
      <c r="I119" s="335"/>
    </row>
    <row r="120" spans="1:9" x14ac:dyDescent="0.25">
      <c r="A120" s="19" t="s">
        <v>407</v>
      </c>
      <c r="B120" s="20">
        <v>27</v>
      </c>
      <c r="C120" s="20" t="s">
        <v>75</v>
      </c>
      <c r="D120" s="20" t="s">
        <v>60</v>
      </c>
      <c r="E120" s="21">
        <v>0</v>
      </c>
      <c r="F120" s="335"/>
      <c r="G120" s="335"/>
      <c r="H120" s="335"/>
      <c r="I120" s="335"/>
    </row>
    <row r="121" spans="1:9" x14ac:dyDescent="0.25">
      <c r="A121" s="19" t="s">
        <v>407</v>
      </c>
      <c r="B121" s="20">
        <v>27</v>
      </c>
      <c r="C121" s="20" t="s">
        <v>75</v>
      </c>
      <c r="D121" s="20" t="s">
        <v>53</v>
      </c>
      <c r="E121" s="21">
        <v>3456</v>
      </c>
      <c r="F121" s="335"/>
      <c r="G121" s="335"/>
      <c r="H121" s="335"/>
      <c r="I121" s="335"/>
    </row>
    <row r="122" spans="1:9" x14ac:dyDescent="0.25">
      <c r="A122" s="19" t="s">
        <v>407</v>
      </c>
      <c r="B122" s="20">
        <v>30</v>
      </c>
      <c r="C122" s="20" t="s">
        <v>19</v>
      </c>
      <c r="D122" s="20" t="s">
        <v>272</v>
      </c>
      <c r="E122" s="21">
        <v>399114</v>
      </c>
      <c r="F122" s="335"/>
      <c r="G122" s="335"/>
      <c r="H122" s="335"/>
      <c r="I122" s="335"/>
    </row>
    <row r="123" spans="1:9" x14ac:dyDescent="0.25">
      <c r="A123" s="19" t="s">
        <v>407</v>
      </c>
      <c r="B123" s="20">
        <v>30</v>
      </c>
      <c r="C123" s="20" t="s">
        <v>19</v>
      </c>
      <c r="D123" s="20" t="s">
        <v>60</v>
      </c>
      <c r="E123" s="21">
        <v>50855</v>
      </c>
      <c r="F123" s="335"/>
      <c r="G123" s="335"/>
      <c r="H123" s="335"/>
      <c r="I123" s="335"/>
    </row>
    <row r="124" spans="1:9" x14ac:dyDescent="0.25">
      <c r="A124" s="19" t="s">
        <v>407</v>
      </c>
      <c r="B124" s="20">
        <v>30</v>
      </c>
      <c r="C124" s="20" t="s">
        <v>19</v>
      </c>
      <c r="D124" s="20" t="s">
        <v>51</v>
      </c>
      <c r="E124" s="21">
        <v>102517</v>
      </c>
      <c r="F124" s="335"/>
      <c r="G124" s="335"/>
      <c r="H124" s="335"/>
      <c r="I124" s="335"/>
    </row>
    <row r="125" spans="1:9" x14ac:dyDescent="0.25">
      <c r="A125" s="19" t="s">
        <v>407</v>
      </c>
      <c r="B125" s="20">
        <v>30</v>
      </c>
      <c r="C125" s="20" t="s">
        <v>19</v>
      </c>
      <c r="D125" s="20" t="s">
        <v>53</v>
      </c>
      <c r="E125" s="21">
        <v>83366</v>
      </c>
      <c r="F125" s="335"/>
      <c r="G125" s="335"/>
      <c r="H125" s="335"/>
      <c r="I125" s="335"/>
    </row>
    <row r="126" spans="1:9" x14ac:dyDescent="0.25">
      <c r="A126" s="19" t="s">
        <v>407</v>
      </c>
      <c r="B126" s="20">
        <v>32</v>
      </c>
      <c r="C126" s="20" t="s">
        <v>20</v>
      </c>
      <c r="D126" s="20" t="s">
        <v>272</v>
      </c>
      <c r="E126" s="21">
        <v>206246</v>
      </c>
      <c r="F126" s="335"/>
      <c r="G126" s="335"/>
      <c r="H126" s="335"/>
      <c r="I126" s="335"/>
    </row>
    <row r="127" spans="1:9" x14ac:dyDescent="0.25">
      <c r="A127" s="19" t="s">
        <v>407</v>
      </c>
      <c r="B127" s="20">
        <v>32</v>
      </c>
      <c r="C127" s="20" t="s">
        <v>20</v>
      </c>
      <c r="D127" s="20" t="s">
        <v>60</v>
      </c>
      <c r="E127" s="21">
        <v>22514</v>
      </c>
      <c r="F127" s="335"/>
      <c r="G127" s="335"/>
      <c r="H127" s="335"/>
      <c r="I127" s="335"/>
    </row>
    <row r="128" spans="1:9" x14ac:dyDescent="0.25">
      <c r="A128" s="19" t="s">
        <v>407</v>
      </c>
      <c r="B128" s="20">
        <v>32</v>
      </c>
      <c r="C128" s="20" t="s">
        <v>20</v>
      </c>
      <c r="D128" s="20" t="s">
        <v>51</v>
      </c>
      <c r="E128" s="21">
        <v>126554</v>
      </c>
      <c r="F128" s="335"/>
      <c r="G128" s="335"/>
      <c r="H128" s="335"/>
      <c r="I128" s="335"/>
    </row>
    <row r="129" spans="1:9" x14ac:dyDescent="0.25">
      <c r="A129" s="19" t="s">
        <v>407</v>
      </c>
      <c r="B129" s="20">
        <v>32</v>
      </c>
      <c r="C129" s="20" t="s">
        <v>20</v>
      </c>
      <c r="D129" s="20" t="s">
        <v>53</v>
      </c>
      <c r="E129" s="21">
        <v>3313</v>
      </c>
      <c r="F129" s="335"/>
      <c r="G129" s="335"/>
      <c r="H129" s="335"/>
      <c r="I129" s="335"/>
    </row>
    <row r="130" spans="1:9" x14ac:dyDescent="0.25">
      <c r="A130" s="19" t="s">
        <v>407</v>
      </c>
      <c r="B130" s="20">
        <v>34</v>
      </c>
      <c r="C130" s="20" t="s">
        <v>21</v>
      </c>
      <c r="D130" s="20" t="s">
        <v>60</v>
      </c>
      <c r="E130" s="21">
        <v>21090</v>
      </c>
      <c r="F130" s="335"/>
      <c r="G130" s="335"/>
      <c r="H130" s="335"/>
      <c r="I130" s="335"/>
    </row>
    <row r="131" spans="1:9" x14ac:dyDescent="0.25">
      <c r="A131" s="19" t="s">
        <v>407</v>
      </c>
      <c r="B131" s="20">
        <v>34</v>
      </c>
      <c r="C131" s="20" t="s">
        <v>21</v>
      </c>
      <c r="D131" s="20" t="s">
        <v>51</v>
      </c>
      <c r="E131" s="21">
        <v>41603</v>
      </c>
      <c r="F131" s="335"/>
      <c r="G131" s="335"/>
      <c r="H131" s="335"/>
      <c r="I131" s="335"/>
    </row>
    <row r="132" spans="1:9" x14ac:dyDescent="0.25">
      <c r="A132" s="19" t="s">
        <v>407</v>
      </c>
      <c r="B132" s="20">
        <v>34</v>
      </c>
      <c r="C132" s="20" t="s">
        <v>21</v>
      </c>
      <c r="D132" s="20" t="s">
        <v>53</v>
      </c>
      <c r="E132" s="21">
        <v>43065</v>
      </c>
      <c r="F132" s="335"/>
      <c r="G132" s="335"/>
      <c r="H132" s="335"/>
      <c r="I132" s="335"/>
    </row>
    <row r="133" spans="1:9" x14ac:dyDescent="0.25">
      <c r="A133" s="19" t="s">
        <v>407</v>
      </c>
      <c r="B133" s="20">
        <v>36</v>
      </c>
      <c r="C133" s="20" t="s">
        <v>22</v>
      </c>
      <c r="D133" s="20" t="s">
        <v>60</v>
      </c>
      <c r="E133" s="21">
        <v>67631</v>
      </c>
      <c r="F133" s="335"/>
      <c r="G133" s="335"/>
      <c r="H133" s="335"/>
      <c r="I133" s="335"/>
    </row>
    <row r="134" spans="1:9" x14ac:dyDescent="0.25">
      <c r="A134" s="19" t="s">
        <v>407</v>
      </c>
      <c r="B134" s="20">
        <v>36</v>
      </c>
      <c r="C134" s="20" t="s">
        <v>22</v>
      </c>
      <c r="D134" s="20" t="s">
        <v>51</v>
      </c>
      <c r="E134" s="21">
        <v>81741</v>
      </c>
      <c r="F134" s="335"/>
      <c r="G134" s="335"/>
      <c r="H134" s="335"/>
      <c r="I134" s="335"/>
    </row>
    <row r="135" spans="1:9" x14ac:dyDescent="0.25">
      <c r="A135" s="19" t="s">
        <v>407</v>
      </c>
      <c r="B135" s="20">
        <v>36</v>
      </c>
      <c r="C135" s="20" t="s">
        <v>22</v>
      </c>
      <c r="D135" s="20" t="s">
        <v>53</v>
      </c>
      <c r="E135" s="21">
        <v>12674</v>
      </c>
      <c r="F135" s="335"/>
      <c r="G135" s="335"/>
      <c r="H135" s="335"/>
      <c r="I135" s="335"/>
    </row>
    <row r="136" spans="1:9" x14ac:dyDescent="0.25">
      <c r="A136" s="19" t="s">
        <v>407</v>
      </c>
      <c r="B136" s="20">
        <v>38</v>
      </c>
      <c r="C136" s="20" t="s">
        <v>23</v>
      </c>
      <c r="D136" s="20" t="s">
        <v>60</v>
      </c>
      <c r="E136" s="21">
        <v>15082</v>
      </c>
      <c r="F136" s="335"/>
      <c r="G136" s="335"/>
      <c r="H136" s="335"/>
      <c r="I136" s="335"/>
    </row>
    <row r="137" spans="1:9" x14ac:dyDescent="0.25">
      <c r="A137" s="19" t="s">
        <v>407</v>
      </c>
      <c r="B137" s="20">
        <v>38</v>
      </c>
      <c r="C137" s="20" t="s">
        <v>23</v>
      </c>
      <c r="D137" s="20" t="s">
        <v>51</v>
      </c>
      <c r="E137" s="21">
        <v>32190</v>
      </c>
      <c r="F137" s="335"/>
      <c r="G137" s="335"/>
      <c r="H137" s="335"/>
      <c r="I137" s="335"/>
    </row>
    <row r="138" spans="1:9" x14ac:dyDescent="0.25">
      <c r="A138" s="19" t="s">
        <v>407</v>
      </c>
      <c r="B138" s="20">
        <v>38</v>
      </c>
      <c r="C138" s="20" t="s">
        <v>23</v>
      </c>
      <c r="D138" s="20" t="s">
        <v>53</v>
      </c>
      <c r="E138" s="21">
        <v>47942</v>
      </c>
      <c r="F138" s="335"/>
      <c r="G138" s="335"/>
      <c r="H138" s="335"/>
      <c r="I138" s="335"/>
    </row>
    <row r="139" spans="1:9" x14ac:dyDescent="0.25">
      <c r="A139" s="19" t="s">
        <v>407</v>
      </c>
      <c r="B139" s="20">
        <v>40</v>
      </c>
      <c r="C139" s="20" t="s">
        <v>24</v>
      </c>
      <c r="D139" s="20" t="s">
        <v>60</v>
      </c>
      <c r="E139" s="21">
        <v>11503</v>
      </c>
      <c r="F139" s="335"/>
      <c r="G139" s="335"/>
      <c r="H139" s="335"/>
      <c r="I139" s="335"/>
    </row>
    <row r="140" spans="1:9" x14ac:dyDescent="0.25">
      <c r="A140" s="19" t="s">
        <v>407</v>
      </c>
      <c r="B140" s="20">
        <v>40</v>
      </c>
      <c r="C140" s="20" t="s">
        <v>24</v>
      </c>
      <c r="D140" s="20" t="s">
        <v>51</v>
      </c>
      <c r="E140" s="21">
        <v>23382</v>
      </c>
      <c r="F140" s="335"/>
      <c r="G140" s="335"/>
      <c r="H140" s="335"/>
      <c r="I140" s="335"/>
    </row>
    <row r="141" spans="1:9" x14ac:dyDescent="0.25">
      <c r="A141" s="19" t="s">
        <v>407</v>
      </c>
      <c r="B141" s="20">
        <v>40</v>
      </c>
      <c r="C141" s="20" t="s">
        <v>24</v>
      </c>
      <c r="D141" s="20" t="s">
        <v>53</v>
      </c>
      <c r="E141" s="21">
        <v>13360</v>
      </c>
      <c r="F141" s="335"/>
      <c r="G141" s="335"/>
      <c r="H141" s="335"/>
      <c r="I141" s="335"/>
    </row>
    <row r="142" spans="1:9" x14ac:dyDescent="0.25">
      <c r="A142" s="19" t="s">
        <v>407</v>
      </c>
      <c r="B142" s="20">
        <v>42</v>
      </c>
      <c r="C142" s="20" t="s">
        <v>25</v>
      </c>
      <c r="D142" s="20" t="s">
        <v>60</v>
      </c>
      <c r="E142" s="21">
        <v>38864</v>
      </c>
      <c r="F142" s="335"/>
      <c r="G142" s="335"/>
      <c r="H142" s="335"/>
      <c r="I142" s="335"/>
    </row>
    <row r="143" spans="1:9" x14ac:dyDescent="0.25">
      <c r="A143" s="19" t="s">
        <v>407</v>
      </c>
      <c r="B143" s="20">
        <v>42</v>
      </c>
      <c r="C143" s="20" t="s">
        <v>25</v>
      </c>
      <c r="D143" s="20" t="s">
        <v>51</v>
      </c>
      <c r="E143" s="21">
        <v>27810</v>
      </c>
      <c r="F143" s="335"/>
      <c r="G143" s="335"/>
      <c r="H143" s="335"/>
      <c r="I143" s="335"/>
    </row>
    <row r="144" spans="1:9" x14ac:dyDescent="0.25">
      <c r="A144" s="19" t="s">
        <v>407</v>
      </c>
      <c r="B144" s="20">
        <v>44</v>
      </c>
      <c r="C144" s="20" t="s">
        <v>26</v>
      </c>
      <c r="D144" s="20" t="s">
        <v>60</v>
      </c>
      <c r="E144" s="21">
        <v>797</v>
      </c>
      <c r="F144" s="335"/>
      <c r="G144" s="335"/>
      <c r="H144" s="335"/>
      <c r="I144" s="335"/>
    </row>
    <row r="145" spans="1:9" x14ac:dyDescent="0.25">
      <c r="A145" s="19" t="s">
        <v>407</v>
      </c>
      <c r="B145" s="20">
        <v>44</v>
      </c>
      <c r="C145" s="20" t="s">
        <v>26</v>
      </c>
      <c r="D145" s="20" t="s">
        <v>53</v>
      </c>
      <c r="E145" s="21">
        <v>18488</v>
      </c>
      <c r="F145" s="335"/>
      <c r="G145" s="335"/>
      <c r="H145" s="335"/>
      <c r="I145" s="335"/>
    </row>
    <row r="146" spans="1:9" x14ac:dyDescent="0.25">
      <c r="A146" s="19" t="s">
        <v>407</v>
      </c>
      <c r="B146" s="20">
        <v>46</v>
      </c>
      <c r="C146" s="20" t="s">
        <v>27</v>
      </c>
      <c r="D146" s="20" t="s">
        <v>60</v>
      </c>
      <c r="E146" s="21">
        <v>16927</v>
      </c>
      <c r="F146" s="335"/>
      <c r="G146" s="335"/>
      <c r="H146" s="335"/>
      <c r="I146" s="335"/>
    </row>
    <row r="147" spans="1:9" x14ac:dyDescent="0.25">
      <c r="A147" s="19" t="s">
        <v>407</v>
      </c>
      <c r="B147" s="20">
        <v>46</v>
      </c>
      <c r="C147" s="20" t="s">
        <v>27</v>
      </c>
      <c r="D147" s="20" t="s">
        <v>51</v>
      </c>
      <c r="E147" s="21">
        <v>9412</v>
      </c>
      <c r="F147" s="335"/>
      <c r="G147" s="335"/>
      <c r="H147" s="335"/>
      <c r="I147" s="335"/>
    </row>
    <row r="148" spans="1:9" x14ac:dyDescent="0.25">
      <c r="A148" s="19" t="s">
        <v>407</v>
      </c>
      <c r="B148" s="20">
        <v>46</v>
      </c>
      <c r="C148" s="20" t="s">
        <v>27</v>
      </c>
      <c r="D148" s="20" t="s">
        <v>53</v>
      </c>
      <c r="E148" s="21">
        <v>12286</v>
      </c>
      <c r="F148" s="335"/>
      <c r="G148" s="335"/>
      <c r="H148" s="335"/>
      <c r="I148" s="335"/>
    </row>
    <row r="149" spans="1:9" x14ac:dyDescent="0.25">
      <c r="A149" s="19" t="s">
        <v>407</v>
      </c>
      <c r="B149" s="20">
        <v>48</v>
      </c>
      <c r="C149" s="20" t="s">
        <v>28</v>
      </c>
      <c r="D149" s="20" t="s">
        <v>60</v>
      </c>
      <c r="E149" s="21">
        <v>47066</v>
      </c>
      <c r="F149" s="335"/>
      <c r="G149" s="335"/>
      <c r="H149" s="335"/>
      <c r="I149" s="335"/>
    </row>
    <row r="150" spans="1:9" x14ac:dyDescent="0.25">
      <c r="A150" s="19" t="s">
        <v>407</v>
      </c>
      <c r="B150" s="20">
        <v>48</v>
      </c>
      <c r="C150" s="20" t="s">
        <v>28</v>
      </c>
      <c r="D150" s="20" t="s">
        <v>51</v>
      </c>
      <c r="E150" s="21">
        <v>136460</v>
      </c>
      <c r="F150" s="335"/>
      <c r="G150" s="335"/>
      <c r="H150" s="335"/>
      <c r="I150" s="335"/>
    </row>
    <row r="151" spans="1:9" x14ac:dyDescent="0.25">
      <c r="A151" s="19" t="s">
        <v>407</v>
      </c>
      <c r="B151" s="20">
        <v>48</v>
      </c>
      <c r="C151" s="20" t="s">
        <v>28</v>
      </c>
      <c r="D151" s="20" t="s">
        <v>53</v>
      </c>
      <c r="E151" s="21">
        <v>6459</v>
      </c>
      <c r="F151" s="335"/>
      <c r="G151" s="335"/>
      <c r="H151" s="335"/>
      <c r="I151" s="335"/>
    </row>
    <row r="152" spans="1:9" x14ac:dyDescent="0.25">
      <c r="A152" s="19" t="s">
        <v>407</v>
      </c>
      <c r="B152" s="20">
        <v>50</v>
      </c>
      <c r="C152" s="20" t="s">
        <v>29</v>
      </c>
      <c r="D152" s="20" t="s">
        <v>60</v>
      </c>
      <c r="E152" s="21">
        <v>34145</v>
      </c>
      <c r="F152" s="335"/>
      <c r="G152" s="335"/>
      <c r="H152" s="335"/>
      <c r="I152" s="335"/>
    </row>
    <row r="153" spans="1:9" x14ac:dyDescent="0.25">
      <c r="A153" s="19" t="s">
        <v>407</v>
      </c>
      <c r="B153" s="20">
        <v>50</v>
      </c>
      <c r="C153" s="20" t="s">
        <v>29</v>
      </c>
      <c r="D153" s="20" t="s">
        <v>51</v>
      </c>
      <c r="E153" s="21">
        <v>55662</v>
      </c>
      <c r="F153" s="335"/>
      <c r="G153" s="335"/>
      <c r="H153" s="335"/>
      <c r="I153" s="335"/>
    </row>
    <row r="154" spans="1:9" x14ac:dyDescent="0.25">
      <c r="A154" s="19" t="s">
        <v>407</v>
      </c>
      <c r="B154" s="20">
        <v>50</v>
      </c>
      <c r="C154" s="20" t="s">
        <v>29</v>
      </c>
      <c r="D154" s="20" t="s">
        <v>53</v>
      </c>
      <c r="E154" s="21">
        <v>86318</v>
      </c>
      <c r="F154" s="335"/>
      <c r="G154" s="335"/>
      <c r="H154" s="335"/>
      <c r="I154" s="335"/>
    </row>
    <row r="155" spans="1:9" x14ac:dyDescent="0.25">
      <c r="A155" s="19" t="s">
        <v>407</v>
      </c>
      <c r="B155" s="20">
        <v>52</v>
      </c>
      <c r="C155" s="20" t="s">
        <v>30</v>
      </c>
      <c r="D155" s="20" t="s">
        <v>272</v>
      </c>
      <c r="E155" s="21">
        <v>742827</v>
      </c>
      <c r="F155" s="335"/>
      <c r="G155" s="335"/>
      <c r="H155" s="335"/>
      <c r="I155" s="335"/>
    </row>
    <row r="156" spans="1:9" x14ac:dyDescent="0.25">
      <c r="A156" s="19" t="s">
        <v>407</v>
      </c>
      <c r="B156" s="20">
        <v>52</v>
      </c>
      <c r="C156" s="20" t="s">
        <v>30</v>
      </c>
      <c r="D156" s="20" t="s">
        <v>60</v>
      </c>
      <c r="E156" s="21">
        <v>683517</v>
      </c>
      <c r="F156" s="335"/>
      <c r="G156" s="335"/>
      <c r="H156" s="335"/>
      <c r="I156" s="335"/>
    </row>
    <row r="157" spans="1:9" x14ac:dyDescent="0.25">
      <c r="A157" s="19" t="s">
        <v>407</v>
      </c>
      <c r="B157" s="20">
        <v>52</v>
      </c>
      <c r="C157" s="20" t="s">
        <v>30</v>
      </c>
      <c r="D157" s="20" t="s">
        <v>51</v>
      </c>
      <c r="E157" s="21">
        <v>2258256</v>
      </c>
      <c r="F157" s="335"/>
      <c r="G157" s="335"/>
      <c r="H157" s="335"/>
      <c r="I157" s="335"/>
    </row>
    <row r="158" spans="1:9" x14ac:dyDescent="0.25">
      <c r="A158" s="19" t="s">
        <v>407</v>
      </c>
      <c r="B158" s="20">
        <v>52</v>
      </c>
      <c r="C158" s="20" t="s">
        <v>30</v>
      </c>
      <c r="D158" s="20" t="s">
        <v>53</v>
      </c>
      <c r="E158" s="21">
        <v>34350</v>
      </c>
      <c r="F158" s="335"/>
      <c r="G158" s="335"/>
      <c r="H158" s="335"/>
      <c r="I158" s="335"/>
    </row>
    <row r="159" spans="1:9" x14ac:dyDescent="0.25">
      <c r="A159" s="19" t="s">
        <v>407</v>
      </c>
      <c r="B159" s="20">
        <v>62</v>
      </c>
      <c r="C159" s="20" t="s">
        <v>266</v>
      </c>
      <c r="D159" s="20" t="s">
        <v>53</v>
      </c>
      <c r="E159" s="21">
        <v>64250</v>
      </c>
      <c r="F159" s="335"/>
      <c r="G159" s="335"/>
      <c r="H159" s="335"/>
      <c r="I159" s="335"/>
    </row>
    <row r="160" spans="1:9" x14ac:dyDescent="0.25">
      <c r="A160" s="19" t="s">
        <v>407</v>
      </c>
      <c r="B160" s="20">
        <v>64</v>
      </c>
      <c r="C160" s="20" t="s">
        <v>267</v>
      </c>
      <c r="D160" s="20" t="s">
        <v>272</v>
      </c>
      <c r="E160" s="21">
        <v>1134541</v>
      </c>
      <c r="F160" s="335"/>
      <c r="G160" s="335"/>
      <c r="H160" s="335"/>
      <c r="I160" s="335"/>
    </row>
    <row r="161" spans="1:9" x14ac:dyDescent="0.25">
      <c r="A161" s="19" t="s">
        <v>407</v>
      </c>
      <c r="B161" s="20">
        <v>64</v>
      </c>
      <c r="C161" s="20" t="s">
        <v>267</v>
      </c>
      <c r="D161" s="20" t="s">
        <v>53</v>
      </c>
      <c r="E161" s="21">
        <v>39683</v>
      </c>
      <c r="F161" s="335"/>
      <c r="G161" s="335"/>
      <c r="H161" s="335"/>
      <c r="I161" s="335"/>
    </row>
    <row r="162" spans="1:9" x14ac:dyDescent="0.25">
      <c r="A162" s="19" t="s">
        <v>407</v>
      </c>
      <c r="B162" s="20">
        <v>70</v>
      </c>
      <c r="C162" s="20" t="s">
        <v>31</v>
      </c>
      <c r="D162" s="20" t="s">
        <v>60</v>
      </c>
      <c r="E162" s="21">
        <v>67</v>
      </c>
      <c r="F162" s="335"/>
      <c r="G162" s="335"/>
      <c r="H162" s="335"/>
      <c r="I162" s="335"/>
    </row>
    <row r="163" spans="1:9" x14ac:dyDescent="0.25">
      <c r="A163" s="19" t="s">
        <v>407</v>
      </c>
      <c r="B163" s="20">
        <v>70</v>
      </c>
      <c r="C163" s="20" t="s">
        <v>31</v>
      </c>
      <c r="D163" s="20" t="s">
        <v>51</v>
      </c>
      <c r="E163" s="21">
        <v>1809</v>
      </c>
      <c r="F163" s="335"/>
      <c r="G163" s="335"/>
      <c r="H163" s="335"/>
      <c r="I163" s="335"/>
    </row>
    <row r="164" spans="1:9" x14ac:dyDescent="0.25">
      <c r="A164" s="19" t="s">
        <v>407</v>
      </c>
      <c r="B164" s="20">
        <v>81</v>
      </c>
      <c r="C164" s="20" t="s">
        <v>268</v>
      </c>
      <c r="D164" s="20" t="s">
        <v>53</v>
      </c>
      <c r="E164" s="21">
        <v>119226</v>
      </c>
      <c r="F164" s="335"/>
      <c r="G164" s="335"/>
      <c r="H164" s="335"/>
      <c r="I164" s="335"/>
    </row>
    <row r="165" spans="1:9" x14ac:dyDescent="0.25">
      <c r="A165" s="19" t="s">
        <v>407</v>
      </c>
      <c r="B165" s="20">
        <v>82</v>
      </c>
      <c r="C165" s="20" t="s">
        <v>32</v>
      </c>
      <c r="D165" s="20" t="s">
        <v>53</v>
      </c>
      <c r="E165" s="21">
        <v>21517</v>
      </c>
      <c r="F165" s="335"/>
      <c r="G165" s="335"/>
      <c r="H165" s="335"/>
      <c r="I165" s="335"/>
    </row>
    <row r="166" spans="1:9" x14ac:dyDescent="0.25">
      <c r="A166" s="19" t="s">
        <v>407</v>
      </c>
      <c r="B166" s="20">
        <v>83</v>
      </c>
      <c r="C166" s="20" t="s">
        <v>269</v>
      </c>
      <c r="D166" s="20" t="s">
        <v>53</v>
      </c>
      <c r="E166" s="21">
        <v>134010</v>
      </c>
      <c r="F166" s="335"/>
      <c r="G166" s="335"/>
      <c r="H166" s="335"/>
      <c r="I166" s="335"/>
    </row>
    <row r="167" spans="1:9" x14ac:dyDescent="0.25">
      <c r="A167" s="19" t="s">
        <v>407</v>
      </c>
      <c r="B167" s="20">
        <v>84</v>
      </c>
      <c r="C167" s="20" t="s">
        <v>270</v>
      </c>
      <c r="D167" s="20" t="s">
        <v>53</v>
      </c>
      <c r="E167" s="21">
        <v>28933</v>
      </c>
      <c r="F167" s="335"/>
      <c r="G167" s="335"/>
      <c r="H167" s="335"/>
      <c r="I167" s="335"/>
    </row>
    <row r="168" spans="1:9" x14ac:dyDescent="0.25">
      <c r="A168" s="19" t="s">
        <v>407</v>
      </c>
      <c r="B168" s="20">
        <v>85</v>
      </c>
      <c r="C168" s="20" t="s">
        <v>271</v>
      </c>
      <c r="D168" s="20" t="s">
        <v>53</v>
      </c>
      <c r="E168" s="21">
        <v>7198</v>
      </c>
      <c r="F168" s="335"/>
      <c r="G168" s="335"/>
      <c r="H168" s="335"/>
      <c r="I168" s="335"/>
    </row>
    <row r="169" spans="1:9" x14ac:dyDescent="0.25">
      <c r="A169" s="19" t="s">
        <v>407</v>
      </c>
      <c r="B169" s="20">
        <v>90</v>
      </c>
      <c r="C169" s="20" t="s">
        <v>33</v>
      </c>
      <c r="D169" s="20" t="s">
        <v>60</v>
      </c>
      <c r="E169" s="21">
        <v>5254</v>
      </c>
      <c r="F169" s="335"/>
      <c r="G169" s="335"/>
      <c r="H169" s="335"/>
      <c r="I169" s="335"/>
    </row>
    <row r="170" spans="1:9" x14ac:dyDescent="0.25">
      <c r="A170" s="19" t="s">
        <v>407</v>
      </c>
      <c r="B170" s="20">
        <v>90</v>
      </c>
      <c r="C170" s="20" t="s">
        <v>33</v>
      </c>
      <c r="D170" s="20" t="s">
        <v>51</v>
      </c>
      <c r="E170" s="21">
        <v>14388</v>
      </c>
      <c r="F170" s="335"/>
      <c r="G170" s="335"/>
      <c r="H170" s="335"/>
      <c r="I170" s="335"/>
    </row>
    <row r="171" spans="1:9" x14ac:dyDescent="0.25">
      <c r="A171" s="19" t="s">
        <v>407</v>
      </c>
      <c r="B171" s="20">
        <v>91</v>
      </c>
      <c r="C171" s="20" t="s">
        <v>34</v>
      </c>
      <c r="D171" s="20" t="s">
        <v>60</v>
      </c>
      <c r="E171" s="21">
        <v>29841</v>
      </c>
      <c r="F171" s="335"/>
      <c r="G171" s="335"/>
      <c r="H171" s="335"/>
      <c r="I171" s="335"/>
    </row>
    <row r="172" spans="1:9" x14ac:dyDescent="0.25">
      <c r="A172" s="19" t="s">
        <v>407</v>
      </c>
      <c r="B172" s="20">
        <v>91</v>
      </c>
      <c r="C172" s="20" t="s">
        <v>34</v>
      </c>
      <c r="D172" s="20" t="s">
        <v>51</v>
      </c>
      <c r="E172" s="21">
        <v>85117</v>
      </c>
      <c r="F172" s="335"/>
      <c r="G172" s="335"/>
      <c r="H172" s="335"/>
      <c r="I172" s="335"/>
    </row>
    <row r="173" spans="1:9" x14ac:dyDescent="0.25">
      <c r="A173" s="19" t="s">
        <v>407</v>
      </c>
      <c r="B173" s="20">
        <v>91</v>
      </c>
      <c r="C173" s="20" t="s">
        <v>34</v>
      </c>
      <c r="D173" s="20" t="s">
        <v>53</v>
      </c>
      <c r="E173" s="21">
        <v>86</v>
      </c>
      <c r="F173" s="335"/>
      <c r="G173" s="335"/>
      <c r="H173" s="335"/>
      <c r="I173" s="335"/>
    </row>
    <row r="174" spans="1:9" x14ac:dyDescent="0.25">
      <c r="A174" s="19" t="s">
        <v>407</v>
      </c>
      <c r="B174" s="20">
        <v>92</v>
      </c>
      <c r="C174" s="20" t="s">
        <v>35</v>
      </c>
      <c r="D174" s="20" t="s">
        <v>272</v>
      </c>
      <c r="E174" s="21">
        <v>110010</v>
      </c>
      <c r="F174" s="335"/>
      <c r="G174" s="335"/>
      <c r="H174" s="335"/>
      <c r="I174" s="335"/>
    </row>
    <row r="175" spans="1:9" x14ac:dyDescent="0.25">
      <c r="A175" s="19" t="s">
        <v>407</v>
      </c>
      <c r="B175" s="20">
        <v>92</v>
      </c>
      <c r="C175" s="20" t="s">
        <v>35</v>
      </c>
      <c r="D175" s="20" t="s">
        <v>60</v>
      </c>
      <c r="E175" s="21">
        <v>134985</v>
      </c>
      <c r="F175" s="335"/>
      <c r="G175" s="335"/>
      <c r="H175" s="335"/>
      <c r="I175" s="335"/>
    </row>
    <row r="176" spans="1:9" x14ac:dyDescent="0.25">
      <c r="A176" s="19" t="s">
        <v>407</v>
      </c>
      <c r="B176" s="20">
        <v>92</v>
      </c>
      <c r="C176" s="20" t="s">
        <v>35</v>
      </c>
      <c r="D176" s="20" t="s">
        <v>51</v>
      </c>
      <c r="E176" s="21">
        <v>305711</v>
      </c>
      <c r="F176" s="335"/>
      <c r="G176" s="335"/>
      <c r="H176" s="335"/>
      <c r="I176" s="335"/>
    </row>
    <row r="177" spans="1:9" x14ac:dyDescent="0.25">
      <c r="A177" s="19" t="s">
        <v>407</v>
      </c>
      <c r="B177" s="20">
        <v>92</v>
      </c>
      <c r="C177" s="20" t="s">
        <v>35</v>
      </c>
      <c r="D177" s="20" t="s">
        <v>53</v>
      </c>
      <c r="E177" s="21">
        <v>193</v>
      </c>
      <c r="F177" s="335"/>
      <c r="G177" s="335"/>
      <c r="H177" s="335"/>
      <c r="I177" s="335"/>
    </row>
    <row r="178" spans="1:9" x14ac:dyDescent="0.25">
      <c r="A178" s="19" t="s">
        <v>407</v>
      </c>
      <c r="B178" s="20">
        <v>93</v>
      </c>
      <c r="C178" s="20" t="s">
        <v>36</v>
      </c>
      <c r="D178" s="20" t="s">
        <v>272</v>
      </c>
      <c r="E178" s="21">
        <v>410968</v>
      </c>
      <c r="F178" s="335"/>
      <c r="G178" s="335"/>
      <c r="H178" s="335"/>
      <c r="I178" s="335"/>
    </row>
    <row r="179" spans="1:9" x14ac:dyDescent="0.25">
      <c r="A179" s="19" t="s">
        <v>407</v>
      </c>
      <c r="B179" s="20">
        <v>93</v>
      </c>
      <c r="C179" s="20" t="s">
        <v>36</v>
      </c>
      <c r="D179" s="20" t="s">
        <v>60</v>
      </c>
      <c r="E179" s="21">
        <v>279385</v>
      </c>
      <c r="F179" s="335"/>
      <c r="G179" s="335"/>
      <c r="H179" s="335"/>
      <c r="I179" s="335"/>
    </row>
    <row r="180" spans="1:9" x14ac:dyDescent="0.25">
      <c r="A180" s="19" t="s">
        <v>407</v>
      </c>
      <c r="B180" s="20">
        <v>93</v>
      </c>
      <c r="C180" s="20" t="s">
        <v>36</v>
      </c>
      <c r="D180" s="20" t="s">
        <v>51</v>
      </c>
      <c r="E180" s="21">
        <v>724224</v>
      </c>
      <c r="F180" s="335"/>
      <c r="G180" s="335"/>
      <c r="H180" s="335"/>
      <c r="I180" s="335"/>
    </row>
    <row r="181" spans="1:9" x14ac:dyDescent="0.25">
      <c r="A181" s="22" t="s">
        <v>407</v>
      </c>
      <c r="B181" s="23">
        <v>93</v>
      </c>
      <c r="C181" s="23" t="s">
        <v>36</v>
      </c>
      <c r="D181" s="23" t="s">
        <v>53</v>
      </c>
      <c r="E181" s="24">
        <v>1497</v>
      </c>
      <c r="F181" s="335"/>
      <c r="G181" s="335"/>
      <c r="H181" s="335"/>
      <c r="I181" s="335"/>
    </row>
    <row r="182" spans="1:9" x14ac:dyDescent="0.25">
      <c r="B182" s="16">
        <v>62</v>
      </c>
      <c r="C182" s="17" t="s">
        <v>266</v>
      </c>
      <c r="D182" s="17" t="s">
        <v>53</v>
      </c>
      <c r="E182" s="18">
        <f t="shared" ref="E182" si="11">-SUMIFS($E$68:$E$181,$C$68:$C$181,C182,$D$68:$D$181,D182)</f>
        <v>-64250</v>
      </c>
      <c r="F182" s="335"/>
      <c r="G182" s="335"/>
      <c r="H182" s="335"/>
      <c r="I182" s="335"/>
    </row>
    <row r="183" spans="1:9" x14ac:dyDescent="0.25">
      <c r="B183" s="19">
        <v>64</v>
      </c>
      <c r="C183" s="20" t="s">
        <v>267</v>
      </c>
      <c r="D183" s="20" t="s">
        <v>53</v>
      </c>
      <c r="E183" s="21">
        <f>-SUMIFS($E$68:$E$181,$C$68:$C$181,C183,$D$68:$D$181,D183)</f>
        <v>-39683</v>
      </c>
      <c r="F183" s="335"/>
      <c r="G183" s="335"/>
      <c r="H183" s="335"/>
      <c r="I183" s="335"/>
    </row>
    <row r="184" spans="1:9" x14ac:dyDescent="0.25">
      <c r="B184" s="19">
        <v>81</v>
      </c>
      <c r="C184" s="20" t="s">
        <v>268</v>
      </c>
      <c r="D184" s="20" t="s">
        <v>53</v>
      </c>
      <c r="E184" s="21">
        <f>-SUMIFS($E$68:$E$181,$C$68:$C$181,C184,$D$68:$D$181,D184)</f>
        <v>-119226</v>
      </c>
      <c r="F184" s="335"/>
      <c r="G184" s="335"/>
      <c r="H184" s="335"/>
      <c r="I184" s="335"/>
    </row>
    <row r="185" spans="1:9" x14ac:dyDescent="0.25">
      <c r="B185" s="19">
        <v>83</v>
      </c>
      <c r="C185" s="20" t="s">
        <v>269</v>
      </c>
      <c r="D185" s="20" t="s">
        <v>53</v>
      </c>
      <c r="E185" s="21">
        <f>-SUMIFS($E$68:$E$181,$C$68:$C$181,C185,$D$68:$D$181,D185)</f>
        <v>-134010</v>
      </c>
      <c r="F185" s="335"/>
      <c r="G185" s="335"/>
      <c r="H185" s="335"/>
      <c r="I185" s="335"/>
    </row>
    <row r="186" spans="1:9" x14ac:dyDescent="0.25">
      <c r="B186" s="19">
        <v>84</v>
      </c>
      <c r="C186" s="20" t="s">
        <v>270</v>
      </c>
      <c r="D186" s="20" t="s">
        <v>53</v>
      </c>
      <c r="E186" s="21">
        <f>-SUMIFS($E$68:$E$181,$C$68:$C$181,C186,$D$68:$D$181,D186)</f>
        <v>-28933</v>
      </c>
      <c r="F186" s="335"/>
      <c r="G186" s="335"/>
      <c r="H186" s="335"/>
      <c r="I186" s="335"/>
    </row>
    <row r="187" spans="1:9" x14ac:dyDescent="0.25">
      <c r="B187" s="19">
        <v>85</v>
      </c>
      <c r="C187" s="20" t="s">
        <v>271</v>
      </c>
      <c r="D187" s="20" t="s">
        <v>53</v>
      </c>
      <c r="E187" s="21">
        <f>-SUMIFS($E$68:$E$181,$C$68:$C$181,C187,$D$68:$D$181,D187)</f>
        <v>-7198</v>
      </c>
      <c r="F187" s="335"/>
      <c r="G187" s="335"/>
      <c r="H187" s="335"/>
      <c r="I187" s="335"/>
    </row>
    <row r="188" spans="1:9" x14ac:dyDescent="0.25">
      <c r="B188" s="19"/>
      <c r="C188" s="20" t="s">
        <v>37</v>
      </c>
      <c r="D188" s="20" t="s">
        <v>53</v>
      </c>
      <c r="E188" s="21">
        <f>-SUM(E182:E187)</f>
        <v>393300</v>
      </c>
      <c r="F188" s="335"/>
      <c r="G188" s="335"/>
      <c r="H188" s="335"/>
      <c r="I188" s="335"/>
    </row>
    <row r="189" spans="1:9" x14ac:dyDescent="0.25">
      <c r="B189" s="16">
        <v>64</v>
      </c>
      <c r="C189" s="17" t="s">
        <v>267</v>
      </c>
      <c r="D189" s="17" t="s">
        <v>272</v>
      </c>
      <c r="E189" s="18">
        <f>-SUMIFS($E$68:$E$181,$C$68:$C$181,C189,$D$68:$D$181,D189)</f>
        <v>-1134541</v>
      </c>
      <c r="F189" s="335"/>
      <c r="G189" s="335"/>
      <c r="H189" s="335"/>
      <c r="I189" s="335"/>
    </row>
    <row r="190" spans="1:9" x14ac:dyDescent="0.25">
      <c r="B190" s="22"/>
      <c r="C190" s="23" t="s">
        <v>37</v>
      </c>
      <c r="D190" s="23" t="s">
        <v>272</v>
      </c>
      <c r="E190" s="24">
        <f>-E189</f>
        <v>1134541</v>
      </c>
      <c r="F190" s="335"/>
      <c r="G190" s="335"/>
      <c r="H190" s="335"/>
      <c r="I190" s="335"/>
    </row>
    <row r="191" spans="1:9" x14ac:dyDescent="0.25">
      <c r="D191" s="51" t="s">
        <v>162</v>
      </c>
      <c r="E191" s="36">
        <f>SUM(E68:E190)/1000-SUM(M109:O109)</f>
        <v>0</v>
      </c>
      <c r="F191" s="336"/>
      <c r="G191" s="336"/>
      <c r="H191" s="336"/>
      <c r="I191" s="336"/>
    </row>
    <row r="193" spans="1:15" x14ac:dyDescent="0.25">
      <c r="A193" s="219" t="s">
        <v>409</v>
      </c>
      <c r="B193" s="7"/>
      <c r="C193" s="7"/>
      <c r="D193" s="7"/>
      <c r="E193" s="8"/>
      <c r="L193" s="25" t="s">
        <v>167</v>
      </c>
      <c r="M193" s="32"/>
      <c r="N193" s="32"/>
      <c r="O193" s="33"/>
    </row>
    <row r="194" spans="1:15" x14ac:dyDescent="0.25">
      <c r="A194" s="224" t="s">
        <v>165</v>
      </c>
      <c r="B194" s="113"/>
      <c r="C194" s="113"/>
      <c r="D194" s="113"/>
      <c r="E194" s="223"/>
      <c r="L194" s="25" t="s">
        <v>164</v>
      </c>
      <c r="M194" s="32" t="s">
        <v>51</v>
      </c>
      <c r="N194" s="32" t="s">
        <v>60</v>
      </c>
      <c r="O194" s="33" t="s">
        <v>53</v>
      </c>
    </row>
    <row r="195" spans="1:15" x14ac:dyDescent="0.25">
      <c r="A195" s="4" t="s">
        <v>138</v>
      </c>
      <c r="B195" s="5" t="s">
        <v>0</v>
      </c>
      <c r="C195" s="5" t="s">
        <v>1</v>
      </c>
      <c r="D195" s="5" t="s">
        <v>58</v>
      </c>
      <c r="E195" s="6" t="s">
        <v>59</v>
      </c>
      <c r="G195" s="1" t="s">
        <v>417</v>
      </c>
      <c r="H195" s="1" t="s">
        <v>418</v>
      </c>
      <c r="I195" s="1" t="s">
        <v>419</v>
      </c>
      <c r="J195" s="1" t="s">
        <v>420</v>
      </c>
      <c r="L195" s="14" t="s">
        <v>15</v>
      </c>
      <c r="M195" s="39">
        <f t="shared" ref="M195:M236" si="12">SUMIFS($E$196:$E$382,$C$196:$C$382,$L195,$D$196:$D$382,M$194)</f>
        <v>329</v>
      </c>
      <c r="N195" s="39">
        <f t="shared" ref="N195:N236" si="13">SUMIFS($E$196:$E$382,$C$196:$C$382,$L195,$D$196:$D$382,N$194)+SUMIFS($E$196:$E$382,$C$196:$C$382,$L195,$D$196:$D$382,"Major")</f>
        <v>39</v>
      </c>
      <c r="O195" s="40">
        <f t="shared" ref="O195:O236" si="14">SUMIFS($E$196:$E$382,$C$196:$C$382,$L195,$D$196:$D$382,O$194)</f>
        <v>9</v>
      </c>
    </row>
    <row r="196" spans="1:15" x14ac:dyDescent="0.25">
      <c r="A196" s="16" t="s">
        <v>407</v>
      </c>
      <c r="B196" s="17">
        <v>1</v>
      </c>
      <c r="C196" s="17" t="s">
        <v>2</v>
      </c>
      <c r="D196" s="17" t="s">
        <v>60</v>
      </c>
      <c r="E196" s="18">
        <v>28</v>
      </c>
      <c r="G196" s="1">
        <v>1</v>
      </c>
      <c r="H196" s="1" t="s">
        <v>2</v>
      </c>
      <c r="I196" s="1" t="s">
        <v>421</v>
      </c>
      <c r="J196" s="1">
        <v>28</v>
      </c>
      <c r="K196" s="1">
        <f>J196-E196</f>
        <v>0</v>
      </c>
      <c r="L196" s="12" t="s">
        <v>2</v>
      </c>
      <c r="M196" s="41">
        <f t="shared" si="12"/>
        <v>106</v>
      </c>
      <c r="N196" s="41">
        <f t="shared" si="13"/>
        <v>29</v>
      </c>
      <c r="O196" s="42">
        <f t="shared" si="14"/>
        <v>17</v>
      </c>
    </row>
    <row r="197" spans="1:15" x14ac:dyDescent="0.25">
      <c r="A197" s="19" t="s">
        <v>407</v>
      </c>
      <c r="B197" s="20">
        <v>1</v>
      </c>
      <c r="C197" s="20" t="s">
        <v>2</v>
      </c>
      <c r="D197" s="20" t="s">
        <v>51</v>
      </c>
      <c r="E197" s="21">
        <v>105</v>
      </c>
      <c r="G197" s="1">
        <v>1</v>
      </c>
      <c r="H197" s="1" t="s">
        <v>2</v>
      </c>
      <c r="I197" s="1" t="s">
        <v>422</v>
      </c>
      <c r="J197" s="1">
        <v>105</v>
      </c>
      <c r="K197" s="1">
        <f t="shared" ref="K197:K260" si="15">J197-E197</f>
        <v>0</v>
      </c>
      <c r="L197" s="12" t="s">
        <v>90</v>
      </c>
      <c r="M197" s="41">
        <f t="shared" si="12"/>
        <v>0</v>
      </c>
      <c r="N197" s="41">
        <f t="shared" si="13"/>
        <v>0</v>
      </c>
      <c r="O197" s="42">
        <f t="shared" si="14"/>
        <v>3</v>
      </c>
    </row>
    <row r="198" spans="1:15" x14ac:dyDescent="0.25">
      <c r="A198" s="19" t="s">
        <v>407</v>
      </c>
      <c r="B198" s="20">
        <v>2</v>
      </c>
      <c r="C198" s="20" t="s">
        <v>3</v>
      </c>
      <c r="D198" s="20" t="s">
        <v>60</v>
      </c>
      <c r="E198" s="21">
        <v>139</v>
      </c>
      <c r="G198" s="1">
        <v>2</v>
      </c>
      <c r="H198" s="1" t="s">
        <v>3</v>
      </c>
      <c r="I198" s="1" t="s">
        <v>421</v>
      </c>
      <c r="J198" s="1">
        <v>139</v>
      </c>
      <c r="K198" s="1">
        <f t="shared" si="15"/>
        <v>0</v>
      </c>
      <c r="L198" s="12" t="s">
        <v>16</v>
      </c>
      <c r="M198" s="41">
        <f t="shared" si="12"/>
        <v>1684</v>
      </c>
      <c r="N198" s="41">
        <f t="shared" si="13"/>
        <v>216</v>
      </c>
      <c r="O198" s="42">
        <f t="shared" si="14"/>
        <v>0</v>
      </c>
    </row>
    <row r="199" spans="1:15" x14ac:dyDescent="0.25">
      <c r="A199" s="19" t="s">
        <v>407</v>
      </c>
      <c r="B199" s="20">
        <v>2</v>
      </c>
      <c r="C199" s="20" t="s">
        <v>3</v>
      </c>
      <c r="D199" s="20" t="s">
        <v>51</v>
      </c>
      <c r="E199" s="21">
        <v>815</v>
      </c>
      <c r="G199" s="1">
        <v>2</v>
      </c>
      <c r="H199" s="1" t="s">
        <v>3</v>
      </c>
      <c r="I199" s="1" t="s">
        <v>422</v>
      </c>
      <c r="J199" s="1">
        <v>815</v>
      </c>
      <c r="K199" s="1">
        <f t="shared" si="15"/>
        <v>0</v>
      </c>
      <c r="L199" s="12" t="s">
        <v>17</v>
      </c>
      <c r="M199" s="41">
        <f t="shared" si="12"/>
        <v>0</v>
      </c>
      <c r="N199" s="41">
        <f t="shared" si="13"/>
        <v>1</v>
      </c>
      <c r="O199" s="42">
        <f t="shared" si="14"/>
        <v>410</v>
      </c>
    </row>
    <row r="200" spans="1:15" x14ac:dyDescent="0.25">
      <c r="A200" s="19" t="s">
        <v>407</v>
      </c>
      <c r="B200" s="20">
        <v>3</v>
      </c>
      <c r="C200" s="20" t="s">
        <v>4</v>
      </c>
      <c r="D200" s="20" t="s">
        <v>60</v>
      </c>
      <c r="E200" s="21">
        <v>19</v>
      </c>
      <c r="G200" s="1">
        <v>3</v>
      </c>
      <c r="H200" s="1" t="s">
        <v>4</v>
      </c>
      <c r="I200" s="1" t="s">
        <v>421</v>
      </c>
      <c r="J200" s="1">
        <v>19</v>
      </c>
      <c r="K200" s="1">
        <f t="shared" si="15"/>
        <v>0</v>
      </c>
      <c r="L200" s="12" t="s">
        <v>18</v>
      </c>
      <c r="M200" s="41">
        <f t="shared" si="12"/>
        <v>57</v>
      </c>
      <c r="N200" s="41">
        <f t="shared" si="13"/>
        <v>10</v>
      </c>
      <c r="O200" s="42">
        <f t="shared" si="14"/>
        <v>8</v>
      </c>
    </row>
    <row r="201" spans="1:15" x14ac:dyDescent="0.25">
      <c r="A201" s="19" t="s">
        <v>407</v>
      </c>
      <c r="B201" s="20">
        <v>3</v>
      </c>
      <c r="C201" s="20" t="s">
        <v>4</v>
      </c>
      <c r="D201" s="20" t="s">
        <v>51</v>
      </c>
      <c r="E201" s="21">
        <v>68</v>
      </c>
      <c r="G201" s="1">
        <v>3</v>
      </c>
      <c r="H201" s="1" t="s">
        <v>4</v>
      </c>
      <c r="I201" s="1" t="s">
        <v>422</v>
      </c>
      <c r="J201" s="1">
        <v>68</v>
      </c>
      <c r="K201" s="1">
        <f t="shared" si="15"/>
        <v>0</v>
      </c>
      <c r="L201" s="12" t="s">
        <v>75</v>
      </c>
      <c r="M201" s="41">
        <f t="shared" si="12"/>
        <v>0</v>
      </c>
      <c r="N201" s="41">
        <f t="shared" si="13"/>
        <v>0</v>
      </c>
      <c r="O201" s="42">
        <f t="shared" si="14"/>
        <v>11</v>
      </c>
    </row>
    <row r="202" spans="1:15" x14ac:dyDescent="0.25">
      <c r="A202" s="19" t="s">
        <v>407</v>
      </c>
      <c r="B202" s="20">
        <v>4</v>
      </c>
      <c r="C202" s="20" t="s">
        <v>5</v>
      </c>
      <c r="D202" s="20" t="s">
        <v>60</v>
      </c>
      <c r="E202" s="21">
        <v>75</v>
      </c>
      <c r="G202" s="1">
        <v>4</v>
      </c>
      <c r="H202" s="1" t="s">
        <v>5</v>
      </c>
      <c r="I202" s="1" t="s">
        <v>421</v>
      </c>
      <c r="J202" s="1">
        <v>75</v>
      </c>
      <c r="K202" s="1">
        <f t="shared" si="15"/>
        <v>0</v>
      </c>
      <c r="L202" s="12" t="s">
        <v>3</v>
      </c>
      <c r="M202" s="41">
        <f t="shared" si="12"/>
        <v>824</v>
      </c>
      <c r="N202" s="41">
        <f t="shared" si="13"/>
        <v>146</v>
      </c>
      <c r="O202" s="42">
        <f t="shared" si="14"/>
        <v>24</v>
      </c>
    </row>
    <row r="203" spans="1:15" x14ac:dyDescent="0.25">
      <c r="A203" s="19" t="s">
        <v>407</v>
      </c>
      <c r="B203" s="20">
        <v>4</v>
      </c>
      <c r="C203" s="20" t="s">
        <v>5</v>
      </c>
      <c r="D203" s="20" t="s">
        <v>51</v>
      </c>
      <c r="E203" s="21">
        <v>524</v>
      </c>
      <c r="G203" s="1">
        <v>4</v>
      </c>
      <c r="H203" s="1" t="s">
        <v>5</v>
      </c>
      <c r="I203" s="1" t="s">
        <v>422</v>
      </c>
      <c r="J203" s="1">
        <v>524</v>
      </c>
      <c r="K203" s="1">
        <f t="shared" si="15"/>
        <v>0</v>
      </c>
      <c r="L203" s="12" t="s">
        <v>4</v>
      </c>
      <c r="M203" s="41">
        <f t="shared" si="12"/>
        <v>79</v>
      </c>
      <c r="N203" s="41">
        <f t="shared" si="13"/>
        <v>19</v>
      </c>
      <c r="O203" s="42">
        <f t="shared" si="14"/>
        <v>4</v>
      </c>
    </row>
    <row r="204" spans="1:15" x14ac:dyDescent="0.25">
      <c r="A204" s="19" t="s">
        <v>407</v>
      </c>
      <c r="B204" s="20">
        <v>4</v>
      </c>
      <c r="C204" s="20" t="s">
        <v>5</v>
      </c>
      <c r="D204" s="20" t="s">
        <v>53</v>
      </c>
      <c r="E204" s="21">
        <v>1</v>
      </c>
      <c r="G204" s="1">
        <v>4</v>
      </c>
      <c r="H204" s="1" t="s">
        <v>5</v>
      </c>
      <c r="I204" s="1" t="s">
        <v>423</v>
      </c>
      <c r="J204" s="1">
        <v>1</v>
      </c>
      <c r="K204" s="1">
        <f t="shared" si="15"/>
        <v>0</v>
      </c>
      <c r="L204" s="12" t="s">
        <v>32</v>
      </c>
      <c r="M204" s="41">
        <f t="shared" si="12"/>
        <v>0</v>
      </c>
      <c r="N204" s="41">
        <f t="shared" si="13"/>
        <v>0</v>
      </c>
      <c r="O204" s="42">
        <f t="shared" si="14"/>
        <v>19</v>
      </c>
    </row>
    <row r="205" spans="1:15" x14ac:dyDescent="0.25">
      <c r="A205" s="19" t="s">
        <v>407</v>
      </c>
      <c r="B205" s="20">
        <v>5</v>
      </c>
      <c r="C205" s="20" t="s">
        <v>6</v>
      </c>
      <c r="D205" s="20" t="s">
        <v>60</v>
      </c>
      <c r="E205" s="21">
        <v>48</v>
      </c>
      <c r="G205" s="1">
        <v>5</v>
      </c>
      <c r="H205" s="1" t="s">
        <v>6</v>
      </c>
      <c r="I205" s="1" t="s">
        <v>421</v>
      </c>
      <c r="J205" s="1">
        <v>48</v>
      </c>
      <c r="K205" s="1">
        <f t="shared" si="15"/>
        <v>0</v>
      </c>
      <c r="L205" s="12" t="s">
        <v>19</v>
      </c>
      <c r="M205" s="41">
        <f t="shared" si="12"/>
        <v>741</v>
      </c>
      <c r="N205" s="41">
        <f t="shared" si="13"/>
        <v>107</v>
      </c>
      <c r="O205" s="42">
        <f t="shared" si="14"/>
        <v>85</v>
      </c>
    </row>
    <row r="206" spans="1:15" x14ac:dyDescent="0.25">
      <c r="A206" s="19" t="s">
        <v>407</v>
      </c>
      <c r="B206" s="20">
        <v>5</v>
      </c>
      <c r="C206" s="20" t="s">
        <v>6</v>
      </c>
      <c r="D206" s="20" t="s">
        <v>51</v>
      </c>
      <c r="E206" s="21">
        <v>318</v>
      </c>
      <c r="G206" s="1">
        <v>5</v>
      </c>
      <c r="H206" s="1" t="s">
        <v>6</v>
      </c>
      <c r="I206" s="1" t="s">
        <v>422</v>
      </c>
      <c r="J206" s="1">
        <v>318</v>
      </c>
      <c r="K206" s="1">
        <f t="shared" si="15"/>
        <v>0</v>
      </c>
      <c r="L206" s="12" t="s">
        <v>5</v>
      </c>
      <c r="M206" s="41">
        <f t="shared" si="12"/>
        <v>527</v>
      </c>
      <c r="N206" s="41">
        <f t="shared" si="13"/>
        <v>79</v>
      </c>
      <c r="O206" s="42">
        <f t="shared" si="14"/>
        <v>17</v>
      </c>
    </row>
    <row r="207" spans="1:15" x14ac:dyDescent="0.25">
      <c r="A207" s="19" t="s">
        <v>407</v>
      </c>
      <c r="B207" s="20">
        <v>5</v>
      </c>
      <c r="C207" s="20" t="s">
        <v>6</v>
      </c>
      <c r="D207" s="20" t="s">
        <v>53</v>
      </c>
      <c r="E207" s="21">
        <v>1</v>
      </c>
      <c r="G207" s="1">
        <v>5</v>
      </c>
      <c r="H207" s="1" t="s">
        <v>6</v>
      </c>
      <c r="I207" s="1" t="s">
        <v>423</v>
      </c>
      <c r="J207" s="1">
        <v>1</v>
      </c>
      <c r="K207" s="1">
        <f t="shared" si="15"/>
        <v>0</v>
      </c>
      <c r="L207" s="12" t="s">
        <v>73</v>
      </c>
      <c r="M207" s="41">
        <f t="shared" si="12"/>
        <v>0</v>
      </c>
      <c r="N207" s="41">
        <f t="shared" si="13"/>
        <v>0</v>
      </c>
      <c r="O207" s="42">
        <f t="shared" si="14"/>
        <v>4</v>
      </c>
    </row>
    <row r="208" spans="1:15" x14ac:dyDescent="0.25">
      <c r="A208" s="19" t="s">
        <v>407</v>
      </c>
      <c r="B208" s="20">
        <v>6</v>
      </c>
      <c r="C208" s="20" t="s">
        <v>7</v>
      </c>
      <c r="D208" s="20" t="s">
        <v>60</v>
      </c>
      <c r="E208" s="21">
        <v>23</v>
      </c>
      <c r="G208" s="1">
        <v>6</v>
      </c>
      <c r="H208" s="1" t="s">
        <v>7</v>
      </c>
      <c r="I208" s="1" t="s">
        <v>421</v>
      </c>
      <c r="J208" s="1">
        <v>23</v>
      </c>
      <c r="K208" s="1">
        <f t="shared" si="15"/>
        <v>0</v>
      </c>
      <c r="L208" s="12" t="s">
        <v>31</v>
      </c>
      <c r="M208" s="41">
        <f t="shared" si="12"/>
        <v>19</v>
      </c>
      <c r="N208" s="41">
        <f t="shared" si="13"/>
        <v>3</v>
      </c>
      <c r="O208" s="42">
        <f t="shared" si="14"/>
        <v>0</v>
      </c>
    </row>
    <row r="209" spans="1:15" x14ac:dyDescent="0.25">
      <c r="A209" s="19" t="s">
        <v>407</v>
      </c>
      <c r="B209" s="20">
        <v>6</v>
      </c>
      <c r="C209" s="20" t="s">
        <v>7</v>
      </c>
      <c r="D209" s="20" t="s">
        <v>51</v>
      </c>
      <c r="E209" s="21">
        <v>99</v>
      </c>
      <c r="G209" s="1">
        <v>6</v>
      </c>
      <c r="H209" s="1" t="s">
        <v>7</v>
      </c>
      <c r="I209" s="1" t="s">
        <v>422</v>
      </c>
      <c r="J209" s="1">
        <v>99</v>
      </c>
      <c r="K209" s="1">
        <f t="shared" si="15"/>
        <v>0</v>
      </c>
      <c r="L209" s="12" t="s">
        <v>33</v>
      </c>
      <c r="M209" s="41">
        <f t="shared" si="12"/>
        <v>134</v>
      </c>
      <c r="N209" s="41">
        <f t="shared" si="13"/>
        <v>19</v>
      </c>
      <c r="O209" s="42">
        <f t="shared" si="14"/>
        <v>0</v>
      </c>
    </row>
    <row r="210" spans="1:15" x14ac:dyDescent="0.25">
      <c r="A210" s="19" t="s">
        <v>407</v>
      </c>
      <c r="B210" s="20">
        <v>7</v>
      </c>
      <c r="C210" s="20" t="s">
        <v>8</v>
      </c>
      <c r="D210" s="20" t="s">
        <v>272</v>
      </c>
      <c r="E210" s="21">
        <v>1</v>
      </c>
      <c r="G210" s="1">
        <v>7</v>
      </c>
      <c r="H210" s="1" t="s">
        <v>8</v>
      </c>
      <c r="I210" s="1" t="s">
        <v>424</v>
      </c>
      <c r="J210" s="1">
        <v>1</v>
      </c>
      <c r="K210" s="1">
        <f t="shared" si="15"/>
        <v>0</v>
      </c>
      <c r="L210" s="12" t="s">
        <v>6</v>
      </c>
      <c r="M210" s="41">
        <f t="shared" si="12"/>
        <v>331</v>
      </c>
      <c r="N210" s="41">
        <f t="shared" si="13"/>
        <v>49</v>
      </c>
      <c r="O210" s="42">
        <f t="shared" si="14"/>
        <v>30</v>
      </c>
    </row>
    <row r="211" spans="1:15" x14ac:dyDescent="0.25">
      <c r="A211" s="19" t="s">
        <v>407</v>
      </c>
      <c r="B211" s="20">
        <v>7</v>
      </c>
      <c r="C211" s="20" t="s">
        <v>8</v>
      </c>
      <c r="D211" s="20" t="s">
        <v>60</v>
      </c>
      <c r="E211" s="21">
        <v>635</v>
      </c>
      <c r="G211" s="1">
        <v>7</v>
      </c>
      <c r="H211" s="1" t="s">
        <v>8</v>
      </c>
      <c r="I211" s="1" t="s">
        <v>421</v>
      </c>
      <c r="J211" s="1">
        <v>635</v>
      </c>
      <c r="K211" s="1">
        <f t="shared" si="15"/>
        <v>0</v>
      </c>
      <c r="L211" s="12" t="s">
        <v>7</v>
      </c>
      <c r="M211" s="41">
        <f t="shared" si="12"/>
        <v>100</v>
      </c>
      <c r="N211" s="41">
        <f t="shared" si="13"/>
        <v>24</v>
      </c>
      <c r="O211" s="42">
        <f t="shared" si="14"/>
        <v>8</v>
      </c>
    </row>
    <row r="212" spans="1:15" x14ac:dyDescent="0.25">
      <c r="A212" s="19" t="s">
        <v>407</v>
      </c>
      <c r="B212" s="20">
        <v>7</v>
      </c>
      <c r="C212" s="20" t="s">
        <v>8</v>
      </c>
      <c r="D212" s="20" t="s">
        <v>51</v>
      </c>
      <c r="E212" s="118">
        <v>4852</v>
      </c>
      <c r="G212" s="1">
        <v>7</v>
      </c>
      <c r="H212" s="1" t="s">
        <v>8</v>
      </c>
      <c r="I212" s="1" t="s">
        <v>422</v>
      </c>
      <c r="J212" s="1">
        <v>4852</v>
      </c>
      <c r="K212" s="1">
        <f t="shared" si="15"/>
        <v>0</v>
      </c>
      <c r="L212" s="12" t="s">
        <v>8</v>
      </c>
      <c r="M212" s="41">
        <f t="shared" si="12"/>
        <v>4877</v>
      </c>
      <c r="N212" s="41">
        <f t="shared" si="13"/>
        <v>651</v>
      </c>
      <c r="O212" s="42">
        <f t="shared" si="14"/>
        <v>44</v>
      </c>
    </row>
    <row r="213" spans="1:15" x14ac:dyDescent="0.25">
      <c r="A213" s="19" t="s">
        <v>407</v>
      </c>
      <c r="B213" s="20">
        <v>7</v>
      </c>
      <c r="C213" s="20" t="s">
        <v>8</v>
      </c>
      <c r="D213" s="20" t="s">
        <v>53</v>
      </c>
      <c r="E213" s="21">
        <v>2</v>
      </c>
      <c r="G213" s="1">
        <v>7</v>
      </c>
      <c r="H213" s="1" t="s">
        <v>8</v>
      </c>
      <c r="I213" s="1" t="s">
        <v>423</v>
      </c>
      <c r="J213" s="1">
        <v>2</v>
      </c>
      <c r="K213" s="1">
        <f t="shared" si="15"/>
        <v>0</v>
      </c>
      <c r="L213" s="12" t="s">
        <v>14</v>
      </c>
      <c r="M213" s="41">
        <f t="shared" si="12"/>
        <v>0</v>
      </c>
      <c r="N213" s="41">
        <f t="shared" si="13"/>
        <v>0</v>
      </c>
      <c r="O213" s="42">
        <f t="shared" si="14"/>
        <v>36</v>
      </c>
    </row>
    <row r="214" spans="1:15" x14ac:dyDescent="0.25">
      <c r="A214" s="19" t="s">
        <v>407</v>
      </c>
      <c r="B214" s="20">
        <v>8</v>
      </c>
      <c r="C214" s="20" t="s">
        <v>9</v>
      </c>
      <c r="D214" s="20" t="s">
        <v>60</v>
      </c>
      <c r="E214" s="21">
        <v>35</v>
      </c>
      <c r="G214" s="1">
        <v>8</v>
      </c>
      <c r="H214" s="1" t="s">
        <v>9</v>
      </c>
      <c r="I214" s="1" t="s">
        <v>421</v>
      </c>
      <c r="J214" s="1">
        <v>35</v>
      </c>
      <c r="K214" s="1">
        <f t="shared" si="15"/>
        <v>0</v>
      </c>
      <c r="L214" s="12" t="s">
        <v>34</v>
      </c>
      <c r="M214" s="41">
        <f t="shared" si="12"/>
        <v>665</v>
      </c>
      <c r="N214" s="41">
        <f t="shared" si="13"/>
        <v>103</v>
      </c>
      <c r="O214" s="42">
        <f t="shared" si="14"/>
        <v>2</v>
      </c>
    </row>
    <row r="215" spans="1:15" x14ac:dyDescent="0.25">
      <c r="A215" s="19" t="s">
        <v>407</v>
      </c>
      <c r="B215" s="20">
        <v>8</v>
      </c>
      <c r="C215" s="20" t="s">
        <v>9</v>
      </c>
      <c r="D215" s="20" t="s">
        <v>51</v>
      </c>
      <c r="E215" s="21">
        <v>138</v>
      </c>
      <c r="G215" s="1">
        <v>8</v>
      </c>
      <c r="H215" s="1" t="s">
        <v>9</v>
      </c>
      <c r="I215" s="1" t="s">
        <v>422</v>
      </c>
      <c r="J215" s="1">
        <v>138</v>
      </c>
      <c r="K215" s="1">
        <f t="shared" si="15"/>
        <v>0</v>
      </c>
      <c r="L215" s="12" t="s">
        <v>76</v>
      </c>
      <c r="M215" s="41">
        <f t="shared" si="12"/>
        <v>0</v>
      </c>
      <c r="N215" s="41">
        <f t="shared" si="13"/>
        <v>0</v>
      </c>
      <c r="O215" s="42">
        <f t="shared" si="14"/>
        <v>66</v>
      </c>
    </row>
    <row r="216" spans="1:15" x14ac:dyDescent="0.25">
      <c r="A216" s="19" t="s">
        <v>407</v>
      </c>
      <c r="B216" s="20">
        <v>9</v>
      </c>
      <c r="C216" s="20" t="s">
        <v>10</v>
      </c>
      <c r="D216" s="20" t="s">
        <v>60</v>
      </c>
      <c r="E216" s="21">
        <v>16</v>
      </c>
      <c r="G216" s="1">
        <v>9</v>
      </c>
      <c r="H216" s="1" t="s">
        <v>10</v>
      </c>
      <c r="I216" s="1" t="s">
        <v>421</v>
      </c>
      <c r="J216" s="1">
        <v>16</v>
      </c>
      <c r="K216" s="1">
        <f t="shared" si="15"/>
        <v>0</v>
      </c>
      <c r="L216" s="12" t="s">
        <v>20</v>
      </c>
      <c r="M216" s="41">
        <f t="shared" si="12"/>
        <v>834</v>
      </c>
      <c r="N216" s="41">
        <f t="shared" si="13"/>
        <v>61</v>
      </c>
      <c r="O216" s="42">
        <f t="shared" si="14"/>
        <v>5</v>
      </c>
    </row>
    <row r="217" spans="1:15" x14ac:dyDescent="0.25">
      <c r="A217" s="19" t="s">
        <v>407</v>
      </c>
      <c r="B217" s="20">
        <v>9</v>
      </c>
      <c r="C217" s="20" t="s">
        <v>10</v>
      </c>
      <c r="D217" s="20" t="s">
        <v>51</v>
      </c>
      <c r="E217" s="21">
        <v>125</v>
      </c>
      <c r="G217" s="1">
        <v>9</v>
      </c>
      <c r="H217" s="1" t="s">
        <v>10</v>
      </c>
      <c r="I217" s="1" t="s">
        <v>422</v>
      </c>
      <c r="J217" s="1">
        <v>125</v>
      </c>
      <c r="K217" s="1">
        <f t="shared" si="15"/>
        <v>0</v>
      </c>
      <c r="L217" s="12" t="s">
        <v>21</v>
      </c>
      <c r="M217" s="41">
        <f t="shared" si="12"/>
        <v>363</v>
      </c>
      <c r="N217" s="41">
        <f t="shared" si="13"/>
        <v>75</v>
      </c>
      <c r="O217" s="42">
        <f t="shared" si="14"/>
        <v>81</v>
      </c>
    </row>
    <row r="218" spans="1:15" x14ac:dyDescent="0.25">
      <c r="A218" s="19" t="s">
        <v>407</v>
      </c>
      <c r="B218" s="20">
        <v>9</v>
      </c>
      <c r="C218" s="20" t="s">
        <v>10</v>
      </c>
      <c r="D218" s="20" t="s">
        <v>53</v>
      </c>
      <c r="E218" s="21">
        <v>1</v>
      </c>
      <c r="G218" s="1">
        <v>9</v>
      </c>
      <c r="H218" s="1" t="s">
        <v>10</v>
      </c>
      <c r="I218" s="1" t="s">
        <v>423</v>
      </c>
      <c r="J218" s="1">
        <v>1</v>
      </c>
      <c r="K218" s="1">
        <f t="shared" si="15"/>
        <v>0</v>
      </c>
      <c r="L218" s="12" t="s">
        <v>9</v>
      </c>
      <c r="M218" s="41">
        <f t="shared" si="12"/>
        <v>139</v>
      </c>
      <c r="N218" s="41">
        <f t="shared" si="13"/>
        <v>35</v>
      </c>
      <c r="O218" s="42">
        <f t="shared" si="14"/>
        <v>2</v>
      </c>
    </row>
    <row r="219" spans="1:15" x14ac:dyDescent="0.25">
      <c r="A219" s="19" t="s">
        <v>407</v>
      </c>
      <c r="B219" s="20">
        <v>10</v>
      </c>
      <c r="C219" s="20" t="s">
        <v>11</v>
      </c>
      <c r="D219" s="20" t="s">
        <v>60</v>
      </c>
      <c r="E219" s="21">
        <v>48</v>
      </c>
      <c r="G219" s="1">
        <v>10</v>
      </c>
      <c r="H219" s="1" t="s">
        <v>11</v>
      </c>
      <c r="I219" s="1" t="s">
        <v>421</v>
      </c>
      <c r="J219" s="1">
        <v>48</v>
      </c>
      <c r="K219" s="1">
        <f t="shared" si="15"/>
        <v>0</v>
      </c>
      <c r="L219" s="12" t="s">
        <v>10</v>
      </c>
      <c r="M219" s="41">
        <f t="shared" si="12"/>
        <v>129</v>
      </c>
      <c r="N219" s="41">
        <f t="shared" si="13"/>
        <v>20</v>
      </c>
      <c r="O219" s="42">
        <f t="shared" si="14"/>
        <v>37</v>
      </c>
    </row>
    <row r="220" spans="1:15" x14ac:dyDescent="0.25">
      <c r="A220" s="19" t="s">
        <v>407</v>
      </c>
      <c r="B220" s="20">
        <v>10</v>
      </c>
      <c r="C220" s="20" t="s">
        <v>11</v>
      </c>
      <c r="D220" s="20" t="s">
        <v>51</v>
      </c>
      <c r="E220" s="21">
        <v>269</v>
      </c>
      <c r="G220" s="1">
        <v>10</v>
      </c>
      <c r="H220" s="1" t="s">
        <v>11</v>
      </c>
      <c r="I220" s="1" t="s">
        <v>422</v>
      </c>
      <c r="J220" s="1">
        <v>269</v>
      </c>
      <c r="K220" s="1">
        <f t="shared" si="15"/>
        <v>0</v>
      </c>
      <c r="L220" s="12" t="s">
        <v>22</v>
      </c>
      <c r="M220" s="41">
        <f t="shared" si="12"/>
        <v>600</v>
      </c>
      <c r="N220" s="41">
        <f t="shared" si="13"/>
        <v>92</v>
      </c>
      <c r="O220" s="42">
        <f t="shared" si="14"/>
        <v>5</v>
      </c>
    </row>
    <row r="221" spans="1:15" x14ac:dyDescent="0.25">
      <c r="A221" s="19" t="s">
        <v>407</v>
      </c>
      <c r="B221" s="20">
        <v>10</v>
      </c>
      <c r="C221" s="20" t="s">
        <v>11</v>
      </c>
      <c r="D221" s="20" t="s">
        <v>53</v>
      </c>
      <c r="E221" s="118">
        <v>1</v>
      </c>
      <c r="G221" s="1">
        <v>10</v>
      </c>
      <c r="H221" s="1" t="s">
        <v>11</v>
      </c>
      <c r="I221" s="1" t="s">
        <v>423</v>
      </c>
      <c r="J221" s="1">
        <v>1</v>
      </c>
      <c r="K221" s="1">
        <f t="shared" si="15"/>
        <v>0</v>
      </c>
      <c r="L221" s="12" t="s">
        <v>23</v>
      </c>
      <c r="M221" s="41">
        <f t="shared" si="12"/>
        <v>161</v>
      </c>
      <c r="N221" s="41">
        <f t="shared" si="13"/>
        <v>19</v>
      </c>
      <c r="O221" s="42">
        <f t="shared" si="14"/>
        <v>79</v>
      </c>
    </row>
    <row r="222" spans="1:15" x14ac:dyDescent="0.25">
      <c r="A222" s="19" t="s">
        <v>407</v>
      </c>
      <c r="B222" s="20">
        <v>11</v>
      </c>
      <c r="C222" s="20" t="s">
        <v>12</v>
      </c>
      <c r="D222" s="20" t="s">
        <v>60</v>
      </c>
      <c r="E222" s="21">
        <v>3</v>
      </c>
      <c r="G222" s="1">
        <v>11</v>
      </c>
      <c r="H222" s="1" t="s">
        <v>12</v>
      </c>
      <c r="I222" s="1" t="s">
        <v>421</v>
      </c>
      <c r="J222" s="1">
        <v>3</v>
      </c>
      <c r="K222" s="1">
        <f t="shared" si="15"/>
        <v>0</v>
      </c>
      <c r="L222" s="12" t="s">
        <v>37</v>
      </c>
      <c r="M222" s="41">
        <f t="shared" si="12"/>
        <v>0</v>
      </c>
      <c r="N222" s="41">
        <f t="shared" si="13"/>
        <v>1</v>
      </c>
      <c r="O222" s="42">
        <f t="shared" si="14"/>
        <v>458</v>
      </c>
    </row>
    <row r="223" spans="1:15" x14ac:dyDescent="0.25">
      <c r="A223" s="19" t="s">
        <v>407</v>
      </c>
      <c r="B223" s="20">
        <v>11</v>
      </c>
      <c r="C223" s="20" t="s">
        <v>12</v>
      </c>
      <c r="D223" s="20" t="s">
        <v>51</v>
      </c>
      <c r="E223" s="21">
        <v>57</v>
      </c>
      <c r="G223" s="1">
        <v>11</v>
      </c>
      <c r="H223" s="1" t="s">
        <v>12</v>
      </c>
      <c r="I223" s="1" t="s">
        <v>422</v>
      </c>
      <c r="J223" s="1">
        <v>57</v>
      </c>
      <c r="K223" s="1">
        <f t="shared" si="15"/>
        <v>0</v>
      </c>
      <c r="L223" s="12" t="s">
        <v>11</v>
      </c>
      <c r="M223" s="41">
        <f t="shared" si="12"/>
        <v>273</v>
      </c>
      <c r="N223" s="41">
        <f t="shared" si="13"/>
        <v>49</v>
      </c>
      <c r="O223" s="42">
        <f t="shared" si="14"/>
        <v>2</v>
      </c>
    </row>
    <row r="224" spans="1:15" x14ac:dyDescent="0.25">
      <c r="A224" s="19" t="s">
        <v>407</v>
      </c>
      <c r="B224" s="20">
        <v>12</v>
      </c>
      <c r="C224" s="20" t="s">
        <v>13</v>
      </c>
      <c r="D224" s="20" t="s">
        <v>60</v>
      </c>
      <c r="E224" s="21">
        <v>6</v>
      </c>
      <c r="G224" s="1">
        <v>12</v>
      </c>
      <c r="H224" s="1" t="s">
        <v>13</v>
      </c>
      <c r="I224" s="1" t="s">
        <v>421</v>
      </c>
      <c r="J224" s="1">
        <v>6</v>
      </c>
      <c r="K224" s="1">
        <f t="shared" si="15"/>
        <v>0</v>
      </c>
      <c r="L224" s="12" t="s">
        <v>24</v>
      </c>
      <c r="M224" s="41">
        <f t="shared" si="12"/>
        <v>352</v>
      </c>
      <c r="N224" s="41">
        <f t="shared" si="13"/>
        <v>15</v>
      </c>
      <c r="O224" s="42">
        <f t="shared" si="14"/>
        <v>11</v>
      </c>
    </row>
    <row r="225" spans="1:15" x14ac:dyDescent="0.25">
      <c r="A225" s="19" t="s">
        <v>407</v>
      </c>
      <c r="B225" s="20">
        <v>12</v>
      </c>
      <c r="C225" s="20" t="s">
        <v>13</v>
      </c>
      <c r="D225" s="20" t="s">
        <v>51</v>
      </c>
      <c r="E225" s="118">
        <v>139</v>
      </c>
      <c r="G225" s="1">
        <v>12</v>
      </c>
      <c r="H225" s="1" t="s">
        <v>13</v>
      </c>
      <c r="I225" s="1" t="s">
        <v>422</v>
      </c>
      <c r="J225" s="1">
        <v>139</v>
      </c>
      <c r="K225" s="1">
        <f t="shared" si="15"/>
        <v>0</v>
      </c>
      <c r="L225" s="12" t="s">
        <v>25</v>
      </c>
      <c r="M225" s="41">
        <f t="shared" si="12"/>
        <v>274</v>
      </c>
      <c r="N225" s="41">
        <f t="shared" si="13"/>
        <v>41</v>
      </c>
      <c r="O225" s="42">
        <f t="shared" si="14"/>
        <v>0</v>
      </c>
    </row>
    <row r="226" spans="1:15" x14ac:dyDescent="0.25">
      <c r="A226" s="19" t="s">
        <v>407</v>
      </c>
      <c r="B226" s="20">
        <v>12</v>
      </c>
      <c r="C226" s="20" t="s">
        <v>13</v>
      </c>
      <c r="D226" s="20" t="s">
        <v>53</v>
      </c>
      <c r="E226" s="118">
        <v>1</v>
      </c>
      <c r="G226" s="1">
        <v>12</v>
      </c>
      <c r="H226" s="1" t="s">
        <v>13</v>
      </c>
      <c r="I226" s="1" t="s">
        <v>423</v>
      </c>
      <c r="J226" s="1">
        <v>1</v>
      </c>
      <c r="K226" s="1">
        <f t="shared" si="15"/>
        <v>0</v>
      </c>
      <c r="L226" s="12" t="s">
        <v>35</v>
      </c>
      <c r="M226" s="41">
        <f t="shared" si="12"/>
        <v>2230</v>
      </c>
      <c r="N226" s="41">
        <f t="shared" si="13"/>
        <v>229</v>
      </c>
      <c r="O226" s="42">
        <f t="shared" si="14"/>
        <v>4</v>
      </c>
    </row>
    <row r="227" spans="1:15" x14ac:dyDescent="0.25">
      <c r="A227" s="19" t="s">
        <v>407</v>
      </c>
      <c r="B227" s="20">
        <v>20</v>
      </c>
      <c r="C227" s="20" t="s">
        <v>15</v>
      </c>
      <c r="D227" s="20" t="s">
        <v>60</v>
      </c>
      <c r="E227" s="118">
        <v>35</v>
      </c>
      <c r="G227" s="1">
        <v>20</v>
      </c>
      <c r="H227" s="1" t="s">
        <v>15</v>
      </c>
      <c r="I227" s="1" t="s">
        <v>421</v>
      </c>
      <c r="J227" s="1">
        <v>35</v>
      </c>
      <c r="K227" s="1">
        <f t="shared" si="15"/>
        <v>0</v>
      </c>
      <c r="L227" s="12" t="s">
        <v>36</v>
      </c>
      <c r="M227" s="41">
        <f t="shared" si="12"/>
        <v>5371</v>
      </c>
      <c r="N227" s="41">
        <f t="shared" si="13"/>
        <v>686</v>
      </c>
      <c r="O227" s="42">
        <f t="shared" si="14"/>
        <v>6</v>
      </c>
    </row>
    <row r="228" spans="1:15" x14ac:dyDescent="0.25">
      <c r="A228" s="19" t="s">
        <v>407</v>
      </c>
      <c r="B228" s="20">
        <v>20</v>
      </c>
      <c r="C228" s="20" t="s">
        <v>15</v>
      </c>
      <c r="D228" s="20" t="s">
        <v>51</v>
      </c>
      <c r="E228" s="21">
        <v>326</v>
      </c>
      <c r="G228" s="1">
        <v>20</v>
      </c>
      <c r="H228" s="1" t="s">
        <v>15</v>
      </c>
      <c r="I228" s="1" t="s">
        <v>422</v>
      </c>
      <c r="J228" s="1">
        <v>326</v>
      </c>
      <c r="K228" s="1">
        <f t="shared" si="15"/>
        <v>0</v>
      </c>
      <c r="L228" s="12" t="s">
        <v>26</v>
      </c>
      <c r="M228" s="41">
        <f t="shared" si="12"/>
        <v>0</v>
      </c>
      <c r="N228" s="41">
        <f t="shared" si="13"/>
        <v>1</v>
      </c>
      <c r="O228" s="42">
        <f t="shared" si="14"/>
        <v>103</v>
      </c>
    </row>
    <row r="229" spans="1:15" x14ac:dyDescent="0.25">
      <c r="A229" s="19" t="s">
        <v>407</v>
      </c>
      <c r="B229" s="20">
        <v>20</v>
      </c>
      <c r="C229" s="20" t="s">
        <v>15</v>
      </c>
      <c r="D229" s="20" t="s">
        <v>53</v>
      </c>
      <c r="E229" s="21">
        <v>5</v>
      </c>
      <c r="G229" s="1">
        <v>20</v>
      </c>
      <c r="H229" s="1" t="s">
        <v>15</v>
      </c>
      <c r="I229" s="1" t="s">
        <v>423</v>
      </c>
      <c r="J229" s="1">
        <v>5</v>
      </c>
      <c r="K229" s="1">
        <f t="shared" si="15"/>
        <v>0</v>
      </c>
      <c r="L229" s="12" t="s">
        <v>12</v>
      </c>
      <c r="M229" s="41">
        <f t="shared" si="12"/>
        <v>60</v>
      </c>
      <c r="N229" s="41">
        <f t="shared" si="13"/>
        <v>4</v>
      </c>
      <c r="O229" s="42">
        <f t="shared" si="14"/>
        <v>28</v>
      </c>
    </row>
    <row r="230" spans="1:15" x14ac:dyDescent="0.25">
      <c r="A230" s="19" t="s">
        <v>407</v>
      </c>
      <c r="B230" s="20">
        <v>22</v>
      </c>
      <c r="C230" s="20" t="s">
        <v>16</v>
      </c>
      <c r="D230" s="20" t="s">
        <v>60</v>
      </c>
      <c r="E230" s="21">
        <v>216</v>
      </c>
      <c r="G230" s="1">
        <v>22</v>
      </c>
      <c r="H230" s="1" t="s">
        <v>16</v>
      </c>
      <c r="I230" s="1" t="s">
        <v>421</v>
      </c>
      <c r="J230" s="1">
        <v>216</v>
      </c>
      <c r="K230" s="1">
        <f t="shared" si="15"/>
        <v>0</v>
      </c>
      <c r="L230" s="12" t="s">
        <v>27</v>
      </c>
      <c r="M230" s="41">
        <f t="shared" si="12"/>
        <v>79</v>
      </c>
      <c r="N230" s="41">
        <f t="shared" si="13"/>
        <v>18</v>
      </c>
      <c r="O230" s="42">
        <f t="shared" si="14"/>
        <v>10</v>
      </c>
    </row>
    <row r="231" spans="1:15" x14ac:dyDescent="0.25">
      <c r="A231" s="19" t="s">
        <v>407</v>
      </c>
      <c r="B231" s="20">
        <v>22</v>
      </c>
      <c r="C231" s="20" t="s">
        <v>16</v>
      </c>
      <c r="D231" s="20" t="s">
        <v>51</v>
      </c>
      <c r="E231" s="118">
        <v>1680</v>
      </c>
      <c r="G231" s="1">
        <v>22</v>
      </c>
      <c r="H231" s="1" t="s">
        <v>16</v>
      </c>
      <c r="I231" s="1" t="s">
        <v>422</v>
      </c>
      <c r="J231" s="1">
        <v>1680</v>
      </c>
      <c r="K231" s="1">
        <f t="shared" si="15"/>
        <v>0</v>
      </c>
      <c r="L231" s="12" t="s">
        <v>13</v>
      </c>
      <c r="M231" s="41">
        <f t="shared" si="12"/>
        <v>149</v>
      </c>
      <c r="N231" s="41">
        <f t="shared" si="13"/>
        <v>6</v>
      </c>
      <c r="O231" s="42">
        <f t="shared" si="14"/>
        <v>16</v>
      </c>
    </row>
    <row r="232" spans="1:15" x14ac:dyDescent="0.25">
      <c r="A232" s="19" t="s">
        <v>407</v>
      </c>
      <c r="B232" s="20">
        <v>24</v>
      </c>
      <c r="C232" s="20" t="s">
        <v>17</v>
      </c>
      <c r="D232" s="20" t="s">
        <v>60</v>
      </c>
      <c r="E232" s="21">
        <v>1</v>
      </c>
      <c r="G232" s="1">
        <v>24</v>
      </c>
      <c r="H232" s="1" t="s">
        <v>17</v>
      </c>
      <c r="I232" s="1" t="s">
        <v>421</v>
      </c>
      <c r="J232" s="1">
        <v>1</v>
      </c>
      <c r="K232" s="1">
        <f t="shared" si="15"/>
        <v>0</v>
      </c>
      <c r="L232" s="12" t="s">
        <v>28</v>
      </c>
      <c r="M232" s="41">
        <f t="shared" si="12"/>
        <v>963</v>
      </c>
      <c r="N232" s="41">
        <f t="shared" si="13"/>
        <v>143</v>
      </c>
      <c r="O232" s="42">
        <f t="shared" si="14"/>
        <v>1</v>
      </c>
    </row>
    <row r="233" spans="1:15" x14ac:dyDescent="0.25">
      <c r="A233" s="19" t="s">
        <v>407</v>
      </c>
      <c r="B233" s="20">
        <v>24</v>
      </c>
      <c r="C233" s="20" t="s">
        <v>17</v>
      </c>
      <c r="D233" s="20" t="s">
        <v>53</v>
      </c>
      <c r="E233" s="21">
        <v>388</v>
      </c>
      <c r="G233" s="1">
        <v>24</v>
      </c>
      <c r="H233" s="1" t="s">
        <v>17</v>
      </c>
      <c r="I233" s="1" t="s">
        <v>423</v>
      </c>
      <c r="J233" s="1">
        <v>388</v>
      </c>
      <c r="K233" s="1">
        <f t="shared" si="15"/>
        <v>0</v>
      </c>
      <c r="L233" s="12" t="s">
        <v>29</v>
      </c>
      <c r="M233" s="41">
        <f t="shared" si="12"/>
        <v>450</v>
      </c>
      <c r="N233" s="41">
        <f t="shared" si="13"/>
        <v>76</v>
      </c>
      <c r="O233" s="42">
        <f t="shared" si="14"/>
        <v>117</v>
      </c>
    </row>
    <row r="234" spans="1:15" x14ac:dyDescent="0.25">
      <c r="A234" s="19" t="s">
        <v>407</v>
      </c>
      <c r="B234" s="20">
        <v>26</v>
      </c>
      <c r="C234" s="20" t="s">
        <v>18</v>
      </c>
      <c r="D234" s="20" t="s">
        <v>60</v>
      </c>
      <c r="E234" s="21">
        <v>9</v>
      </c>
      <c r="G234" s="1">
        <v>26</v>
      </c>
      <c r="H234" s="1" t="s">
        <v>18</v>
      </c>
      <c r="I234" s="1" t="s">
        <v>421</v>
      </c>
      <c r="J234" s="1">
        <v>9</v>
      </c>
      <c r="K234" s="1">
        <f t="shared" si="15"/>
        <v>0</v>
      </c>
      <c r="L234" s="12" t="s">
        <v>72</v>
      </c>
      <c r="M234" s="41">
        <f t="shared" si="12"/>
        <v>0</v>
      </c>
      <c r="N234" s="41">
        <f t="shared" si="13"/>
        <v>0</v>
      </c>
      <c r="O234" s="42">
        <f t="shared" si="14"/>
        <v>7</v>
      </c>
    </row>
    <row r="235" spans="1:15" x14ac:dyDescent="0.25">
      <c r="A235" s="19" t="s">
        <v>407</v>
      </c>
      <c r="B235" s="20">
        <v>26</v>
      </c>
      <c r="C235" s="20" t="s">
        <v>18</v>
      </c>
      <c r="D235" s="20" t="s">
        <v>51</v>
      </c>
      <c r="E235" s="21">
        <v>57</v>
      </c>
      <c r="G235" s="1">
        <v>26</v>
      </c>
      <c r="H235" s="1" t="s">
        <v>18</v>
      </c>
      <c r="I235" s="1" t="s">
        <v>422</v>
      </c>
      <c r="J235" s="1">
        <v>57</v>
      </c>
      <c r="K235" s="1">
        <f t="shared" si="15"/>
        <v>0</v>
      </c>
      <c r="L235" s="12" t="s">
        <v>30</v>
      </c>
      <c r="M235" s="41">
        <f t="shared" si="12"/>
        <v>15796</v>
      </c>
      <c r="N235" s="41">
        <f t="shared" si="13"/>
        <v>1644</v>
      </c>
      <c r="O235" s="42">
        <f t="shared" si="14"/>
        <v>21</v>
      </c>
    </row>
    <row r="236" spans="1:15" x14ac:dyDescent="0.25">
      <c r="A236" s="19" t="s">
        <v>407</v>
      </c>
      <c r="B236" s="20">
        <v>26</v>
      </c>
      <c r="C236" s="20" t="s">
        <v>18</v>
      </c>
      <c r="D236" s="20" t="s">
        <v>53</v>
      </c>
      <c r="E236" s="21">
        <v>7</v>
      </c>
      <c r="G236" s="1">
        <v>26</v>
      </c>
      <c r="H236" s="1" t="s">
        <v>18</v>
      </c>
      <c r="I236" s="1" t="s">
        <v>423</v>
      </c>
      <c r="J236" s="1">
        <v>7</v>
      </c>
      <c r="K236" s="1">
        <f t="shared" si="15"/>
        <v>0</v>
      </c>
      <c r="L236" s="13" t="s">
        <v>74</v>
      </c>
      <c r="M236" s="43">
        <f t="shared" si="12"/>
        <v>0</v>
      </c>
      <c r="N236" s="43">
        <f t="shared" si="13"/>
        <v>0</v>
      </c>
      <c r="O236" s="44">
        <f t="shared" si="14"/>
        <v>30</v>
      </c>
    </row>
    <row r="237" spans="1:15" x14ac:dyDescent="0.25">
      <c r="A237" s="19" t="s">
        <v>407</v>
      </c>
      <c r="B237" s="20">
        <v>30</v>
      </c>
      <c r="C237" s="20" t="s">
        <v>19</v>
      </c>
      <c r="D237" s="20" t="s">
        <v>272</v>
      </c>
      <c r="E237" s="21">
        <v>1</v>
      </c>
      <c r="G237" s="1">
        <v>30</v>
      </c>
      <c r="H237" s="1" t="s">
        <v>19</v>
      </c>
      <c r="I237" s="1" t="s">
        <v>424</v>
      </c>
      <c r="J237" s="1">
        <v>1</v>
      </c>
      <c r="K237" s="1">
        <f t="shared" si="15"/>
        <v>0</v>
      </c>
      <c r="L237" s="3" t="s">
        <v>163</v>
      </c>
      <c r="M237" s="45">
        <f>SUM(M195:M236)</f>
        <v>38696</v>
      </c>
      <c r="N237" s="45">
        <f t="shared" ref="N237" si="16">SUM(N195:N236)</f>
        <v>4710</v>
      </c>
      <c r="O237" s="46">
        <f t="shared" ref="O237" si="17">SUM(O195:O236)</f>
        <v>1820</v>
      </c>
    </row>
    <row r="238" spans="1:15" x14ac:dyDescent="0.25">
      <c r="A238" s="19" t="s">
        <v>407</v>
      </c>
      <c r="B238" s="20">
        <v>30</v>
      </c>
      <c r="C238" s="20" t="s">
        <v>19</v>
      </c>
      <c r="D238" s="20" t="s">
        <v>60</v>
      </c>
      <c r="E238" s="118">
        <v>105</v>
      </c>
      <c r="G238" s="1">
        <v>30</v>
      </c>
      <c r="H238" s="1" t="s">
        <v>19</v>
      </c>
      <c r="I238" s="1" t="s">
        <v>421</v>
      </c>
      <c r="J238" s="1">
        <v>105</v>
      </c>
      <c r="K238" s="1">
        <f t="shared" si="15"/>
        <v>0</v>
      </c>
      <c r="L238" s="15" t="s">
        <v>162</v>
      </c>
      <c r="M238" s="35">
        <f>M237-'AR Tables'!B46</f>
        <v>0</v>
      </c>
      <c r="N238" s="35">
        <f>N237-'AR Tables'!D46</f>
        <v>0</v>
      </c>
      <c r="O238" s="36">
        <f>O237-'AR Tables'!F46</f>
        <v>0</v>
      </c>
    </row>
    <row r="239" spans="1:15" x14ac:dyDescent="0.25">
      <c r="A239" s="19" t="s">
        <v>407</v>
      </c>
      <c r="B239" s="20">
        <v>30</v>
      </c>
      <c r="C239" s="20" t="s">
        <v>19</v>
      </c>
      <c r="D239" s="20" t="s">
        <v>51</v>
      </c>
      <c r="E239" s="21">
        <v>739</v>
      </c>
      <c r="G239" s="1">
        <v>30</v>
      </c>
      <c r="H239" s="1" t="s">
        <v>19</v>
      </c>
      <c r="I239" s="1" t="s">
        <v>422</v>
      </c>
      <c r="J239" s="1">
        <v>739</v>
      </c>
      <c r="K239" s="1">
        <f t="shared" si="15"/>
        <v>0</v>
      </c>
    </row>
    <row r="240" spans="1:15" x14ac:dyDescent="0.25">
      <c r="A240" s="19" t="s">
        <v>407</v>
      </c>
      <c r="B240" s="20">
        <v>30</v>
      </c>
      <c r="C240" s="20" t="s">
        <v>19</v>
      </c>
      <c r="D240" s="20" t="s">
        <v>53</v>
      </c>
      <c r="E240" s="21">
        <v>10</v>
      </c>
      <c r="G240" s="1">
        <v>30</v>
      </c>
      <c r="H240" s="1" t="s">
        <v>19</v>
      </c>
      <c r="I240" s="1" t="s">
        <v>423</v>
      </c>
      <c r="J240" s="1">
        <v>10</v>
      </c>
      <c r="K240" s="1">
        <f t="shared" si="15"/>
        <v>0</v>
      </c>
    </row>
    <row r="241" spans="1:11" x14ac:dyDescent="0.25">
      <c r="A241" s="19" t="s">
        <v>407</v>
      </c>
      <c r="B241" s="20">
        <v>32</v>
      </c>
      <c r="C241" s="20" t="s">
        <v>20</v>
      </c>
      <c r="D241" s="20" t="s">
        <v>272</v>
      </c>
      <c r="E241" s="21">
        <v>1</v>
      </c>
      <c r="G241" s="1">
        <v>32</v>
      </c>
      <c r="H241" s="1" t="s">
        <v>20</v>
      </c>
      <c r="I241" s="1" t="s">
        <v>424</v>
      </c>
      <c r="J241" s="1">
        <v>1</v>
      </c>
      <c r="K241" s="1">
        <f t="shared" si="15"/>
        <v>0</v>
      </c>
    </row>
    <row r="242" spans="1:11" x14ac:dyDescent="0.25">
      <c r="A242" s="19" t="s">
        <v>407</v>
      </c>
      <c r="B242" s="20">
        <v>32</v>
      </c>
      <c r="C242" s="20" t="s">
        <v>20</v>
      </c>
      <c r="D242" s="20" t="s">
        <v>60</v>
      </c>
      <c r="E242" s="21">
        <v>60</v>
      </c>
      <c r="G242" s="1">
        <v>32</v>
      </c>
      <c r="H242" s="1" t="s">
        <v>20</v>
      </c>
      <c r="I242" s="1" t="s">
        <v>421</v>
      </c>
      <c r="J242" s="1">
        <v>60</v>
      </c>
      <c r="K242" s="1">
        <f t="shared" si="15"/>
        <v>0</v>
      </c>
    </row>
    <row r="243" spans="1:11" x14ac:dyDescent="0.25">
      <c r="A243" s="19" t="s">
        <v>407</v>
      </c>
      <c r="B243" s="20">
        <v>32</v>
      </c>
      <c r="C243" s="20" t="s">
        <v>20</v>
      </c>
      <c r="D243" s="20" t="s">
        <v>51</v>
      </c>
      <c r="E243" s="21">
        <v>831</v>
      </c>
      <c r="G243" s="1">
        <v>32</v>
      </c>
      <c r="H243" s="1" t="s">
        <v>20</v>
      </c>
      <c r="I243" s="1" t="s">
        <v>422</v>
      </c>
      <c r="J243" s="1">
        <v>831</v>
      </c>
      <c r="K243" s="1">
        <f t="shared" si="15"/>
        <v>0</v>
      </c>
    </row>
    <row r="244" spans="1:11" x14ac:dyDescent="0.25">
      <c r="A244" s="19" t="s">
        <v>407</v>
      </c>
      <c r="B244" s="20">
        <v>32</v>
      </c>
      <c r="C244" s="20" t="s">
        <v>20</v>
      </c>
      <c r="D244" s="20" t="s">
        <v>53</v>
      </c>
      <c r="E244" s="21">
        <v>2</v>
      </c>
      <c r="G244" s="1">
        <v>32</v>
      </c>
      <c r="H244" s="1" t="s">
        <v>20</v>
      </c>
      <c r="I244" s="1" t="s">
        <v>423</v>
      </c>
      <c r="J244" s="1">
        <v>2</v>
      </c>
      <c r="K244" s="1">
        <f t="shared" si="15"/>
        <v>0</v>
      </c>
    </row>
    <row r="245" spans="1:11" x14ac:dyDescent="0.25">
      <c r="A245" s="19" t="s">
        <v>407</v>
      </c>
      <c r="B245" s="20">
        <v>34</v>
      </c>
      <c r="C245" s="20" t="s">
        <v>21</v>
      </c>
      <c r="D245" s="20" t="s">
        <v>60</v>
      </c>
      <c r="E245" s="118">
        <v>75</v>
      </c>
      <c r="G245" s="1">
        <v>34</v>
      </c>
      <c r="H245" s="1" t="s">
        <v>21</v>
      </c>
      <c r="I245" s="1" t="s">
        <v>421</v>
      </c>
      <c r="J245" s="1">
        <v>75</v>
      </c>
      <c r="K245" s="1">
        <f t="shared" si="15"/>
        <v>0</v>
      </c>
    </row>
    <row r="246" spans="1:11" x14ac:dyDescent="0.25">
      <c r="A246" s="19" t="s">
        <v>407</v>
      </c>
      <c r="B246" s="20">
        <v>34</v>
      </c>
      <c r="C246" s="20" t="s">
        <v>21</v>
      </c>
      <c r="D246" s="20" t="s">
        <v>51</v>
      </c>
      <c r="E246" s="21">
        <v>363</v>
      </c>
      <c r="G246" s="1">
        <v>34</v>
      </c>
      <c r="H246" s="1" t="s">
        <v>21</v>
      </c>
      <c r="I246" s="1" t="s">
        <v>422</v>
      </c>
      <c r="J246" s="1">
        <v>363</v>
      </c>
      <c r="K246" s="1">
        <f t="shared" si="15"/>
        <v>0</v>
      </c>
    </row>
    <row r="247" spans="1:11" x14ac:dyDescent="0.25">
      <c r="A247" s="19" t="s">
        <v>407</v>
      </c>
      <c r="B247" s="20">
        <v>34</v>
      </c>
      <c r="C247" s="20" t="s">
        <v>21</v>
      </c>
      <c r="D247" s="20" t="s">
        <v>53</v>
      </c>
      <c r="E247" s="21">
        <v>69</v>
      </c>
      <c r="G247" s="1">
        <v>34</v>
      </c>
      <c r="H247" s="1" t="s">
        <v>21</v>
      </c>
      <c r="I247" s="1" t="s">
        <v>423</v>
      </c>
      <c r="J247" s="1">
        <v>69</v>
      </c>
      <c r="K247" s="1">
        <f t="shared" si="15"/>
        <v>0</v>
      </c>
    </row>
    <row r="248" spans="1:11" x14ac:dyDescent="0.25">
      <c r="A248" s="19" t="s">
        <v>407</v>
      </c>
      <c r="B248" s="20">
        <v>36</v>
      </c>
      <c r="C248" s="20" t="s">
        <v>22</v>
      </c>
      <c r="D248" s="20" t="s">
        <v>60</v>
      </c>
      <c r="E248" s="118">
        <v>91</v>
      </c>
      <c r="G248" s="1">
        <v>36</v>
      </c>
      <c r="H248" s="1" t="s">
        <v>22</v>
      </c>
      <c r="I248" s="1" t="s">
        <v>421</v>
      </c>
      <c r="J248" s="1">
        <v>91</v>
      </c>
      <c r="K248" s="1">
        <f t="shared" si="15"/>
        <v>0</v>
      </c>
    </row>
    <row r="249" spans="1:11" x14ac:dyDescent="0.25">
      <c r="A249" s="19" t="s">
        <v>407</v>
      </c>
      <c r="B249" s="20">
        <v>36</v>
      </c>
      <c r="C249" s="20" t="s">
        <v>22</v>
      </c>
      <c r="D249" s="20" t="s">
        <v>51</v>
      </c>
      <c r="E249" s="21">
        <v>599</v>
      </c>
      <c r="G249" s="1">
        <v>36</v>
      </c>
      <c r="H249" s="1" t="s">
        <v>22</v>
      </c>
      <c r="I249" s="1" t="s">
        <v>422</v>
      </c>
      <c r="J249" s="1">
        <v>599</v>
      </c>
      <c r="K249" s="1">
        <f t="shared" si="15"/>
        <v>0</v>
      </c>
    </row>
    <row r="250" spans="1:11" x14ac:dyDescent="0.25">
      <c r="A250" s="19" t="s">
        <v>407</v>
      </c>
      <c r="B250" s="20">
        <v>36</v>
      </c>
      <c r="C250" s="20" t="s">
        <v>22</v>
      </c>
      <c r="D250" s="20" t="s">
        <v>53</v>
      </c>
      <c r="E250" s="21">
        <v>2</v>
      </c>
      <c r="G250" s="1">
        <v>36</v>
      </c>
      <c r="H250" s="1" t="s">
        <v>22</v>
      </c>
      <c r="I250" s="1" t="s">
        <v>423</v>
      </c>
      <c r="J250" s="1">
        <v>2</v>
      </c>
      <c r="K250" s="1">
        <f t="shared" si="15"/>
        <v>0</v>
      </c>
    </row>
    <row r="251" spans="1:11" x14ac:dyDescent="0.25">
      <c r="A251" s="19" t="s">
        <v>407</v>
      </c>
      <c r="B251" s="20">
        <v>38</v>
      </c>
      <c r="C251" s="20" t="s">
        <v>23</v>
      </c>
      <c r="D251" s="20" t="s">
        <v>60</v>
      </c>
      <c r="E251" s="21">
        <v>19</v>
      </c>
      <c r="G251" s="1">
        <v>38</v>
      </c>
      <c r="H251" s="1" t="s">
        <v>23</v>
      </c>
      <c r="I251" s="1" t="s">
        <v>421</v>
      </c>
      <c r="J251" s="1">
        <v>19</v>
      </c>
      <c r="K251" s="1">
        <f t="shared" si="15"/>
        <v>0</v>
      </c>
    </row>
    <row r="252" spans="1:11" x14ac:dyDescent="0.25">
      <c r="A252" s="19" t="s">
        <v>407</v>
      </c>
      <c r="B252" s="20">
        <v>38</v>
      </c>
      <c r="C252" s="20" t="s">
        <v>23</v>
      </c>
      <c r="D252" s="20" t="s">
        <v>51</v>
      </c>
      <c r="E252" s="21">
        <v>161</v>
      </c>
      <c r="G252" s="1">
        <v>38</v>
      </c>
      <c r="H252" s="1" t="s">
        <v>23</v>
      </c>
      <c r="I252" s="1" t="s">
        <v>422</v>
      </c>
      <c r="J252" s="1">
        <v>161</v>
      </c>
      <c r="K252" s="1">
        <f t="shared" si="15"/>
        <v>0</v>
      </c>
    </row>
    <row r="253" spans="1:11" x14ac:dyDescent="0.25">
      <c r="A253" s="19" t="s">
        <v>407</v>
      </c>
      <c r="B253" s="20">
        <v>38</v>
      </c>
      <c r="C253" s="20" t="s">
        <v>23</v>
      </c>
      <c r="D253" s="20" t="s">
        <v>53</v>
      </c>
      <c r="E253" s="21">
        <v>25</v>
      </c>
      <c r="G253" s="1">
        <v>38</v>
      </c>
      <c r="H253" s="1" t="s">
        <v>23</v>
      </c>
      <c r="I253" s="1" t="s">
        <v>423</v>
      </c>
      <c r="J253" s="1">
        <v>25</v>
      </c>
      <c r="K253" s="1">
        <f t="shared" si="15"/>
        <v>0</v>
      </c>
    </row>
    <row r="254" spans="1:11" x14ac:dyDescent="0.25">
      <c r="A254" s="19" t="s">
        <v>407</v>
      </c>
      <c r="B254" s="20">
        <v>40</v>
      </c>
      <c r="C254" s="20" t="s">
        <v>24</v>
      </c>
      <c r="D254" s="20" t="s">
        <v>60</v>
      </c>
      <c r="E254" s="21">
        <v>15</v>
      </c>
      <c r="G254" s="1">
        <v>40</v>
      </c>
      <c r="H254" s="1" t="s">
        <v>24</v>
      </c>
      <c r="I254" s="1" t="s">
        <v>421</v>
      </c>
      <c r="J254" s="1">
        <v>15</v>
      </c>
      <c r="K254" s="1">
        <f t="shared" si="15"/>
        <v>0</v>
      </c>
    </row>
    <row r="255" spans="1:11" x14ac:dyDescent="0.25">
      <c r="A255" s="19" t="s">
        <v>407</v>
      </c>
      <c r="B255" s="20">
        <v>40</v>
      </c>
      <c r="C255" s="20" t="s">
        <v>24</v>
      </c>
      <c r="D255" s="20" t="s">
        <v>51</v>
      </c>
      <c r="E255" s="21">
        <v>352</v>
      </c>
      <c r="G255" s="1">
        <v>40</v>
      </c>
      <c r="H255" s="1" t="s">
        <v>24</v>
      </c>
      <c r="I255" s="1" t="s">
        <v>422</v>
      </c>
      <c r="J255" s="1">
        <v>352</v>
      </c>
      <c r="K255" s="1">
        <f t="shared" si="15"/>
        <v>0</v>
      </c>
    </row>
    <row r="256" spans="1:11" x14ac:dyDescent="0.25">
      <c r="A256" s="19" t="s">
        <v>407</v>
      </c>
      <c r="B256" s="20">
        <v>40</v>
      </c>
      <c r="C256" s="20" t="s">
        <v>24</v>
      </c>
      <c r="D256" s="20" t="s">
        <v>53</v>
      </c>
      <c r="E256" s="118">
        <v>6</v>
      </c>
      <c r="G256" s="1">
        <v>40</v>
      </c>
      <c r="H256" s="1" t="s">
        <v>24</v>
      </c>
      <c r="I256" s="1" t="s">
        <v>423</v>
      </c>
      <c r="J256" s="1">
        <v>6</v>
      </c>
      <c r="K256" s="1">
        <f t="shared" si="15"/>
        <v>0</v>
      </c>
    </row>
    <row r="257" spans="1:11" x14ac:dyDescent="0.25">
      <c r="A257" s="19" t="s">
        <v>407</v>
      </c>
      <c r="B257" s="20">
        <v>42</v>
      </c>
      <c r="C257" s="20" t="s">
        <v>25</v>
      </c>
      <c r="D257" s="20" t="s">
        <v>60</v>
      </c>
      <c r="E257" s="118">
        <v>41</v>
      </c>
      <c r="G257" s="1">
        <v>42</v>
      </c>
      <c r="H257" s="1" t="s">
        <v>25</v>
      </c>
      <c r="I257" s="1" t="s">
        <v>421</v>
      </c>
      <c r="J257" s="1">
        <v>41</v>
      </c>
      <c r="K257" s="1">
        <f t="shared" si="15"/>
        <v>0</v>
      </c>
    </row>
    <row r="258" spans="1:11" x14ac:dyDescent="0.25">
      <c r="A258" s="19" t="s">
        <v>407</v>
      </c>
      <c r="B258" s="20">
        <v>42</v>
      </c>
      <c r="C258" s="20" t="s">
        <v>25</v>
      </c>
      <c r="D258" s="20" t="s">
        <v>51</v>
      </c>
      <c r="E258" s="21">
        <v>271</v>
      </c>
      <c r="G258" s="1">
        <v>42</v>
      </c>
      <c r="H258" s="1" t="s">
        <v>25</v>
      </c>
      <c r="I258" s="1" t="s">
        <v>422</v>
      </c>
      <c r="J258" s="1">
        <v>271</v>
      </c>
      <c r="K258" s="1">
        <f t="shared" si="15"/>
        <v>0</v>
      </c>
    </row>
    <row r="259" spans="1:11" x14ac:dyDescent="0.25">
      <c r="A259" s="19" t="s">
        <v>407</v>
      </c>
      <c r="B259" s="20">
        <v>44</v>
      </c>
      <c r="C259" s="20" t="s">
        <v>26</v>
      </c>
      <c r="D259" s="20" t="s">
        <v>60</v>
      </c>
      <c r="E259" s="21">
        <v>1</v>
      </c>
      <c r="G259" s="1">
        <v>44</v>
      </c>
      <c r="H259" s="1" t="s">
        <v>26</v>
      </c>
      <c r="I259" s="1" t="s">
        <v>421</v>
      </c>
      <c r="J259" s="1">
        <v>1</v>
      </c>
      <c r="K259" s="1">
        <f t="shared" si="15"/>
        <v>0</v>
      </c>
    </row>
    <row r="260" spans="1:11" x14ac:dyDescent="0.25">
      <c r="A260" s="19" t="s">
        <v>407</v>
      </c>
      <c r="B260" s="20">
        <v>44</v>
      </c>
      <c r="C260" s="20" t="s">
        <v>26</v>
      </c>
      <c r="D260" s="20" t="s">
        <v>53</v>
      </c>
      <c r="E260" s="118">
        <v>101</v>
      </c>
      <c r="G260" s="1">
        <v>44</v>
      </c>
      <c r="H260" s="1" t="s">
        <v>26</v>
      </c>
      <c r="I260" s="1" t="s">
        <v>423</v>
      </c>
      <c r="J260" s="1">
        <v>101</v>
      </c>
      <c r="K260" s="1">
        <f t="shared" si="15"/>
        <v>0</v>
      </c>
    </row>
    <row r="261" spans="1:11" x14ac:dyDescent="0.25">
      <c r="A261" s="19" t="s">
        <v>407</v>
      </c>
      <c r="B261" s="20">
        <v>46</v>
      </c>
      <c r="C261" s="20" t="s">
        <v>27</v>
      </c>
      <c r="D261" s="20" t="s">
        <v>60</v>
      </c>
      <c r="E261" s="118">
        <v>18</v>
      </c>
      <c r="G261" s="1">
        <v>46</v>
      </c>
      <c r="H261" s="1" t="s">
        <v>27</v>
      </c>
      <c r="I261" s="1" t="s">
        <v>421</v>
      </c>
      <c r="J261" s="1">
        <v>18</v>
      </c>
      <c r="K261" s="1">
        <f t="shared" ref="K261:K285" si="18">J261-E261</f>
        <v>0</v>
      </c>
    </row>
    <row r="262" spans="1:11" x14ac:dyDescent="0.25">
      <c r="A262" s="19" t="s">
        <v>407</v>
      </c>
      <c r="B262" s="20">
        <v>46</v>
      </c>
      <c r="C262" s="20" t="s">
        <v>27</v>
      </c>
      <c r="D262" s="20" t="s">
        <v>51</v>
      </c>
      <c r="E262" s="21">
        <v>79</v>
      </c>
      <c r="G262" s="1">
        <v>46</v>
      </c>
      <c r="H262" s="1" t="s">
        <v>27</v>
      </c>
      <c r="I262" s="1" t="s">
        <v>422</v>
      </c>
      <c r="J262" s="1">
        <v>79</v>
      </c>
      <c r="K262" s="1">
        <f t="shared" si="18"/>
        <v>0</v>
      </c>
    </row>
    <row r="263" spans="1:11" x14ac:dyDescent="0.25">
      <c r="A263" s="19" t="s">
        <v>407</v>
      </c>
      <c r="B263" s="20">
        <v>46</v>
      </c>
      <c r="C263" s="20" t="s">
        <v>27</v>
      </c>
      <c r="D263" s="20" t="s">
        <v>53</v>
      </c>
      <c r="E263" s="21">
        <v>4</v>
      </c>
      <c r="G263" s="1">
        <v>46</v>
      </c>
      <c r="H263" s="1" t="s">
        <v>27</v>
      </c>
      <c r="I263" s="1" t="s">
        <v>423</v>
      </c>
      <c r="J263" s="1">
        <v>4</v>
      </c>
      <c r="K263" s="1">
        <f t="shared" si="18"/>
        <v>0</v>
      </c>
    </row>
    <row r="264" spans="1:11" x14ac:dyDescent="0.25">
      <c r="A264" s="19" t="s">
        <v>407</v>
      </c>
      <c r="B264" s="20">
        <v>48</v>
      </c>
      <c r="C264" s="20" t="s">
        <v>28</v>
      </c>
      <c r="D264" s="20" t="s">
        <v>60</v>
      </c>
      <c r="E264" s="21">
        <v>142</v>
      </c>
      <c r="G264" s="1">
        <v>48</v>
      </c>
      <c r="H264" s="1" t="s">
        <v>28</v>
      </c>
      <c r="I264" s="1" t="s">
        <v>421</v>
      </c>
      <c r="J264" s="1">
        <v>142</v>
      </c>
      <c r="K264" s="1">
        <f t="shared" si="18"/>
        <v>0</v>
      </c>
    </row>
    <row r="265" spans="1:11" x14ac:dyDescent="0.25">
      <c r="A265" s="19" t="s">
        <v>407</v>
      </c>
      <c r="B265" s="20">
        <v>48</v>
      </c>
      <c r="C265" s="20" t="s">
        <v>28</v>
      </c>
      <c r="D265" s="20" t="s">
        <v>51</v>
      </c>
      <c r="E265" s="21">
        <v>961</v>
      </c>
      <c r="G265" s="1">
        <v>48</v>
      </c>
      <c r="H265" s="1" t="s">
        <v>28</v>
      </c>
      <c r="I265" s="1" t="s">
        <v>422</v>
      </c>
      <c r="J265" s="1">
        <v>961</v>
      </c>
      <c r="K265" s="1">
        <f t="shared" si="18"/>
        <v>0</v>
      </c>
    </row>
    <row r="266" spans="1:11" x14ac:dyDescent="0.25">
      <c r="A266" s="19" t="s">
        <v>407</v>
      </c>
      <c r="B266" s="20">
        <v>48</v>
      </c>
      <c r="C266" s="20" t="s">
        <v>28</v>
      </c>
      <c r="D266" s="20" t="s">
        <v>53</v>
      </c>
      <c r="E266" s="21">
        <v>1</v>
      </c>
      <c r="G266" s="1">
        <v>48</v>
      </c>
      <c r="H266" s="1" t="s">
        <v>28</v>
      </c>
      <c r="I266" s="1" t="s">
        <v>423</v>
      </c>
      <c r="J266" s="1">
        <v>1</v>
      </c>
      <c r="K266" s="1">
        <f t="shared" si="18"/>
        <v>0</v>
      </c>
    </row>
    <row r="267" spans="1:11" x14ac:dyDescent="0.25">
      <c r="A267" s="19" t="s">
        <v>407</v>
      </c>
      <c r="B267" s="20">
        <v>50</v>
      </c>
      <c r="C267" s="20" t="s">
        <v>29</v>
      </c>
      <c r="D267" s="20" t="s">
        <v>60</v>
      </c>
      <c r="E267" s="21">
        <v>75</v>
      </c>
      <c r="G267" s="1">
        <v>50</v>
      </c>
      <c r="H267" s="1" t="s">
        <v>29</v>
      </c>
      <c r="I267" s="1" t="s">
        <v>421</v>
      </c>
      <c r="J267" s="1">
        <v>75</v>
      </c>
      <c r="K267" s="1">
        <f t="shared" si="18"/>
        <v>0</v>
      </c>
    </row>
    <row r="268" spans="1:11" x14ac:dyDescent="0.25">
      <c r="A268" s="19" t="s">
        <v>407</v>
      </c>
      <c r="B268" s="20">
        <v>50</v>
      </c>
      <c r="C268" s="20" t="s">
        <v>29</v>
      </c>
      <c r="D268" s="20" t="s">
        <v>51</v>
      </c>
      <c r="E268" s="21">
        <v>449</v>
      </c>
      <c r="G268" s="1">
        <v>50</v>
      </c>
      <c r="H268" s="1" t="s">
        <v>29</v>
      </c>
      <c r="I268" s="1" t="s">
        <v>422</v>
      </c>
      <c r="J268" s="1">
        <v>449</v>
      </c>
      <c r="K268" s="1">
        <f t="shared" si="18"/>
        <v>0</v>
      </c>
    </row>
    <row r="269" spans="1:11" x14ac:dyDescent="0.25">
      <c r="A269" s="19" t="s">
        <v>407</v>
      </c>
      <c r="B269" s="20">
        <v>50</v>
      </c>
      <c r="C269" s="20" t="s">
        <v>29</v>
      </c>
      <c r="D269" s="20" t="s">
        <v>53</v>
      </c>
      <c r="E269" s="21">
        <v>111</v>
      </c>
      <c r="G269" s="1">
        <v>50</v>
      </c>
      <c r="H269" s="1" t="s">
        <v>29</v>
      </c>
      <c r="I269" s="1" t="s">
        <v>423</v>
      </c>
      <c r="J269" s="1">
        <v>111</v>
      </c>
      <c r="K269" s="1">
        <f t="shared" si="18"/>
        <v>0</v>
      </c>
    </row>
    <row r="270" spans="1:11" x14ac:dyDescent="0.25">
      <c r="A270" s="19" t="s">
        <v>407</v>
      </c>
      <c r="B270" s="20">
        <v>52</v>
      </c>
      <c r="C270" s="20" t="s">
        <v>30</v>
      </c>
      <c r="D270" s="20" t="s">
        <v>272</v>
      </c>
      <c r="E270" s="118">
        <v>4</v>
      </c>
      <c r="G270" s="1">
        <v>52</v>
      </c>
      <c r="H270" s="1" t="s">
        <v>30</v>
      </c>
      <c r="I270" s="1" t="s">
        <v>424</v>
      </c>
      <c r="J270" s="1">
        <v>4</v>
      </c>
      <c r="K270" s="1">
        <f t="shared" si="18"/>
        <v>0</v>
      </c>
    </row>
    <row r="271" spans="1:11" x14ac:dyDescent="0.25">
      <c r="A271" s="19" t="s">
        <v>407</v>
      </c>
      <c r="B271" s="20">
        <v>52</v>
      </c>
      <c r="C271" s="20" t="s">
        <v>30</v>
      </c>
      <c r="D271" s="20" t="s">
        <v>60</v>
      </c>
      <c r="E271" s="118">
        <v>1639</v>
      </c>
      <c r="G271" s="1">
        <v>52</v>
      </c>
      <c r="H271" s="1" t="s">
        <v>30</v>
      </c>
      <c r="I271" s="1" t="s">
        <v>421</v>
      </c>
      <c r="J271" s="1">
        <v>1639</v>
      </c>
      <c r="K271" s="1">
        <f t="shared" si="18"/>
        <v>0</v>
      </c>
    </row>
    <row r="272" spans="1:11" x14ac:dyDescent="0.25">
      <c r="A272" s="19" t="s">
        <v>407</v>
      </c>
      <c r="B272" s="20">
        <v>52</v>
      </c>
      <c r="C272" s="20" t="s">
        <v>30</v>
      </c>
      <c r="D272" s="20" t="s">
        <v>51</v>
      </c>
      <c r="E272" s="21">
        <v>15762</v>
      </c>
      <c r="G272" s="1">
        <v>52</v>
      </c>
      <c r="H272" s="1" t="s">
        <v>30</v>
      </c>
      <c r="I272" s="1" t="s">
        <v>422</v>
      </c>
      <c r="J272" s="1">
        <v>15762</v>
      </c>
      <c r="K272" s="1">
        <f t="shared" si="18"/>
        <v>0</v>
      </c>
    </row>
    <row r="273" spans="1:11" x14ac:dyDescent="0.25">
      <c r="A273" s="19" t="s">
        <v>407</v>
      </c>
      <c r="B273" s="20">
        <v>64</v>
      </c>
      <c r="C273" s="20" t="s">
        <v>267</v>
      </c>
      <c r="D273" s="20" t="s">
        <v>53</v>
      </c>
      <c r="E273" s="21">
        <v>1</v>
      </c>
      <c r="G273" s="1">
        <v>64</v>
      </c>
      <c r="H273" s="1" t="s">
        <v>267</v>
      </c>
      <c r="I273" s="1" t="s">
        <v>423</v>
      </c>
      <c r="J273" s="1">
        <v>1</v>
      </c>
      <c r="K273" s="1">
        <f t="shared" si="18"/>
        <v>0</v>
      </c>
    </row>
    <row r="274" spans="1:11" x14ac:dyDescent="0.25">
      <c r="A274" s="19" t="s">
        <v>407</v>
      </c>
      <c r="B274" s="20">
        <v>82</v>
      </c>
      <c r="C274" s="20" t="s">
        <v>32</v>
      </c>
      <c r="D274" s="20" t="s">
        <v>53</v>
      </c>
      <c r="E274" s="21">
        <v>19</v>
      </c>
      <c r="G274" s="1">
        <v>82</v>
      </c>
      <c r="H274" s="1" t="s">
        <v>32</v>
      </c>
      <c r="I274" s="1" t="s">
        <v>423</v>
      </c>
      <c r="J274" s="1">
        <v>19</v>
      </c>
      <c r="K274" s="1">
        <f t="shared" si="18"/>
        <v>0</v>
      </c>
    </row>
    <row r="275" spans="1:11" x14ac:dyDescent="0.25">
      <c r="A275" s="19" t="s">
        <v>407</v>
      </c>
      <c r="B275" s="20">
        <v>90</v>
      </c>
      <c r="C275" s="20" t="s">
        <v>33</v>
      </c>
      <c r="D275" s="20" t="s">
        <v>60</v>
      </c>
      <c r="E275" s="21">
        <v>19</v>
      </c>
      <c r="G275" s="1">
        <v>90</v>
      </c>
      <c r="H275" s="1" t="s">
        <v>33</v>
      </c>
      <c r="I275" s="1" t="s">
        <v>421</v>
      </c>
      <c r="J275" s="1">
        <v>19</v>
      </c>
      <c r="K275" s="1">
        <f t="shared" si="18"/>
        <v>0</v>
      </c>
    </row>
    <row r="276" spans="1:11" x14ac:dyDescent="0.25">
      <c r="A276" s="19" t="s">
        <v>407</v>
      </c>
      <c r="B276" s="20">
        <v>90</v>
      </c>
      <c r="C276" s="20" t="s">
        <v>33</v>
      </c>
      <c r="D276" s="20" t="s">
        <v>51</v>
      </c>
      <c r="E276" s="21">
        <v>134</v>
      </c>
      <c r="G276" s="1">
        <v>90</v>
      </c>
      <c r="H276" s="1" t="s">
        <v>33</v>
      </c>
      <c r="I276" s="1" t="s">
        <v>422</v>
      </c>
      <c r="J276" s="1">
        <v>134</v>
      </c>
      <c r="K276" s="1">
        <f t="shared" si="18"/>
        <v>0</v>
      </c>
    </row>
    <row r="277" spans="1:11" x14ac:dyDescent="0.25">
      <c r="A277" s="19" t="s">
        <v>407</v>
      </c>
      <c r="B277" s="20">
        <v>91</v>
      </c>
      <c r="C277" s="20" t="s">
        <v>34</v>
      </c>
      <c r="D277" s="20" t="s">
        <v>60</v>
      </c>
      <c r="E277" s="21">
        <v>103</v>
      </c>
      <c r="G277" s="1">
        <v>91</v>
      </c>
      <c r="H277" s="1" t="s">
        <v>34</v>
      </c>
      <c r="I277" s="1" t="s">
        <v>421</v>
      </c>
      <c r="J277" s="1">
        <v>103</v>
      </c>
      <c r="K277" s="1">
        <f t="shared" si="18"/>
        <v>0</v>
      </c>
    </row>
    <row r="278" spans="1:11" x14ac:dyDescent="0.25">
      <c r="A278" s="19" t="s">
        <v>407</v>
      </c>
      <c r="B278" s="20">
        <v>91</v>
      </c>
      <c r="C278" s="20" t="s">
        <v>34</v>
      </c>
      <c r="D278" s="20" t="s">
        <v>51</v>
      </c>
      <c r="E278" s="21">
        <v>662</v>
      </c>
      <c r="G278" s="1">
        <v>91</v>
      </c>
      <c r="H278" s="1" t="s">
        <v>34</v>
      </c>
      <c r="I278" s="1" t="s">
        <v>422</v>
      </c>
      <c r="J278" s="1">
        <v>662</v>
      </c>
      <c r="K278" s="1">
        <f t="shared" si="18"/>
        <v>0</v>
      </c>
    </row>
    <row r="279" spans="1:11" x14ac:dyDescent="0.25">
      <c r="A279" s="19" t="s">
        <v>407</v>
      </c>
      <c r="B279" s="20">
        <v>92</v>
      </c>
      <c r="C279" s="20" t="s">
        <v>35</v>
      </c>
      <c r="D279" s="20" t="s">
        <v>272</v>
      </c>
      <c r="E279" s="21">
        <v>1</v>
      </c>
      <c r="G279" s="1">
        <v>92</v>
      </c>
      <c r="H279" s="1" t="s">
        <v>35</v>
      </c>
      <c r="I279" s="1" t="s">
        <v>424</v>
      </c>
      <c r="J279" s="1">
        <v>1</v>
      </c>
      <c r="K279" s="1">
        <f t="shared" si="18"/>
        <v>0</v>
      </c>
    </row>
    <row r="280" spans="1:11" x14ac:dyDescent="0.25">
      <c r="A280" s="19" t="s">
        <v>407</v>
      </c>
      <c r="B280" s="20">
        <v>92</v>
      </c>
      <c r="C280" s="20" t="s">
        <v>35</v>
      </c>
      <c r="D280" s="20" t="s">
        <v>60</v>
      </c>
      <c r="E280" s="21">
        <v>222</v>
      </c>
      <c r="G280" s="1">
        <v>92</v>
      </c>
      <c r="H280" s="1" t="s">
        <v>35</v>
      </c>
      <c r="I280" s="1" t="s">
        <v>421</v>
      </c>
      <c r="J280" s="1">
        <v>222</v>
      </c>
      <c r="K280" s="1">
        <f t="shared" si="18"/>
        <v>0</v>
      </c>
    </row>
    <row r="281" spans="1:11" x14ac:dyDescent="0.25">
      <c r="A281" s="19" t="s">
        <v>407</v>
      </c>
      <c r="B281" s="20">
        <v>92</v>
      </c>
      <c r="C281" s="20" t="s">
        <v>35</v>
      </c>
      <c r="D281" s="20" t="s">
        <v>51</v>
      </c>
      <c r="E281" s="118">
        <v>2227</v>
      </c>
      <c r="G281" s="1">
        <v>92</v>
      </c>
      <c r="H281" s="1" t="s">
        <v>35</v>
      </c>
      <c r="I281" s="1" t="s">
        <v>422</v>
      </c>
      <c r="J281" s="1">
        <v>2227</v>
      </c>
      <c r="K281" s="1">
        <f t="shared" si="18"/>
        <v>0</v>
      </c>
    </row>
    <row r="282" spans="1:11" x14ac:dyDescent="0.25">
      <c r="A282" s="19" t="s">
        <v>407</v>
      </c>
      <c r="B282" s="20">
        <v>92</v>
      </c>
      <c r="C282" s="20" t="s">
        <v>35</v>
      </c>
      <c r="D282" s="20" t="s">
        <v>53</v>
      </c>
      <c r="E282" s="21">
        <v>2</v>
      </c>
      <c r="G282" s="1">
        <v>92</v>
      </c>
      <c r="H282" s="1" t="s">
        <v>35</v>
      </c>
      <c r="I282" s="1" t="s">
        <v>423</v>
      </c>
      <c r="J282" s="1">
        <v>2</v>
      </c>
      <c r="K282" s="1">
        <f t="shared" si="18"/>
        <v>0</v>
      </c>
    </row>
    <row r="283" spans="1:11" x14ac:dyDescent="0.25">
      <c r="A283" s="19" t="s">
        <v>407</v>
      </c>
      <c r="B283" s="20">
        <v>93</v>
      </c>
      <c r="C283" s="20" t="s">
        <v>36</v>
      </c>
      <c r="D283" s="20" t="s">
        <v>272</v>
      </c>
      <c r="E283" s="21">
        <v>2</v>
      </c>
      <c r="G283" s="1">
        <v>93</v>
      </c>
      <c r="H283" s="1" t="s">
        <v>36</v>
      </c>
      <c r="I283" s="1" t="s">
        <v>424</v>
      </c>
      <c r="J283" s="1">
        <v>2</v>
      </c>
      <c r="K283" s="1">
        <f t="shared" si="18"/>
        <v>0</v>
      </c>
    </row>
    <row r="284" spans="1:11" x14ac:dyDescent="0.25">
      <c r="A284" s="19" t="s">
        <v>407</v>
      </c>
      <c r="B284" s="20">
        <v>93</v>
      </c>
      <c r="C284" s="20" t="s">
        <v>36</v>
      </c>
      <c r="D284" s="20" t="s">
        <v>60</v>
      </c>
      <c r="E284" s="21">
        <v>683</v>
      </c>
      <c r="G284" s="1">
        <v>93</v>
      </c>
      <c r="H284" s="1" t="s">
        <v>36</v>
      </c>
      <c r="I284" s="1" t="s">
        <v>421</v>
      </c>
      <c r="J284" s="1">
        <v>683</v>
      </c>
      <c r="K284" s="1">
        <f t="shared" si="18"/>
        <v>0</v>
      </c>
    </row>
    <row r="285" spans="1:11" x14ac:dyDescent="0.25">
      <c r="A285" s="19" t="s">
        <v>407</v>
      </c>
      <c r="B285" s="20">
        <v>93</v>
      </c>
      <c r="C285" s="20" t="s">
        <v>36</v>
      </c>
      <c r="D285" s="20" t="s">
        <v>51</v>
      </c>
      <c r="E285" s="118">
        <v>5359</v>
      </c>
      <c r="G285" s="1">
        <v>93</v>
      </c>
      <c r="H285" s="1" t="s">
        <v>36</v>
      </c>
      <c r="I285" s="1" t="s">
        <v>422</v>
      </c>
      <c r="J285" s="1">
        <v>5359</v>
      </c>
      <c r="K285" s="1">
        <f t="shared" si="18"/>
        <v>0</v>
      </c>
    </row>
    <row r="286" spans="1:11" x14ac:dyDescent="0.25">
      <c r="A286" s="219" t="s">
        <v>166</v>
      </c>
      <c r="B286" s="47"/>
      <c r="C286" s="47"/>
      <c r="D286" s="47"/>
      <c r="E286" s="48"/>
      <c r="F286" s="334"/>
      <c r="G286" s="334"/>
      <c r="H286" s="334"/>
      <c r="I286" s="334"/>
    </row>
    <row r="287" spans="1:11" x14ac:dyDescent="0.25">
      <c r="A287" s="4" t="s">
        <v>138</v>
      </c>
      <c r="B287" s="5" t="s">
        <v>0</v>
      </c>
      <c r="C287" s="5" t="s">
        <v>1</v>
      </c>
      <c r="D287" s="5" t="s">
        <v>58</v>
      </c>
      <c r="E287" s="6" t="s">
        <v>59</v>
      </c>
      <c r="F287" s="334"/>
      <c r="G287" s="334" t="s">
        <v>417</v>
      </c>
      <c r="H287" s="334" t="s">
        <v>418</v>
      </c>
      <c r="I287" s="334" t="s">
        <v>419</v>
      </c>
      <c r="J287" s="1" t="s">
        <v>420</v>
      </c>
    </row>
    <row r="288" spans="1:11" x14ac:dyDescent="0.25">
      <c r="A288" s="16" t="s">
        <v>407</v>
      </c>
      <c r="B288" s="17">
        <v>1</v>
      </c>
      <c r="C288" s="17" t="s">
        <v>2</v>
      </c>
      <c r="D288" s="17" t="s">
        <v>60</v>
      </c>
      <c r="E288" s="18">
        <v>1</v>
      </c>
      <c r="F288" s="335"/>
      <c r="G288" s="335">
        <v>1</v>
      </c>
      <c r="H288" s="335" t="s">
        <v>2</v>
      </c>
      <c r="I288" s="335" t="s">
        <v>421</v>
      </c>
      <c r="J288" s="1">
        <v>1</v>
      </c>
      <c r="K288" s="1">
        <f>J288-E288</f>
        <v>0</v>
      </c>
    </row>
    <row r="289" spans="1:11" x14ac:dyDescent="0.25">
      <c r="A289" s="19" t="s">
        <v>407</v>
      </c>
      <c r="B289" s="20">
        <v>1</v>
      </c>
      <c r="C289" s="20" t="s">
        <v>2</v>
      </c>
      <c r="D289" s="20" t="s">
        <v>51</v>
      </c>
      <c r="E289" s="21">
        <v>1</v>
      </c>
      <c r="F289" s="335"/>
      <c r="G289" s="335">
        <v>1</v>
      </c>
      <c r="H289" s="335" t="s">
        <v>2</v>
      </c>
      <c r="I289" s="335" t="s">
        <v>422</v>
      </c>
      <c r="J289" s="1">
        <v>1</v>
      </c>
      <c r="K289" s="1">
        <f t="shared" ref="K289:K352" si="19">J289-E289</f>
        <v>0</v>
      </c>
    </row>
    <row r="290" spans="1:11" x14ac:dyDescent="0.25">
      <c r="A290" s="19" t="s">
        <v>407</v>
      </c>
      <c r="B290" s="20">
        <v>1</v>
      </c>
      <c r="C290" s="20" t="s">
        <v>2</v>
      </c>
      <c r="D290" s="20" t="s">
        <v>53</v>
      </c>
      <c r="E290" s="21">
        <v>17</v>
      </c>
      <c r="F290" s="335"/>
      <c r="G290" s="335">
        <v>1</v>
      </c>
      <c r="H290" s="335" t="s">
        <v>2</v>
      </c>
      <c r="I290" s="335" t="s">
        <v>423</v>
      </c>
      <c r="J290" s="1">
        <v>17</v>
      </c>
      <c r="K290" s="1">
        <f t="shared" si="19"/>
        <v>0</v>
      </c>
    </row>
    <row r="291" spans="1:11" x14ac:dyDescent="0.25">
      <c r="A291" s="19" t="s">
        <v>407</v>
      </c>
      <c r="B291" s="20">
        <v>2</v>
      </c>
      <c r="C291" s="20" t="s">
        <v>3</v>
      </c>
      <c r="D291" s="20" t="s">
        <v>60</v>
      </c>
      <c r="E291" s="21">
        <v>7</v>
      </c>
      <c r="F291" s="335"/>
      <c r="G291" s="335">
        <v>2</v>
      </c>
      <c r="H291" s="335" t="s">
        <v>3</v>
      </c>
      <c r="I291" s="335" t="s">
        <v>421</v>
      </c>
      <c r="J291" s="1">
        <v>7</v>
      </c>
      <c r="K291" s="1">
        <f t="shared" si="19"/>
        <v>0</v>
      </c>
    </row>
    <row r="292" spans="1:11" x14ac:dyDescent="0.25">
      <c r="A292" s="19" t="s">
        <v>407</v>
      </c>
      <c r="B292" s="20">
        <v>2</v>
      </c>
      <c r="C292" s="20" t="s">
        <v>3</v>
      </c>
      <c r="D292" s="20" t="s">
        <v>51</v>
      </c>
      <c r="E292" s="21">
        <v>9</v>
      </c>
      <c r="F292" s="335"/>
      <c r="G292" s="335">
        <v>2</v>
      </c>
      <c r="H292" s="335" t="s">
        <v>3</v>
      </c>
      <c r="I292" s="335" t="s">
        <v>422</v>
      </c>
      <c r="J292" s="1">
        <v>9</v>
      </c>
      <c r="K292" s="1">
        <f t="shared" si="19"/>
        <v>0</v>
      </c>
    </row>
    <row r="293" spans="1:11" x14ac:dyDescent="0.25">
      <c r="A293" s="19" t="s">
        <v>407</v>
      </c>
      <c r="B293" s="20">
        <v>2</v>
      </c>
      <c r="C293" s="20" t="s">
        <v>3</v>
      </c>
      <c r="D293" s="20" t="s">
        <v>53</v>
      </c>
      <c r="E293" s="21">
        <v>24</v>
      </c>
      <c r="F293" s="335"/>
      <c r="G293" s="335">
        <v>2</v>
      </c>
      <c r="H293" s="335" t="s">
        <v>3</v>
      </c>
      <c r="I293" s="335" t="s">
        <v>423</v>
      </c>
      <c r="J293" s="1">
        <v>24</v>
      </c>
      <c r="K293" s="1">
        <f t="shared" si="19"/>
        <v>0</v>
      </c>
    </row>
    <row r="294" spans="1:11" x14ac:dyDescent="0.25">
      <c r="A294" s="19" t="s">
        <v>407</v>
      </c>
      <c r="B294" s="20">
        <v>3</v>
      </c>
      <c r="C294" s="20" t="s">
        <v>4</v>
      </c>
      <c r="D294" s="20" t="s">
        <v>51</v>
      </c>
      <c r="E294" s="21">
        <v>11</v>
      </c>
      <c r="F294" s="335"/>
      <c r="G294" s="335">
        <v>3</v>
      </c>
      <c r="H294" s="335" t="s">
        <v>4</v>
      </c>
      <c r="I294" s="335" t="s">
        <v>422</v>
      </c>
      <c r="J294" s="1">
        <v>11</v>
      </c>
      <c r="K294" s="1">
        <f t="shared" si="19"/>
        <v>0</v>
      </c>
    </row>
    <row r="295" spans="1:11" x14ac:dyDescent="0.25">
      <c r="A295" s="19" t="s">
        <v>407</v>
      </c>
      <c r="B295" s="20">
        <v>3</v>
      </c>
      <c r="C295" s="20" t="s">
        <v>4</v>
      </c>
      <c r="D295" s="20" t="s">
        <v>53</v>
      </c>
      <c r="E295" s="21">
        <v>4</v>
      </c>
      <c r="F295" s="335"/>
      <c r="G295" s="335">
        <v>3</v>
      </c>
      <c r="H295" s="335" t="s">
        <v>4</v>
      </c>
      <c r="I295" s="335" t="s">
        <v>423</v>
      </c>
      <c r="J295" s="1">
        <v>4</v>
      </c>
      <c r="K295" s="1">
        <f t="shared" si="19"/>
        <v>0</v>
      </c>
    </row>
    <row r="296" spans="1:11" x14ac:dyDescent="0.25">
      <c r="A296" s="19" t="s">
        <v>407</v>
      </c>
      <c r="B296" s="20">
        <v>4</v>
      </c>
      <c r="C296" s="20" t="s">
        <v>5</v>
      </c>
      <c r="D296" s="20" t="s">
        <v>60</v>
      </c>
      <c r="E296" s="21">
        <v>4</v>
      </c>
      <c r="F296" s="335"/>
      <c r="G296" s="335">
        <v>4</v>
      </c>
      <c r="H296" s="335" t="s">
        <v>5</v>
      </c>
      <c r="I296" s="335" t="s">
        <v>421</v>
      </c>
      <c r="J296" s="1">
        <v>4</v>
      </c>
      <c r="K296" s="1">
        <f t="shared" si="19"/>
        <v>0</v>
      </c>
    </row>
    <row r="297" spans="1:11" x14ac:dyDescent="0.25">
      <c r="A297" s="19" t="s">
        <v>407</v>
      </c>
      <c r="B297" s="20">
        <v>4</v>
      </c>
      <c r="C297" s="20" t="s">
        <v>5</v>
      </c>
      <c r="D297" s="20" t="s">
        <v>51</v>
      </c>
      <c r="E297" s="21">
        <v>3</v>
      </c>
      <c r="F297" s="335"/>
      <c r="G297" s="335">
        <v>4</v>
      </c>
      <c r="H297" s="335" t="s">
        <v>5</v>
      </c>
      <c r="I297" s="335" t="s">
        <v>422</v>
      </c>
      <c r="J297" s="1">
        <v>3</v>
      </c>
      <c r="K297" s="1">
        <f t="shared" si="19"/>
        <v>0</v>
      </c>
    </row>
    <row r="298" spans="1:11" x14ac:dyDescent="0.25">
      <c r="A298" s="19" t="s">
        <v>407</v>
      </c>
      <c r="B298" s="20">
        <v>4</v>
      </c>
      <c r="C298" s="20" t="s">
        <v>5</v>
      </c>
      <c r="D298" s="20" t="s">
        <v>53</v>
      </c>
      <c r="E298" s="21">
        <v>16</v>
      </c>
      <c r="F298" s="335"/>
      <c r="G298" s="335">
        <v>4</v>
      </c>
      <c r="H298" s="335" t="s">
        <v>5</v>
      </c>
      <c r="I298" s="335" t="s">
        <v>423</v>
      </c>
      <c r="J298" s="1">
        <v>16</v>
      </c>
      <c r="K298" s="1">
        <f t="shared" si="19"/>
        <v>0</v>
      </c>
    </row>
    <row r="299" spans="1:11" x14ac:dyDescent="0.25">
      <c r="A299" s="19" t="s">
        <v>407</v>
      </c>
      <c r="B299" s="20">
        <v>5</v>
      </c>
      <c r="C299" s="20" t="s">
        <v>6</v>
      </c>
      <c r="D299" s="20" t="s">
        <v>60</v>
      </c>
      <c r="E299" s="21">
        <v>1</v>
      </c>
      <c r="F299" s="335"/>
      <c r="G299" s="335">
        <v>5</v>
      </c>
      <c r="H299" s="335" t="s">
        <v>6</v>
      </c>
      <c r="I299" s="335" t="s">
        <v>421</v>
      </c>
      <c r="J299" s="1">
        <v>1</v>
      </c>
      <c r="K299" s="1">
        <f t="shared" si="19"/>
        <v>0</v>
      </c>
    </row>
    <row r="300" spans="1:11" x14ac:dyDescent="0.25">
      <c r="A300" s="19" t="s">
        <v>407</v>
      </c>
      <c r="B300" s="20">
        <v>5</v>
      </c>
      <c r="C300" s="20" t="s">
        <v>6</v>
      </c>
      <c r="D300" s="20" t="s">
        <v>51</v>
      </c>
      <c r="E300" s="21">
        <v>13</v>
      </c>
      <c r="F300" s="335"/>
      <c r="G300" s="335">
        <v>5</v>
      </c>
      <c r="H300" s="335" t="s">
        <v>6</v>
      </c>
      <c r="I300" s="335" t="s">
        <v>422</v>
      </c>
      <c r="J300" s="1">
        <v>13</v>
      </c>
      <c r="K300" s="1">
        <f t="shared" si="19"/>
        <v>0</v>
      </c>
    </row>
    <row r="301" spans="1:11" x14ac:dyDescent="0.25">
      <c r="A301" s="19" t="s">
        <v>407</v>
      </c>
      <c r="B301" s="20">
        <v>5</v>
      </c>
      <c r="C301" s="20" t="s">
        <v>6</v>
      </c>
      <c r="D301" s="20" t="s">
        <v>53</v>
      </c>
      <c r="E301" s="21">
        <v>29</v>
      </c>
      <c r="F301" s="335"/>
      <c r="G301" s="335">
        <v>5</v>
      </c>
      <c r="H301" s="335" t="s">
        <v>6</v>
      </c>
      <c r="I301" s="335" t="s">
        <v>423</v>
      </c>
      <c r="J301" s="1">
        <v>29</v>
      </c>
      <c r="K301" s="1">
        <f t="shared" si="19"/>
        <v>0</v>
      </c>
    </row>
    <row r="302" spans="1:11" x14ac:dyDescent="0.25">
      <c r="A302" s="19" t="s">
        <v>407</v>
      </c>
      <c r="B302" s="20">
        <v>6</v>
      </c>
      <c r="C302" s="20" t="s">
        <v>7</v>
      </c>
      <c r="D302" s="20" t="s">
        <v>60</v>
      </c>
      <c r="E302" s="21">
        <v>1</v>
      </c>
      <c r="F302" s="335"/>
      <c r="G302" s="335">
        <v>6</v>
      </c>
      <c r="H302" s="335" t="s">
        <v>7</v>
      </c>
      <c r="I302" s="335" t="s">
        <v>421</v>
      </c>
      <c r="J302" s="1">
        <v>1</v>
      </c>
      <c r="K302" s="1">
        <f t="shared" si="19"/>
        <v>0</v>
      </c>
    </row>
    <row r="303" spans="1:11" x14ac:dyDescent="0.25">
      <c r="A303" s="19" t="s">
        <v>407</v>
      </c>
      <c r="B303" s="20">
        <v>6</v>
      </c>
      <c r="C303" s="20" t="s">
        <v>7</v>
      </c>
      <c r="D303" s="20" t="s">
        <v>51</v>
      </c>
      <c r="E303" s="21">
        <v>1</v>
      </c>
      <c r="F303" s="335"/>
      <c r="G303" s="335">
        <v>6</v>
      </c>
      <c r="H303" s="335" t="s">
        <v>7</v>
      </c>
      <c r="I303" s="335" t="s">
        <v>422</v>
      </c>
      <c r="J303" s="1">
        <v>1</v>
      </c>
      <c r="K303" s="1">
        <f t="shared" si="19"/>
        <v>0</v>
      </c>
    </row>
    <row r="304" spans="1:11" x14ac:dyDescent="0.25">
      <c r="A304" s="19" t="s">
        <v>407</v>
      </c>
      <c r="B304" s="20">
        <v>6</v>
      </c>
      <c r="C304" s="20" t="s">
        <v>7</v>
      </c>
      <c r="D304" s="20" t="s">
        <v>53</v>
      </c>
      <c r="E304" s="21">
        <v>8</v>
      </c>
      <c r="F304" s="335"/>
      <c r="G304" s="335">
        <v>6</v>
      </c>
      <c r="H304" s="335" t="s">
        <v>7</v>
      </c>
      <c r="I304" s="335" t="s">
        <v>423</v>
      </c>
      <c r="J304" s="1">
        <v>8</v>
      </c>
      <c r="K304" s="1">
        <f t="shared" si="19"/>
        <v>0</v>
      </c>
    </row>
    <row r="305" spans="1:11" x14ac:dyDescent="0.25">
      <c r="A305" s="19" t="s">
        <v>407</v>
      </c>
      <c r="B305" s="20">
        <v>7</v>
      </c>
      <c r="C305" s="20" t="s">
        <v>8</v>
      </c>
      <c r="D305" s="20" t="s">
        <v>60</v>
      </c>
      <c r="E305" s="21">
        <v>15</v>
      </c>
      <c r="F305" s="335"/>
      <c r="G305" s="335">
        <v>7</v>
      </c>
      <c r="H305" s="335" t="s">
        <v>8</v>
      </c>
      <c r="I305" s="335" t="s">
        <v>421</v>
      </c>
      <c r="J305" s="1">
        <v>15</v>
      </c>
      <c r="K305" s="1">
        <f t="shared" si="19"/>
        <v>0</v>
      </c>
    </row>
    <row r="306" spans="1:11" x14ac:dyDescent="0.25">
      <c r="A306" s="19" t="s">
        <v>407</v>
      </c>
      <c r="B306" s="20">
        <v>7</v>
      </c>
      <c r="C306" s="20" t="s">
        <v>8</v>
      </c>
      <c r="D306" s="20" t="s">
        <v>51</v>
      </c>
      <c r="E306" s="21">
        <v>25</v>
      </c>
      <c r="F306" s="335"/>
      <c r="G306" s="335">
        <v>7</v>
      </c>
      <c r="H306" s="335" t="s">
        <v>8</v>
      </c>
      <c r="I306" s="335" t="s">
        <v>422</v>
      </c>
      <c r="J306" s="1">
        <v>25</v>
      </c>
      <c r="K306" s="1">
        <f t="shared" si="19"/>
        <v>0</v>
      </c>
    </row>
    <row r="307" spans="1:11" x14ac:dyDescent="0.25">
      <c r="A307" s="19" t="s">
        <v>407</v>
      </c>
      <c r="B307" s="20">
        <v>7</v>
      </c>
      <c r="C307" s="20" t="s">
        <v>8</v>
      </c>
      <c r="D307" s="20" t="s">
        <v>53</v>
      </c>
      <c r="E307" s="21">
        <v>42</v>
      </c>
      <c r="F307" s="335"/>
      <c r="G307" s="335">
        <v>7</v>
      </c>
      <c r="H307" s="335" t="s">
        <v>8</v>
      </c>
      <c r="I307" s="335" t="s">
        <v>423</v>
      </c>
      <c r="J307" s="1">
        <v>42</v>
      </c>
      <c r="K307" s="1">
        <f t="shared" si="19"/>
        <v>0</v>
      </c>
    </row>
    <row r="308" spans="1:11" x14ac:dyDescent="0.25">
      <c r="A308" s="19" t="s">
        <v>407</v>
      </c>
      <c r="B308" s="20">
        <v>8</v>
      </c>
      <c r="C308" s="20" t="s">
        <v>9</v>
      </c>
      <c r="D308" s="20" t="s">
        <v>51</v>
      </c>
      <c r="E308" s="21">
        <v>1</v>
      </c>
      <c r="F308" s="335"/>
      <c r="G308" s="335">
        <v>8</v>
      </c>
      <c r="H308" s="335" t="s">
        <v>9</v>
      </c>
      <c r="I308" s="335" t="s">
        <v>422</v>
      </c>
      <c r="J308" s="1">
        <v>1</v>
      </c>
      <c r="K308" s="1">
        <f t="shared" si="19"/>
        <v>0</v>
      </c>
    </row>
    <row r="309" spans="1:11" x14ac:dyDescent="0.25">
      <c r="A309" s="19" t="s">
        <v>407</v>
      </c>
      <c r="B309" s="20">
        <v>8</v>
      </c>
      <c r="C309" s="20" t="s">
        <v>9</v>
      </c>
      <c r="D309" s="20" t="s">
        <v>53</v>
      </c>
      <c r="E309" s="21">
        <v>2</v>
      </c>
      <c r="F309" s="335"/>
      <c r="G309" s="335">
        <v>8</v>
      </c>
      <c r="H309" s="335" t="s">
        <v>9</v>
      </c>
      <c r="I309" s="335" t="s">
        <v>423</v>
      </c>
      <c r="J309" s="1">
        <v>2</v>
      </c>
      <c r="K309" s="1">
        <f t="shared" si="19"/>
        <v>0</v>
      </c>
    </row>
    <row r="310" spans="1:11" x14ac:dyDescent="0.25">
      <c r="A310" s="19" t="s">
        <v>407</v>
      </c>
      <c r="B310" s="20">
        <v>9</v>
      </c>
      <c r="C310" s="20" t="s">
        <v>10</v>
      </c>
      <c r="D310" s="20" t="s">
        <v>60</v>
      </c>
      <c r="E310" s="21">
        <v>4</v>
      </c>
      <c r="F310" s="335"/>
      <c r="G310" s="335">
        <v>9</v>
      </c>
      <c r="H310" s="335" t="s">
        <v>10</v>
      </c>
      <c r="I310" s="335" t="s">
        <v>421</v>
      </c>
      <c r="J310" s="1">
        <v>4</v>
      </c>
      <c r="K310" s="1">
        <f t="shared" si="19"/>
        <v>0</v>
      </c>
    </row>
    <row r="311" spans="1:11" x14ac:dyDescent="0.25">
      <c r="A311" s="19" t="s">
        <v>407</v>
      </c>
      <c r="B311" s="20">
        <v>9</v>
      </c>
      <c r="C311" s="20" t="s">
        <v>10</v>
      </c>
      <c r="D311" s="20" t="s">
        <v>51</v>
      </c>
      <c r="E311" s="21">
        <v>4</v>
      </c>
      <c r="F311" s="335"/>
      <c r="G311" s="335">
        <v>9</v>
      </c>
      <c r="H311" s="335" t="s">
        <v>10</v>
      </c>
      <c r="I311" s="335" t="s">
        <v>422</v>
      </c>
      <c r="J311" s="1">
        <v>4</v>
      </c>
      <c r="K311" s="1">
        <f t="shared" si="19"/>
        <v>0</v>
      </c>
    </row>
    <row r="312" spans="1:11" x14ac:dyDescent="0.25">
      <c r="A312" s="19" t="s">
        <v>407</v>
      </c>
      <c r="B312" s="20">
        <v>9</v>
      </c>
      <c r="C312" s="20" t="s">
        <v>10</v>
      </c>
      <c r="D312" s="20" t="s">
        <v>53</v>
      </c>
      <c r="E312" s="21">
        <v>36</v>
      </c>
      <c r="F312" s="335"/>
      <c r="G312" s="335">
        <v>9</v>
      </c>
      <c r="H312" s="335" t="s">
        <v>10</v>
      </c>
      <c r="I312" s="335" t="s">
        <v>423</v>
      </c>
      <c r="J312" s="1">
        <v>36</v>
      </c>
      <c r="K312" s="1">
        <f t="shared" si="19"/>
        <v>0</v>
      </c>
    </row>
    <row r="313" spans="1:11" x14ac:dyDescent="0.25">
      <c r="A313" s="19" t="s">
        <v>407</v>
      </c>
      <c r="B313" s="20">
        <v>10</v>
      </c>
      <c r="C313" s="20" t="s">
        <v>11</v>
      </c>
      <c r="D313" s="20" t="s">
        <v>60</v>
      </c>
      <c r="E313" s="21">
        <v>1</v>
      </c>
      <c r="F313" s="335"/>
      <c r="G313" s="335">
        <v>10</v>
      </c>
      <c r="H313" s="335" t="s">
        <v>11</v>
      </c>
      <c r="I313" s="335" t="s">
        <v>421</v>
      </c>
      <c r="J313" s="1">
        <v>1</v>
      </c>
      <c r="K313" s="1">
        <f t="shared" si="19"/>
        <v>0</v>
      </c>
    </row>
    <row r="314" spans="1:11" x14ac:dyDescent="0.25">
      <c r="A314" s="19" t="s">
        <v>407</v>
      </c>
      <c r="B314" s="20">
        <v>10</v>
      </c>
      <c r="C314" s="20" t="s">
        <v>11</v>
      </c>
      <c r="D314" s="20" t="s">
        <v>51</v>
      </c>
      <c r="E314" s="21">
        <v>4</v>
      </c>
      <c r="F314" s="335"/>
      <c r="G314" s="335">
        <v>10</v>
      </c>
      <c r="H314" s="335" t="s">
        <v>11</v>
      </c>
      <c r="I314" s="335" t="s">
        <v>422</v>
      </c>
      <c r="J314" s="1">
        <v>4</v>
      </c>
      <c r="K314" s="1">
        <f t="shared" si="19"/>
        <v>0</v>
      </c>
    </row>
    <row r="315" spans="1:11" x14ac:dyDescent="0.25">
      <c r="A315" s="19" t="s">
        <v>407</v>
      </c>
      <c r="B315" s="20">
        <v>10</v>
      </c>
      <c r="C315" s="20" t="s">
        <v>11</v>
      </c>
      <c r="D315" s="20" t="s">
        <v>53</v>
      </c>
      <c r="E315" s="21">
        <v>1</v>
      </c>
      <c r="F315" s="335"/>
      <c r="G315" s="335">
        <v>10</v>
      </c>
      <c r="H315" s="335" t="s">
        <v>11</v>
      </c>
      <c r="I315" s="335" t="s">
        <v>423</v>
      </c>
      <c r="J315" s="1">
        <v>1</v>
      </c>
      <c r="K315" s="1">
        <f t="shared" si="19"/>
        <v>0</v>
      </c>
    </row>
    <row r="316" spans="1:11" x14ac:dyDescent="0.25">
      <c r="A316" s="19" t="s">
        <v>407</v>
      </c>
      <c r="B316" s="20">
        <v>11</v>
      </c>
      <c r="C316" s="20" t="s">
        <v>12</v>
      </c>
      <c r="D316" s="20" t="s">
        <v>60</v>
      </c>
      <c r="E316" s="21">
        <v>1</v>
      </c>
      <c r="F316" s="335"/>
      <c r="G316" s="335">
        <v>11</v>
      </c>
      <c r="H316" s="335" t="s">
        <v>12</v>
      </c>
      <c r="I316" s="335" t="s">
        <v>421</v>
      </c>
      <c r="J316" s="1">
        <v>1</v>
      </c>
      <c r="K316" s="1">
        <f t="shared" si="19"/>
        <v>0</v>
      </c>
    </row>
    <row r="317" spans="1:11" x14ac:dyDescent="0.25">
      <c r="A317" s="19" t="s">
        <v>407</v>
      </c>
      <c r="B317" s="20">
        <v>11</v>
      </c>
      <c r="C317" s="20" t="s">
        <v>12</v>
      </c>
      <c r="D317" s="20" t="s">
        <v>51</v>
      </c>
      <c r="E317" s="21">
        <v>3</v>
      </c>
      <c r="F317" s="335"/>
      <c r="G317" s="335">
        <v>11</v>
      </c>
      <c r="H317" s="335" t="s">
        <v>12</v>
      </c>
      <c r="I317" s="335" t="s">
        <v>422</v>
      </c>
      <c r="J317" s="1">
        <v>3</v>
      </c>
      <c r="K317" s="1">
        <f t="shared" si="19"/>
        <v>0</v>
      </c>
    </row>
    <row r="318" spans="1:11" x14ac:dyDescent="0.25">
      <c r="A318" s="19" t="s">
        <v>407</v>
      </c>
      <c r="B318" s="20">
        <v>11</v>
      </c>
      <c r="C318" s="20" t="s">
        <v>12</v>
      </c>
      <c r="D318" s="20" t="s">
        <v>53</v>
      </c>
      <c r="E318" s="21">
        <v>28</v>
      </c>
      <c r="F318" s="335"/>
      <c r="G318" s="335">
        <v>11</v>
      </c>
      <c r="H318" s="335" t="s">
        <v>12</v>
      </c>
      <c r="I318" s="335" t="s">
        <v>423</v>
      </c>
      <c r="J318" s="1">
        <v>28</v>
      </c>
      <c r="K318" s="1">
        <f t="shared" si="19"/>
        <v>0</v>
      </c>
    </row>
    <row r="319" spans="1:11" x14ac:dyDescent="0.25">
      <c r="A319" s="19" t="s">
        <v>407</v>
      </c>
      <c r="B319" s="20">
        <v>12</v>
      </c>
      <c r="C319" s="20" t="s">
        <v>13</v>
      </c>
      <c r="D319" s="20" t="s">
        <v>51</v>
      </c>
      <c r="E319" s="21">
        <v>10</v>
      </c>
      <c r="F319" s="335"/>
      <c r="G319" s="335">
        <v>12</v>
      </c>
      <c r="H319" s="335" t="s">
        <v>13</v>
      </c>
      <c r="I319" s="335" t="s">
        <v>422</v>
      </c>
      <c r="J319" s="1">
        <v>10</v>
      </c>
      <c r="K319" s="1">
        <f t="shared" si="19"/>
        <v>0</v>
      </c>
    </row>
    <row r="320" spans="1:11" x14ac:dyDescent="0.25">
      <c r="A320" s="19" t="s">
        <v>407</v>
      </c>
      <c r="B320" s="20">
        <v>12</v>
      </c>
      <c r="C320" s="20" t="s">
        <v>13</v>
      </c>
      <c r="D320" s="20" t="s">
        <v>53</v>
      </c>
      <c r="E320" s="21">
        <v>15</v>
      </c>
      <c r="F320" s="335"/>
      <c r="G320" s="335">
        <v>12</v>
      </c>
      <c r="H320" s="335" t="s">
        <v>13</v>
      </c>
      <c r="I320" s="335" t="s">
        <v>423</v>
      </c>
      <c r="J320" s="1">
        <v>15</v>
      </c>
      <c r="K320" s="1">
        <f t="shared" si="19"/>
        <v>0</v>
      </c>
    </row>
    <row r="321" spans="1:11" x14ac:dyDescent="0.25">
      <c r="A321" s="19" t="s">
        <v>407</v>
      </c>
      <c r="B321" s="20">
        <v>13</v>
      </c>
      <c r="C321" s="20" t="s">
        <v>14</v>
      </c>
      <c r="D321" s="20" t="s">
        <v>53</v>
      </c>
      <c r="E321" s="21">
        <v>36</v>
      </c>
      <c r="F321" s="335"/>
      <c r="G321" s="335">
        <v>13</v>
      </c>
      <c r="H321" s="335" t="s">
        <v>14</v>
      </c>
      <c r="I321" s="335" t="s">
        <v>423</v>
      </c>
      <c r="J321" s="1">
        <v>36</v>
      </c>
      <c r="K321" s="1">
        <f t="shared" si="19"/>
        <v>0</v>
      </c>
    </row>
    <row r="322" spans="1:11" x14ac:dyDescent="0.25">
      <c r="A322" s="19" t="s">
        <v>407</v>
      </c>
      <c r="B322" s="20">
        <v>14</v>
      </c>
      <c r="C322" s="20" t="s">
        <v>76</v>
      </c>
      <c r="D322" s="20" t="s">
        <v>53</v>
      </c>
      <c r="E322" s="21">
        <v>66</v>
      </c>
      <c r="F322" s="335"/>
      <c r="G322" s="335">
        <v>14</v>
      </c>
      <c r="H322" s="335" t="s">
        <v>76</v>
      </c>
      <c r="I322" s="335" t="s">
        <v>423</v>
      </c>
      <c r="J322" s="1">
        <v>66</v>
      </c>
      <c r="K322" s="1">
        <f t="shared" si="19"/>
        <v>0</v>
      </c>
    </row>
    <row r="323" spans="1:11" x14ac:dyDescent="0.25">
      <c r="A323" s="19" t="s">
        <v>407</v>
      </c>
      <c r="B323" s="20">
        <v>15</v>
      </c>
      <c r="C323" s="20" t="s">
        <v>72</v>
      </c>
      <c r="D323" s="20" t="s">
        <v>53</v>
      </c>
      <c r="E323" s="21">
        <v>7</v>
      </c>
      <c r="F323" s="335"/>
      <c r="G323" s="335">
        <v>15</v>
      </c>
      <c r="H323" s="335" t="s">
        <v>72</v>
      </c>
      <c r="I323" s="335" t="s">
        <v>423</v>
      </c>
      <c r="J323" s="1">
        <v>7</v>
      </c>
      <c r="K323" s="1">
        <f t="shared" si="19"/>
        <v>0</v>
      </c>
    </row>
    <row r="324" spans="1:11" x14ac:dyDescent="0.25">
      <c r="A324" s="19" t="s">
        <v>407</v>
      </c>
      <c r="B324" s="20">
        <v>16</v>
      </c>
      <c r="C324" s="20" t="s">
        <v>73</v>
      </c>
      <c r="D324" s="20" t="s">
        <v>53</v>
      </c>
      <c r="E324" s="21">
        <v>4</v>
      </c>
      <c r="F324" s="335"/>
      <c r="G324" s="335">
        <v>16</v>
      </c>
      <c r="H324" s="335" t="s">
        <v>73</v>
      </c>
      <c r="I324" s="335" t="s">
        <v>423</v>
      </c>
      <c r="J324" s="1">
        <v>4</v>
      </c>
      <c r="K324" s="1">
        <f t="shared" si="19"/>
        <v>0</v>
      </c>
    </row>
    <row r="325" spans="1:11" x14ac:dyDescent="0.25">
      <c r="A325" s="19" t="s">
        <v>407</v>
      </c>
      <c r="B325" s="20">
        <v>17</v>
      </c>
      <c r="C325" s="20" t="s">
        <v>90</v>
      </c>
      <c r="D325" s="20" t="s">
        <v>53</v>
      </c>
      <c r="E325" s="21">
        <v>3</v>
      </c>
      <c r="F325" s="335"/>
      <c r="G325" s="335">
        <v>17</v>
      </c>
      <c r="H325" s="335" t="s">
        <v>90</v>
      </c>
      <c r="I325" s="335" t="s">
        <v>423</v>
      </c>
      <c r="J325" s="1">
        <v>3</v>
      </c>
      <c r="K325" s="1">
        <f t="shared" si="19"/>
        <v>0</v>
      </c>
    </row>
    <row r="326" spans="1:11" x14ac:dyDescent="0.25">
      <c r="A326" s="19" t="s">
        <v>407</v>
      </c>
      <c r="B326" s="20">
        <v>18</v>
      </c>
      <c r="C326" s="20" t="s">
        <v>74</v>
      </c>
      <c r="D326" s="20" t="s">
        <v>53</v>
      </c>
      <c r="E326" s="21">
        <v>30</v>
      </c>
      <c r="F326" s="335"/>
      <c r="G326" s="335">
        <v>18</v>
      </c>
      <c r="H326" s="335" t="s">
        <v>74</v>
      </c>
      <c r="I326" s="335" t="s">
        <v>423</v>
      </c>
      <c r="J326" s="1">
        <v>30</v>
      </c>
      <c r="K326" s="1">
        <f t="shared" si="19"/>
        <v>0</v>
      </c>
    </row>
    <row r="327" spans="1:11" x14ac:dyDescent="0.25">
      <c r="A327" s="19" t="s">
        <v>407</v>
      </c>
      <c r="B327" s="20">
        <v>20</v>
      </c>
      <c r="C327" s="20" t="s">
        <v>15</v>
      </c>
      <c r="D327" s="20" t="s">
        <v>60</v>
      </c>
      <c r="E327" s="21">
        <v>4</v>
      </c>
      <c r="F327" s="335"/>
      <c r="G327" s="335">
        <v>20</v>
      </c>
      <c r="H327" s="335" t="s">
        <v>15</v>
      </c>
      <c r="I327" s="335" t="s">
        <v>421</v>
      </c>
      <c r="J327" s="1">
        <v>4</v>
      </c>
      <c r="K327" s="1">
        <f t="shared" si="19"/>
        <v>0</v>
      </c>
    </row>
    <row r="328" spans="1:11" x14ac:dyDescent="0.25">
      <c r="A328" s="19" t="s">
        <v>407</v>
      </c>
      <c r="B328" s="20">
        <v>20</v>
      </c>
      <c r="C328" s="20" t="s">
        <v>15</v>
      </c>
      <c r="D328" s="20" t="s">
        <v>51</v>
      </c>
      <c r="E328" s="21">
        <v>3</v>
      </c>
      <c r="F328" s="335"/>
      <c r="G328" s="335">
        <v>20</v>
      </c>
      <c r="H328" s="335" t="s">
        <v>15</v>
      </c>
      <c r="I328" s="335" t="s">
        <v>422</v>
      </c>
      <c r="J328" s="1">
        <v>3</v>
      </c>
      <c r="K328" s="1">
        <f t="shared" si="19"/>
        <v>0</v>
      </c>
    </row>
    <row r="329" spans="1:11" x14ac:dyDescent="0.25">
      <c r="A329" s="19" t="s">
        <v>407</v>
      </c>
      <c r="B329" s="20">
        <v>20</v>
      </c>
      <c r="C329" s="20" t="s">
        <v>15</v>
      </c>
      <c r="D329" s="20" t="s">
        <v>53</v>
      </c>
      <c r="E329" s="21">
        <v>4</v>
      </c>
      <c r="F329" s="335"/>
      <c r="G329" s="335">
        <v>20</v>
      </c>
      <c r="H329" s="335" t="s">
        <v>15</v>
      </c>
      <c r="I329" s="335" t="s">
        <v>423</v>
      </c>
      <c r="J329" s="1">
        <v>4</v>
      </c>
      <c r="K329" s="1">
        <f t="shared" si="19"/>
        <v>0</v>
      </c>
    </row>
    <row r="330" spans="1:11" x14ac:dyDescent="0.25">
      <c r="A330" s="19" t="s">
        <v>407</v>
      </c>
      <c r="B330" s="20">
        <v>22</v>
      </c>
      <c r="C330" s="20" t="s">
        <v>16</v>
      </c>
      <c r="D330" s="20" t="s">
        <v>51</v>
      </c>
      <c r="E330" s="21">
        <v>4</v>
      </c>
      <c r="F330" s="335"/>
      <c r="G330" s="335">
        <v>22</v>
      </c>
      <c r="H330" s="335" t="s">
        <v>16</v>
      </c>
      <c r="I330" s="335" t="s">
        <v>422</v>
      </c>
      <c r="J330" s="1">
        <v>4</v>
      </c>
      <c r="K330" s="1">
        <f t="shared" si="19"/>
        <v>0</v>
      </c>
    </row>
    <row r="331" spans="1:11" x14ac:dyDescent="0.25">
      <c r="A331" s="19" t="s">
        <v>407</v>
      </c>
      <c r="B331" s="20">
        <v>24</v>
      </c>
      <c r="C331" s="20" t="s">
        <v>17</v>
      </c>
      <c r="D331" s="20" t="s">
        <v>53</v>
      </c>
      <c r="E331" s="21">
        <v>22</v>
      </c>
      <c r="F331" s="335"/>
      <c r="G331" s="335">
        <v>24</v>
      </c>
      <c r="H331" s="335" t="s">
        <v>17</v>
      </c>
      <c r="I331" s="335" t="s">
        <v>423</v>
      </c>
      <c r="J331" s="1">
        <v>22</v>
      </c>
      <c r="K331" s="1">
        <f t="shared" si="19"/>
        <v>0</v>
      </c>
    </row>
    <row r="332" spans="1:11" x14ac:dyDescent="0.25">
      <c r="A332" s="19" t="s">
        <v>407</v>
      </c>
      <c r="B332" s="20">
        <v>26</v>
      </c>
      <c r="C332" s="20" t="s">
        <v>18</v>
      </c>
      <c r="D332" s="20" t="s">
        <v>60</v>
      </c>
      <c r="E332" s="21">
        <v>1</v>
      </c>
      <c r="F332" s="335"/>
      <c r="G332" s="335">
        <v>26</v>
      </c>
      <c r="H332" s="335" t="s">
        <v>18</v>
      </c>
      <c r="I332" s="335" t="s">
        <v>421</v>
      </c>
      <c r="J332" s="1">
        <v>1</v>
      </c>
      <c r="K332" s="1">
        <f t="shared" si="19"/>
        <v>0</v>
      </c>
    </row>
    <row r="333" spans="1:11" x14ac:dyDescent="0.25">
      <c r="A333" s="19" t="s">
        <v>407</v>
      </c>
      <c r="B333" s="20">
        <v>26</v>
      </c>
      <c r="C333" s="20" t="s">
        <v>18</v>
      </c>
      <c r="D333" s="20" t="s">
        <v>53</v>
      </c>
      <c r="E333" s="21">
        <v>1</v>
      </c>
      <c r="F333" s="335"/>
      <c r="G333" s="335">
        <v>26</v>
      </c>
      <c r="H333" s="335" t="s">
        <v>18</v>
      </c>
      <c r="I333" s="335" t="s">
        <v>423</v>
      </c>
      <c r="J333" s="1">
        <v>1</v>
      </c>
      <c r="K333" s="1">
        <f t="shared" si="19"/>
        <v>0</v>
      </c>
    </row>
    <row r="334" spans="1:11" x14ac:dyDescent="0.25">
      <c r="A334" s="19" t="s">
        <v>407</v>
      </c>
      <c r="B334" s="20">
        <v>27</v>
      </c>
      <c r="C334" s="20" t="s">
        <v>75</v>
      </c>
      <c r="D334" s="20" t="s">
        <v>53</v>
      </c>
      <c r="E334" s="21">
        <v>11</v>
      </c>
      <c r="F334" s="335"/>
      <c r="G334" s="335">
        <v>27</v>
      </c>
      <c r="H334" s="335" t="s">
        <v>75</v>
      </c>
      <c r="I334" s="335" t="s">
        <v>423</v>
      </c>
      <c r="J334" s="1">
        <v>11</v>
      </c>
      <c r="K334" s="1">
        <f t="shared" si="19"/>
        <v>0</v>
      </c>
    </row>
    <row r="335" spans="1:11" x14ac:dyDescent="0.25">
      <c r="A335" s="19" t="s">
        <v>407</v>
      </c>
      <c r="B335" s="20">
        <v>30</v>
      </c>
      <c r="C335" s="20" t="s">
        <v>19</v>
      </c>
      <c r="D335" s="20" t="s">
        <v>60</v>
      </c>
      <c r="E335" s="21">
        <v>1</v>
      </c>
      <c r="F335" s="335"/>
      <c r="G335" s="335">
        <v>30</v>
      </c>
      <c r="H335" s="335" t="s">
        <v>19</v>
      </c>
      <c r="I335" s="335" t="s">
        <v>421</v>
      </c>
      <c r="J335" s="1">
        <v>1</v>
      </c>
      <c r="K335" s="1">
        <f t="shared" si="19"/>
        <v>0</v>
      </c>
    </row>
    <row r="336" spans="1:11" x14ac:dyDescent="0.25">
      <c r="A336" s="19" t="s">
        <v>407</v>
      </c>
      <c r="B336" s="20">
        <v>30</v>
      </c>
      <c r="C336" s="20" t="s">
        <v>19</v>
      </c>
      <c r="D336" s="20" t="s">
        <v>51</v>
      </c>
      <c r="E336" s="21">
        <v>2</v>
      </c>
      <c r="F336" s="335"/>
      <c r="G336" s="335">
        <v>30</v>
      </c>
      <c r="H336" s="335" t="s">
        <v>19</v>
      </c>
      <c r="I336" s="335" t="s">
        <v>422</v>
      </c>
      <c r="J336" s="1">
        <v>2</v>
      </c>
      <c r="K336" s="1">
        <f t="shared" si="19"/>
        <v>0</v>
      </c>
    </row>
    <row r="337" spans="1:11" x14ac:dyDescent="0.25">
      <c r="A337" s="19" t="s">
        <v>407</v>
      </c>
      <c r="B337" s="20">
        <v>30</v>
      </c>
      <c r="C337" s="20" t="s">
        <v>19</v>
      </c>
      <c r="D337" s="20" t="s">
        <v>53</v>
      </c>
      <c r="E337" s="21">
        <v>75</v>
      </c>
      <c r="F337" s="335"/>
      <c r="G337" s="335">
        <v>30</v>
      </c>
      <c r="H337" s="335" t="s">
        <v>19</v>
      </c>
      <c r="I337" s="335" t="s">
        <v>423</v>
      </c>
      <c r="J337" s="1">
        <v>75</v>
      </c>
      <c r="K337" s="1">
        <f t="shared" si="19"/>
        <v>0</v>
      </c>
    </row>
    <row r="338" spans="1:11" x14ac:dyDescent="0.25">
      <c r="A338" s="19" t="s">
        <v>407</v>
      </c>
      <c r="B338" s="20">
        <v>32</v>
      </c>
      <c r="C338" s="20" t="s">
        <v>20</v>
      </c>
      <c r="D338" s="20" t="s">
        <v>51</v>
      </c>
      <c r="E338" s="21">
        <v>3</v>
      </c>
      <c r="F338" s="335"/>
      <c r="G338" s="335">
        <v>32</v>
      </c>
      <c r="H338" s="335" t="s">
        <v>20</v>
      </c>
      <c r="I338" s="335" t="s">
        <v>422</v>
      </c>
      <c r="J338" s="1">
        <v>3</v>
      </c>
      <c r="K338" s="1">
        <f t="shared" si="19"/>
        <v>0</v>
      </c>
    </row>
    <row r="339" spans="1:11" x14ac:dyDescent="0.25">
      <c r="A339" s="19" t="s">
        <v>407</v>
      </c>
      <c r="B339" s="20">
        <v>32</v>
      </c>
      <c r="C339" s="20" t="s">
        <v>20</v>
      </c>
      <c r="D339" s="20" t="s">
        <v>53</v>
      </c>
      <c r="E339" s="21">
        <v>3</v>
      </c>
      <c r="F339" s="335"/>
      <c r="G339" s="335">
        <v>32</v>
      </c>
      <c r="H339" s="335" t="s">
        <v>20</v>
      </c>
      <c r="I339" s="335" t="s">
        <v>423</v>
      </c>
      <c r="J339" s="1">
        <v>3</v>
      </c>
      <c r="K339" s="1">
        <f t="shared" si="19"/>
        <v>0</v>
      </c>
    </row>
    <row r="340" spans="1:11" x14ac:dyDescent="0.25">
      <c r="A340" s="19" t="s">
        <v>407</v>
      </c>
      <c r="B340" s="20">
        <v>34</v>
      </c>
      <c r="C340" s="20" t="s">
        <v>21</v>
      </c>
      <c r="D340" s="20" t="s">
        <v>53</v>
      </c>
      <c r="E340" s="21">
        <v>12</v>
      </c>
      <c r="F340" s="335"/>
      <c r="G340" s="335">
        <v>34</v>
      </c>
      <c r="H340" s="335" t="s">
        <v>21</v>
      </c>
      <c r="I340" s="335" t="s">
        <v>423</v>
      </c>
      <c r="J340" s="1">
        <v>12</v>
      </c>
      <c r="K340" s="1">
        <f t="shared" si="19"/>
        <v>0</v>
      </c>
    </row>
    <row r="341" spans="1:11" x14ac:dyDescent="0.25">
      <c r="A341" s="19" t="s">
        <v>407</v>
      </c>
      <c r="B341" s="20">
        <v>36</v>
      </c>
      <c r="C341" s="20" t="s">
        <v>22</v>
      </c>
      <c r="D341" s="20" t="s">
        <v>60</v>
      </c>
      <c r="E341" s="21">
        <v>1</v>
      </c>
      <c r="F341" s="335"/>
      <c r="G341" s="335">
        <v>36</v>
      </c>
      <c r="H341" s="335" t="s">
        <v>22</v>
      </c>
      <c r="I341" s="335" t="s">
        <v>421</v>
      </c>
      <c r="J341" s="1">
        <v>1</v>
      </c>
      <c r="K341" s="1">
        <f t="shared" si="19"/>
        <v>0</v>
      </c>
    </row>
    <row r="342" spans="1:11" x14ac:dyDescent="0.25">
      <c r="A342" s="19" t="s">
        <v>407</v>
      </c>
      <c r="B342" s="20">
        <v>36</v>
      </c>
      <c r="C342" s="20" t="s">
        <v>22</v>
      </c>
      <c r="D342" s="20" t="s">
        <v>51</v>
      </c>
      <c r="E342" s="21">
        <v>1</v>
      </c>
      <c r="F342" s="335"/>
      <c r="G342" s="335">
        <v>36</v>
      </c>
      <c r="H342" s="335" t="s">
        <v>22</v>
      </c>
      <c r="I342" s="335" t="s">
        <v>422</v>
      </c>
      <c r="J342" s="1">
        <v>1</v>
      </c>
      <c r="K342" s="1">
        <f t="shared" si="19"/>
        <v>0</v>
      </c>
    </row>
    <row r="343" spans="1:11" x14ac:dyDescent="0.25">
      <c r="A343" s="19" t="s">
        <v>407</v>
      </c>
      <c r="B343" s="20">
        <v>36</v>
      </c>
      <c r="C343" s="20" t="s">
        <v>22</v>
      </c>
      <c r="D343" s="20" t="s">
        <v>53</v>
      </c>
      <c r="E343" s="21">
        <v>3</v>
      </c>
      <c r="F343" s="335"/>
      <c r="G343" s="335">
        <v>36</v>
      </c>
      <c r="H343" s="335" t="s">
        <v>22</v>
      </c>
      <c r="I343" s="335" t="s">
        <v>423</v>
      </c>
      <c r="J343" s="1">
        <v>3</v>
      </c>
      <c r="K343" s="1">
        <f t="shared" si="19"/>
        <v>0</v>
      </c>
    </row>
    <row r="344" spans="1:11" x14ac:dyDescent="0.25">
      <c r="A344" s="19" t="s">
        <v>407</v>
      </c>
      <c r="B344" s="20">
        <v>38</v>
      </c>
      <c r="C344" s="20" t="s">
        <v>23</v>
      </c>
      <c r="D344" s="20" t="s">
        <v>53</v>
      </c>
      <c r="E344" s="21">
        <v>54</v>
      </c>
      <c r="F344" s="335"/>
      <c r="G344" s="335">
        <v>38</v>
      </c>
      <c r="H344" s="335" t="s">
        <v>23</v>
      </c>
      <c r="I344" s="335" t="s">
        <v>423</v>
      </c>
      <c r="J344" s="1">
        <v>54</v>
      </c>
      <c r="K344" s="1">
        <f t="shared" si="19"/>
        <v>0</v>
      </c>
    </row>
    <row r="345" spans="1:11" x14ac:dyDescent="0.25">
      <c r="A345" s="19" t="s">
        <v>407</v>
      </c>
      <c r="B345" s="20">
        <v>40</v>
      </c>
      <c r="C345" s="20" t="s">
        <v>24</v>
      </c>
      <c r="D345" s="20" t="s">
        <v>53</v>
      </c>
      <c r="E345" s="21">
        <v>5</v>
      </c>
      <c r="F345" s="335"/>
      <c r="G345" s="335">
        <v>40</v>
      </c>
      <c r="H345" s="335" t="s">
        <v>24</v>
      </c>
      <c r="I345" s="335" t="s">
        <v>423</v>
      </c>
      <c r="J345" s="1">
        <v>5</v>
      </c>
      <c r="K345" s="1">
        <f t="shared" si="19"/>
        <v>0</v>
      </c>
    </row>
    <row r="346" spans="1:11" x14ac:dyDescent="0.25">
      <c r="A346" s="19" t="s">
        <v>407</v>
      </c>
      <c r="B346" s="20">
        <v>42</v>
      </c>
      <c r="C346" s="20" t="s">
        <v>25</v>
      </c>
      <c r="D346" s="20" t="s">
        <v>51</v>
      </c>
      <c r="E346" s="21">
        <v>3</v>
      </c>
      <c r="F346" s="335"/>
      <c r="G346" s="335">
        <v>42</v>
      </c>
      <c r="H346" s="335" t="s">
        <v>25</v>
      </c>
      <c r="I346" s="335" t="s">
        <v>422</v>
      </c>
      <c r="J346" s="1">
        <v>3</v>
      </c>
      <c r="K346" s="1">
        <f t="shared" si="19"/>
        <v>0</v>
      </c>
    </row>
    <row r="347" spans="1:11" x14ac:dyDescent="0.25">
      <c r="A347" s="19" t="s">
        <v>407</v>
      </c>
      <c r="B347" s="20">
        <v>44</v>
      </c>
      <c r="C347" s="20" t="s">
        <v>26</v>
      </c>
      <c r="D347" s="20" t="s">
        <v>53</v>
      </c>
      <c r="E347" s="21">
        <v>2</v>
      </c>
      <c r="F347" s="335"/>
      <c r="G347" s="335">
        <v>44</v>
      </c>
      <c r="H347" s="335" t="s">
        <v>26</v>
      </c>
      <c r="I347" s="335" t="s">
        <v>423</v>
      </c>
      <c r="J347" s="1">
        <v>2</v>
      </c>
      <c r="K347" s="1">
        <f t="shared" si="19"/>
        <v>0</v>
      </c>
    </row>
    <row r="348" spans="1:11" x14ac:dyDescent="0.25">
      <c r="A348" s="19" t="s">
        <v>407</v>
      </c>
      <c r="B348" s="20">
        <v>46</v>
      </c>
      <c r="C348" s="20" t="s">
        <v>27</v>
      </c>
      <c r="D348" s="20" t="s">
        <v>53</v>
      </c>
      <c r="E348" s="21">
        <v>6</v>
      </c>
      <c r="F348" s="335"/>
      <c r="G348" s="335">
        <v>46</v>
      </c>
      <c r="H348" s="335" t="s">
        <v>27</v>
      </c>
      <c r="I348" s="335" t="s">
        <v>423</v>
      </c>
      <c r="J348" s="1">
        <v>6</v>
      </c>
      <c r="K348" s="1">
        <f t="shared" si="19"/>
        <v>0</v>
      </c>
    </row>
    <row r="349" spans="1:11" x14ac:dyDescent="0.25">
      <c r="A349" s="19" t="s">
        <v>407</v>
      </c>
      <c r="B349" s="20">
        <v>48</v>
      </c>
      <c r="C349" s="20" t="s">
        <v>28</v>
      </c>
      <c r="D349" s="20" t="s">
        <v>60</v>
      </c>
      <c r="E349" s="21">
        <v>1</v>
      </c>
      <c r="F349" s="335"/>
      <c r="G349" s="335">
        <v>48</v>
      </c>
      <c r="H349" s="335" t="s">
        <v>28</v>
      </c>
      <c r="I349" s="335" t="s">
        <v>421</v>
      </c>
      <c r="J349" s="1">
        <v>1</v>
      </c>
      <c r="K349" s="1">
        <f t="shared" si="19"/>
        <v>0</v>
      </c>
    </row>
    <row r="350" spans="1:11" x14ac:dyDescent="0.25">
      <c r="A350" s="19" t="s">
        <v>407</v>
      </c>
      <c r="B350" s="20">
        <v>48</v>
      </c>
      <c r="C350" s="20" t="s">
        <v>28</v>
      </c>
      <c r="D350" s="20" t="s">
        <v>51</v>
      </c>
      <c r="E350" s="21">
        <v>2</v>
      </c>
      <c r="F350" s="335"/>
      <c r="G350" s="335">
        <v>48</v>
      </c>
      <c r="H350" s="335" t="s">
        <v>28</v>
      </c>
      <c r="I350" s="335" t="s">
        <v>422</v>
      </c>
      <c r="J350" s="1">
        <v>2</v>
      </c>
      <c r="K350" s="1">
        <f t="shared" si="19"/>
        <v>0</v>
      </c>
    </row>
    <row r="351" spans="1:11" x14ac:dyDescent="0.25">
      <c r="A351" s="19" t="s">
        <v>407</v>
      </c>
      <c r="B351" s="20">
        <v>50</v>
      </c>
      <c r="C351" s="20" t="s">
        <v>29</v>
      </c>
      <c r="D351" s="20" t="s">
        <v>60</v>
      </c>
      <c r="E351" s="21">
        <v>1</v>
      </c>
      <c r="F351" s="335"/>
      <c r="G351" s="335">
        <v>50</v>
      </c>
      <c r="H351" s="335" t="s">
        <v>29</v>
      </c>
      <c r="I351" s="335" t="s">
        <v>421</v>
      </c>
      <c r="J351" s="1">
        <v>1</v>
      </c>
      <c r="K351" s="1">
        <f t="shared" si="19"/>
        <v>0</v>
      </c>
    </row>
    <row r="352" spans="1:11" x14ac:dyDescent="0.25">
      <c r="A352" s="19" t="s">
        <v>407</v>
      </c>
      <c r="B352" s="20">
        <v>50</v>
      </c>
      <c r="C352" s="20" t="s">
        <v>29</v>
      </c>
      <c r="D352" s="20" t="s">
        <v>51</v>
      </c>
      <c r="E352" s="21">
        <v>1</v>
      </c>
      <c r="F352" s="335"/>
      <c r="G352" s="335">
        <v>50</v>
      </c>
      <c r="H352" s="335" t="s">
        <v>29</v>
      </c>
      <c r="I352" s="335" t="s">
        <v>422</v>
      </c>
      <c r="J352" s="1">
        <v>1</v>
      </c>
      <c r="K352" s="1">
        <f t="shared" si="19"/>
        <v>0</v>
      </c>
    </row>
    <row r="353" spans="1:11" x14ac:dyDescent="0.25">
      <c r="A353" s="19" t="s">
        <v>407</v>
      </c>
      <c r="B353" s="20">
        <v>50</v>
      </c>
      <c r="C353" s="20" t="s">
        <v>29</v>
      </c>
      <c r="D353" s="20" t="s">
        <v>53</v>
      </c>
      <c r="E353" s="21">
        <v>6</v>
      </c>
      <c r="F353" s="335"/>
      <c r="G353" s="335">
        <v>50</v>
      </c>
      <c r="H353" s="335" t="s">
        <v>29</v>
      </c>
      <c r="I353" s="335" t="s">
        <v>423</v>
      </c>
      <c r="J353" s="1">
        <v>6</v>
      </c>
      <c r="K353" s="1">
        <f t="shared" ref="K353:K373" si="20">J353-E353</f>
        <v>0</v>
      </c>
    </row>
    <row r="354" spans="1:11" x14ac:dyDescent="0.25">
      <c r="A354" s="19" t="s">
        <v>407</v>
      </c>
      <c r="B354" s="20">
        <v>52</v>
      </c>
      <c r="C354" s="20" t="s">
        <v>30</v>
      </c>
      <c r="D354" s="20" t="s">
        <v>60</v>
      </c>
      <c r="E354" s="21">
        <v>1</v>
      </c>
      <c r="F354" s="335"/>
      <c r="G354" s="335">
        <v>52</v>
      </c>
      <c r="H354" s="335" t="s">
        <v>30</v>
      </c>
      <c r="I354" s="335" t="s">
        <v>421</v>
      </c>
      <c r="J354" s="1">
        <v>1</v>
      </c>
      <c r="K354" s="1">
        <f t="shared" si="20"/>
        <v>0</v>
      </c>
    </row>
    <row r="355" spans="1:11" x14ac:dyDescent="0.25">
      <c r="A355" s="19" t="s">
        <v>407</v>
      </c>
      <c r="B355" s="20">
        <v>52</v>
      </c>
      <c r="C355" s="20" t="s">
        <v>30</v>
      </c>
      <c r="D355" s="20" t="s">
        <v>51</v>
      </c>
      <c r="E355" s="21">
        <v>34</v>
      </c>
      <c r="F355" s="335"/>
      <c r="G355" s="335">
        <v>52</v>
      </c>
      <c r="H355" s="335" t="s">
        <v>30</v>
      </c>
      <c r="I355" s="335" t="s">
        <v>422</v>
      </c>
      <c r="J355" s="1">
        <v>34</v>
      </c>
      <c r="K355" s="1">
        <f t="shared" si="20"/>
        <v>0</v>
      </c>
    </row>
    <row r="356" spans="1:11" x14ac:dyDescent="0.25">
      <c r="A356" s="19" t="s">
        <v>407</v>
      </c>
      <c r="B356" s="20">
        <v>52</v>
      </c>
      <c r="C356" s="20" t="s">
        <v>30</v>
      </c>
      <c r="D356" s="20" t="s">
        <v>53</v>
      </c>
      <c r="E356" s="21">
        <v>21</v>
      </c>
      <c r="F356" s="335"/>
      <c r="G356" s="335">
        <v>52</v>
      </c>
      <c r="H356" s="335" t="s">
        <v>30</v>
      </c>
      <c r="I356" s="335" t="s">
        <v>423</v>
      </c>
      <c r="J356" s="1">
        <v>21</v>
      </c>
      <c r="K356" s="1">
        <f t="shared" si="20"/>
        <v>0</v>
      </c>
    </row>
    <row r="357" spans="1:11" x14ac:dyDescent="0.25">
      <c r="A357" s="19" t="s">
        <v>407</v>
      </c>
      <c r="B357" s="20">
        <v>62</v>
      </c>
      <c r="C357" s="20" t="s">
        <v>266</v>
      </c>
      <c r="D357" s="20" t="s">
        <v>53</v>
      </c>
      <c r="E357" s="21">
        <v>101</v>
      </c>
      <c r="F357" s="335"/>
      <c r="G357" s="335">
        <v>62</v>
      </c>
      <c r="H357" s="335" t="s">
        <v>266</v>
      </c>
      <c r="I357" s="335" t="s">
        <v>423</v>
      </c>
      <c r="J357" s="1">
        <v>101</v>
      </c>
      <c r="K357" s="1">
        <f t="shared" si="20"/>
        <v>0</v>
      </c>
    </row>
    <row r="358" spans="1:11" x14ac:dyDescent="0.25">
      <c r="A358" s="19" t="s">
        <v>407</v>
      </c>
      <c r="B358" s="20">
        <v>64</v>
      </c>
      <c r="C358" s="20" t="s">
        <v>267</v>
      </c>
      <c r="D358" s="20" t="s">
        <v>272</v>
      </c>
      <c r="E358" s="21">
        <v>1</v>
      </c>
      <c r="F358" s="335"/>
      <c r="G358" s="335">
        <v>64</v>
      </c>
      <c r="H358" s="335" t="s">
        <v>267</v>
      </c>
      <c r="I358" s="335" t="s">
        <v>424</v>
      </c>
      <c r="J358" s="1">
        <v>1</v>
      </c>
      <c r="K358" s="1">
        <f t="shared" si="20"/>
        <v>0</v>
      </c>
    </row>
    <row r="359" spans="1:11" x14ac:dyDescent="0.25">
      <c r="A359" s="19" t="s">
        <v>407</v>
      </c>
      <c r="B359" s="20">
        <v>64</v>
      </c>
      <c r="C359" s="20" t="s">
        <v>267</v>
      </c>
      <c r="D359" s="20" t="s">
        <v>53</v>
      </c>
      <c r="E359" s="21">
        <v>62</v>
      </c>
      <c r="F359" s="335"/>
      <c r="G359" s="335">
        <v>64</v>
      </c>
      <c r="H359" s="335" t="s">
        <v>267</v>
      </c>
      <c r="I359" s="335" t="s">
        <v>423</v>
      </c>
      <c r="J359" s="1">
        <v>62</v>
      </c>
      <c r="K359" s="1">
        <f t="shared" si="20"/>
        <v>0</v>
      </c>
    </row>
    <row r="360" spans="1:11" x14ac:dyDescent="0.25">
      <c r="A360" s="19" t="s">
        <v>407</v>
      </c>
      <c r="B360" s="20">
        <v>70</v>
      </c>
      <c r="C360" s="20" t="s">
        <v>31</v>
      </c>
      <c r="D360" s="20" t="s">
        <v>60</v>
      </c>
      <c r="E360" s="21">
        <v>3</v>
      </c>
      <c r="F360" s="335"/>
      <c r="G360" s="335">
        <v>70</v>
      </c>
      <c r="H360" s="335" t="s">
        <v>31</v>
      </c>
      <c r="I360" s="335" t="s">
        <v>421</v>
      </c>
      <c r="J360" s="1">
        <v>3</v>
      </c>
      <c r="K360" s="1">
        <f t="shared" si="20"/>
        <v>0</v>
      </c>
    </row>
    <row r="361" spans="1:11" x14ac:dyDescent="0.25">
      <c r="A361" s="19" t="s">
        <v>407</v>
      </c>
      <c r="B361" s="20">
        <v>70</v>
      </c>
      <c r="C361" s="20" t="s">
        <v>31</v>
      </c>
      <c r="D361" s="20" t="s">
        <v>51</v>
      </c>
      <c r="E361" s="21">
        <v>19</v>
      </c>
      <c r="F361" s="335"/>
      <c r="G361" s="335">
        <v>70</v>
      </c>
      <c r="H361" s="335" t="s">
        <v>31</v>
      </c>
      <c r="I361" s="335" t="s">
        <v>422</v>
      </c>
      <c r="J361" s="1">
        <v>19</v>
      </c>
      <c r="K361" s="1">
        <f t="shared" si="20"/>
        <v>0</v>
      </c>
    </row>
    <row r="362" spans="1:11" x14ac:dyDescent="0.25">
      <c r="A362" s="19" t="s">
        <v>407</v>
      </c>
      <c r="B362" s="20">
        <v>81</v>
      </c>
      <c r="C362" s="20" t="s">
        <v>268</v>
      </c>
      <c r="D362" s="20" t="s">
        <v>53</v>
      </c>
      <c r="E362" s="21">
        <v>106</v>
      </c>
      <c r="F362" s="335"/>
      <c r="G362" s="335">
        <v>81</v>
      </c>
      <c r="H362" s="335" t="s">
        <v>268</v>
      </c>
      <c r="I362" s="335" t="s">
        <v>423</v>
      </c>
      <c r="J362" s="1">
        <v>106</v>
      </c>
      <c r="K362" s="1">
        <f t="shared" si="20"/>
        <v>0</v>
      </c>
    </row>
    <row r="363" spans="1:11" x14ac:dyDescent="0.25">
      <c r="A363" s="19" t="s">
        <v>407</v>
      </c>
      <c r="B363" s="20">
        <v>83</v>
      </c>
      <c r="C363" s="20" t="s">
        <v>269</v>
      </c>
      <c r="D363" s="20" t="s">
        <v>53</v>
      </c>
      <c r="E363" s="21">
        <v>117</v>
      </c>
      <c r="F363" s="335"/>
      <c r="G363" s="335">
        <v>83</v>
      </c>
      <c r="H363" s="335" t="s">
        <v>269</v>
      </c>
      <c r="I363" s="335" t="s">
        <v>423</v>
      </c>
      <c r="J363" s="1">
        <v>117</v>
      </c>
      <c r="K363" s="1">
        <f t="shared" si="20"/>
        <v>0</v>
      </c>
    </row>
    <row r="364" spans="1:11" x14ac:dyDescent="0.25">
      <c r="A364" s="19" t="s">
        <v>407</v>
      </c>
      <c r="B364" s="20">
        <v>84</v>
      </c>
      <c r="C364" s="20" t="s">
        <v>270</v>
      </c>
      <c r="D364" s="20" t="s">
        <v>53</v>
      </c>
      <c r="E364" s="21">
        <v>30</v>
      </c>
      <c r="F364" s="335"/>
      <c r="G364" s="335">
        <v>84</v>
      </c>
      <c r="H364" s="335" t="s">
        <v>270</v>
      </c>
      <c r="I364" s="335" t="s">
        <v>423</v>
      </c>
      <c r="J364" s="1">
        <v>30</v>
      </c>
      <c r="K364" s="1">
        <f t="shared" si="20"/>
        <v>0</v>
      </c>
    </row>
    <row r="365" spans="1:11" x14ac:dyDescent="0.25">
      <c r="A365" s="19" t="s">
        <v>407</v>
      </c>
      <c r="B365" s="20">
        <v>85</v>
      </c>
      <c r="C365" s="20" t="s">
        <v>271</v>
      </c>
      <c r="D365" s="20" t="s">
        <v>53</v>
      </c>
      <c r="E365" s="21">
        <v>41</v>
      </c>
      <c r="F365" s="335"/>
      <c r="G365" s="335">
        <v>85</v>
      </c>
      <c r="H365" s="335" t="s">
        <v>271</v>
      </c>
      <c r="I365" s="335" t="s">
        <v>423</v>
      </c>
      <c r="J365" s="1">
        <v>41</v>
      </c>
      <c r="K365" s="1">
        <f t="shared" si="20"/>
        <v>0</v>
      </c>
    </row>
    <row r="366" spans="1:11" x14ac:dyDescent="0.25">
      <c r="A366" s="19" t="s">
        <v>407</v>
      </c>
      <c r="B366" s="20">
        <v>91</v>
      </c>
      <c r="C366" s="20" t="s">
        <v>34</v>
      </c>
      <c r="D366" s="20" t="s">
        <v>51</v>
      </c>
      <c r="E366" s="21">
        <v>3</v>
      </c>
      <c r="F366" s="335"/>
      <c r="G366" s="335">
        <v>91</v>
      </c>
      <c r="H366" s="335" t="s">
        <v>34</v>
      </c>
      <c r="I366" s="335" t="s">
        <v>422</v>
      </c>
      <c r="J366" s="1">
        <v>3</v>
      </c>
      <c r="K366" s="1">
        <f t="shared" si="20"/>
        <v>0</v>
      </c>
    </row>
    <row r="367" spans="1:11" x14ac:dyDescent="0.25">
      <c r="A367" s="19" t="s">
        <v>407</v>
      </c>
      <c r="B367" s="20">
        <v>91</v>
      </c>
      <c r="C367" s="20" t="s">
        <v>34</v>
      </c>
      <c r="D367" s="20" t="s">
        <v>53</v>
      </c>
      <c r="E367" s="21">
        <v>2</v>
      </c>
      <c r="F367" s="335"/>
      <c r="G367" s="335">
        <v>91</v>
      </c>
      <c r="H367" s="335" t="s">
        <v>34</v>
      </c>
      <c r="I367" s="335" t="s">
        <v>423</v>
      </c>
      <c r="J367" s="1">
        <v>2</v>
      </c>
      <c r="K367" s="1">
        <f t="shared" si="20"/>
        <v>0</v>
      </c>
    </row>
    <row r="368" spans="1:11" x14ac:dyDescent="0.25">
      <c r="A368" s="19" t="s">
        <v>407</v>
      </c>
      <c r="B368" s="20">
        <v>92</v>
      </c>
      <c r="C368" s="20" t="s">
        <v>35</v>
      </c>
      <c r="D368" s="20" t="s">
        <v>60</v>
      </c>
      <c r="E368" s="21">
        <v>6</v>
      </c>
      <c r="F368" s="335"/>
      <c r="G368" s="335">
        <v>92</v>
      </c>
      <c r="H368" s="335" t="s">
        <v>35</v>
      </c>
      <c r="I368" s="335" t="s">
        <v>421</v>
      </c>
      <c r="J368" s="1">
        <v>6</v>
      </c>
      <c r="K368" s="1">
        <f t="shared" si="20"/>
        <v>0</v>
      </c>
    </row>
    <row r="369" spans="1:11" x14ac:dyDescent="0.25">
      <c r="A369" s="19" t="s">
        <v>407</v>
      </c>
      <c r="B369" s="20">
        <v>92</v>
      </c>
      <c r="C369" s="20" t="s">
        <v>35</v>
      </c>
      <c r="D369" s="20" t="s">
        <v>51</v>
      </c>
      <c r="E369" s="21">
        <v>3</v>
      </c>
      <c r="F369" s="335"/>
      <c r="G369" s="335">
        <v>92</v>
      </c>
      <c r="H369" s="335" t="s">
        <v>35</v>
      </c>
      <c r="I369" s="335" t="s">
        <v>422</v>
      </c>
      <c r="J369" s="1">
        <v>3</v>
      </c>
      <c r="K369" s="1">
        <f t="shared" si="20"/>
        <v>0</v>
      </c>
    </row>
    <row r="370" spans="1:11" x14ac:dyDescent="0.25">
      <c r="A370" s="19" t="s">
        <v>407</v>
      </c>
      <c r="B370" s="20">
        <v>92</v>
      </c>
      <c r="C370" s="20" t="s">
        <v>35</v>
      </c>
      <c r="D370" s="20" t="s">
        <v>53</v>
      </c>
      <c r="E370" s="21">
        <v>2</v>
      </c>
      <c r="F370" s="335"/>
      <c r="G370" s="335">
        <v>92</v>
      </c>
      <c r="H370" s="335" t="s">
        <v>35</v>
      </c>
      <c r="I370" s="335" t="s">
        <v>423</v>
      </c>
      <c r="J370" s="1">
        <v>2</v>
      </c>
      <c r="K370" s="1">
        <f t="shared" si="20"/>
        <v>0</v>
      </c>
    </row>
    <row r="371" spans="1:11" x14ac:dyDescent="0.25">
      <c r="A371" s="19" t="s">
        <v>407</v>
      </c>
      <c r="B371" s="20">
        <v>93</v>
      </c>
      <c r="C371" s="20" t="s">
        <v>36</v>
      </c>
      <c r="D371" s="20" t="s">
        <v>60</v>
      </c>
      <c r="E371" s="21">
        <v>1</v>
      </c>
      <c r="F371" s="335"/>
      <c r="G371" s="335">
        <v>93</v>
      </c>
      <c r="H371" s="335" t="s">
        <v>36</v>
      </c>
      <c r="I371" s="335" t="s">
        <v>421</v>
      </c>
      <c r="J371" s="1">
        <v>1</v>
      </c>
      <c r="K371" s="1">
        <f t="shared" si="20"/>
        <v>0</v>
      </c>
    </row>
    <row r="372" spans="1:11" x14ac:dyDescent="0.25">
      <c r="A372" s="19" t="s">
        <v>407</v>
      </c>
      <c r="B372" s="20">
        <v>93</v>
      </c>
      <c r="C372" s="20" t="s">
        <v>36</v>
      </c>
      <c r="D372" s="20" t="s">
        <v>51</v>
      </c>
      <c r="E372" s="21">
        <v>12</v>
      </c>
      <c r="F372" s="335"/>
      <c r="G372" s="335">
        <v>93</v>
      </c>
      <c r="H372" s="335" t="s">
        <v>36</v>
      </c>
      <c r="I372" s="335" t="s">
        <v>422</v>
      </c>
      <c r="J372" s="1">
        <v>12</v>
      </c>
      <c r="K372" s="1">
        <f t="shared" si="20"/>
        <v>0</v>
      </c>
    </row>
    <row r="373" spans="1:11" x14ac:dyDescent="0.25">
      <c r="A373" s="19" t="s">
        <v>407</v>
      </c>
      <c r="B373" s="20">
        <v>93</v>
      </c>
      <c r="C373" s="20" t="s">
        <v>36</v>
      </c>
      <c r="D373" s="20" t="s">
        <v>53</v>
      </c>
      <c r="E373" s="21">
        <v>6</v>
      </c>
      <c r="F373" s="335"/>
      <c r="G373" s="335">
        <v>93</v>
      </c>
      <c r="H373" s="335" t="s">
        <v>36</v>
      </c>
      <c r="I373" s="335" t="s">
        <v>423</v>
      </c>
      <c r="J373" s="1">
        <v>6</v>
      </c>
      <c r="K373" s="1">
        <f t="shared" si="20"/>
        <v>0</v>
      </c>
    </row>
    <row r="374" spans="1:11" x14ac:dyDescent="0.25">
      <c r="B374" s="16">
        <v>62</v>
      </c>
      <c r="C374" s="17" t="s">
        <v>266</v>
      </c>
      <c r="D374" s="17" t="s">
        <v>53</v>
      </c>
      <c r="E374" s="18">
        <f t="shared" ref="E374:E379" si="21">-SUMIFS($E$196:$E$373,$C$196:$C$373,C374,$D$196:$D$373,D374)</f>
        <v>-101</v>
      </c>
      <c r="F374" s="335"/>
      <c r="G374" s="335"/>
      <c r="H374" s="335"/>
      <c r="I374" s="335"/>
    </row>
    <row r="375" spans="1:11" x14ac:dyDescent="0.25">
      <c r="B375" s="19">
        <v>64</v>
      </c>
      <c r="C375" s="20" t="s">
        <v>267</v>
      </c>
      <c r="D375" s="20" t="s">
        <v>53</v>
      </c>
      <c r="E375" s="21">
        <f t="shared" si="21"/>
        <v>-63</v>
      </c>
      <c r="F375" s="335"/>
      <c r="G375" s="335"/>
      <c r="H375" s="335"/>
      <c r="I375" s="335"/>
    </row>
    <row r="376" spans="1:11" x14ac:dyDescent="0.25">
      <c r="B376" s="19">
        <v>81</v>
      </c>
      <c r="C376" s="20" t="s">
        <v>268</v>
      </c>
      <c r="D376" s="20" t="s">
        <v>53</v>
      </c>
      <c r="E376" s="21">
        <f t="shared" si="21"/>
        <v>-106</v>
      </c>
      <c r="F376" s="335"/>
      <c r="G376" s="335"/>
      <c r="H376" s="335"/>
      <c r="I376" s="335"/>
    </row>
    <row r="377" spans="1:11" x14ac:dyDescent="0.25">
      <c r="B377" s="19">
        <v>83</v>
      </c>
      <c r="C377" s="20" t="s">
        <v>269</v>
      </c>
      <c r="D377" s="20" t="s">
        <v>53</v>
      </c>
      <c r="E377" s="21">
        <f t="shared" si="21"/>
        <v>-117</v>
      </c>
      <c r="F377" s="335"/>
      <c r="G377" s="335"/>
      <c r="H377" s="335"/>
      <c r="I377" s="335"/>
    </row>
    <row r="378" spans="1:11" x14ac:dyDescent="0.25">
      <c r="B378" s="19">
        <v>84</v>
      </c>
      <c r="C378" s="20" t="s">
        <v>270</v>
      </c>
      <c r="D378" s="20" t="s">
        <v>53</v>
      </c>
      <c r="E378" s="21">
        <f t="shared" si="21"/>
        <v>-30</v>
      </c>
      <c r="F378" s="335"/>
      <c r="G378" s="335"/>
      <c r="H378" s="335"/>
      <c r="I378" s="335"/>
    </row>
    <row r="379" spans="1:11" x14ac:dyDescent="0.25">
      <c r="B379" s="19">
        <v>85</v>
      </c>
      <c r="C379" s="20" t="s">
        <v>271</v>
      </c>
      <c r="D379" s="20" t="s">
        <v>53</v>
      </c>
      <c r="E379" s="21">
        <f t="shared" si="21"/>
        <v>-41</v>
      </c>
      <c r="F379" s="335"/>
      <c r="G379" s="335"/>
      <c r="H379" s="335"/>
      <c r="I379" s="335"/>
    </row>
    <row r="380" spans="1:11" x14ac:dyDescent="0.25">
      <c r="B380" s="19"/>
      <c r="C380" s="20" t="s">
        <v>37</v>
      </c>
      <c r="D380" s="20" t="s">
        <v>53</v>
      </c>
      <c r="E380" s="21">
        <f>-SUM(E374:E379)</f>
        <v>458</v>
      </c>
      <c r="F380" s="335"/>
      <c r="G380" s="335"/>
      <c r="H380" s="335"/>
      <c r="I380" s="335"/>
    </row>
    <row r="381" spans="1:11" x14ac:dyDescent="0.25">
      <c r="B381" s="16">
        <v>64</v>
      </c>
      <c r="C381" s="17" t="s">
        <v>267</v>
      </c>
      <c r="D381" s="17" t="s">
        <v>272</v>
      </c>
      <c r="E381" s="18">
        <f>-SUMIFS($E$196:$E$373,$C$196:$C$373,C381,$D$196:$D$373,D381)</f>
        <v>-1</v>
      </c>
      <c r="F381" s="335"/>
      <c r="G381" s="335"/>
      <c r="H381" s="335"/>
      <c r="I381" s="335"/>
    </row>
    <row r="382" spans="1:11" x14ac:dyDescent="0.25">
      <c r="B382" s="22"/>
      <c r="C382" s="23" t="s">
        <v>37</v>
      </c>
      <c r="D382" s="23" t="s">
        <v>272</v>
      </c>
      <c r="E382" s="24">
        <f>-E381</f>
        <v>1</v>
      </c>
      <c r="F382" s="335"/>
      <c r="G382" s="335"/>
      <c r="H382" s="335"/>
      <c r="I382" s="335"/>
    </row>
    <row r="383" spans="1:11" x14ac:dyDescent="0.25">
      <c r="D383" s="51" t="s">
        <v>162</v>
      </c>
      <c r="E383" s="36">
        <f>SUM(E196:E382)-SUM(M237:O237)</f>
        <v>0</v>
      </c>
      <c r="F383" s="336"/>
      <c r="G383" s="336"/>
      <c r="H383" s="336"/>
      <c r="I383" s="336"/>
    </row>
    <row r="385" spans="1:15" x14ac:dyDescent="0.25">
      <c r="A385" s="219" t="str">
        <f>A193</f>
        <v>Result set 10818 [Annual Property Count] run 30/06/24</v>
      </c>
      <c r="B385" s="221"/>
      <c r="C385" s="221"/>
      <c r="D385" s="221"/>
      <c r="E385" s="222"/>
      <c r="F385" s="333"/>
      <c r="G385" s="333"/>
      <c r="H385" s="333"/>
      <c r="I385" s="333"/>
      <c r="L385" s="25" t="s">
        <v>168</v>
      </c>
      <c r="M385" s="32"/>
      <c r="N385" s="32"/>
      <c r="O385" s="33"/>
    </row>
    <row r="386" spans="1:15" x14ac:dyDescent="0.25">
      <c r="A386" s="224" t="s">
        <v>101</v>
      </c>
      <c r="B386" s="117"/>
      <c r="C386" s="117"/>
      <c r="D386" s="117"/>
      <c r="E386" s="225"/>
      <c r="F386" s="333"/>
      <c r="G386" s="333"/>
      <c r="H386" s="333"/>
      <c r="I386" s="333"/>
      <c r="L386" s="25" t="s">
        <v>164</v>
      </c>
      <c r="M386" s="32" t="s">
        <v>51</v>
      </c>
      <c r="N386" s="32" t="s">
        <v>60</v>
      </c>
      <c r="O386" s="33" t="s">
        <v>53</v>
      </c>
    </row>
    <row r="387" spans="1:15" x14ac:dyDescent="0.25">
      <c r="A387" s="4" t="s">
        <v>138</v>
      </c>
      <c r="B387" s="5" t="s">
        <v>0</v>
      </c>
      <c r="C387" s="5" t="s">
        <v>1</v>
      </c>
      <c r="D387" s="5" t="s">
        <v>58</v>
      </c>
      <c r="E387" s="6" t="s">
        <v>59</v>
      </c>
      <c r="F387" s="334"/>
      <c r="G387" s="334"/>
      <c r="H387" s="334"/>
      <c r="I387" s="334"/>
      <c r="L387" s="14" t="s">
        <v>15</v>
      </c>
      <c r="M387" s="39">
        <f>SUMIFS($E$388:$E$446,$C$388:$C$446,$L387,$D$388:$D$446,M$386)</f>
        <v>9</v>
      </c>
      <c r="N387" s="39">
        <f>SUMIFS($E$388:$E$446,$C$388:$C$446,$L387,$D$388:$D$446,N$386)</f>
        <v>1</v>
      </c>
      <c r="O387" s="40">
        <f>SUMIFS($E$388:$E$446,$C$388:$C$446,$L387,$D$388:$D$446,O$386)</f>
        <v>0</v>
      </c>
    </row>
    <row r="388" spans="1:15" x14ac:dyDescent="0.25">
      <c r="A388" s="16" t="s">
        <v>407</v>
      </c>
      <c r="B388" s="17">
        <v>1</v>
      </c>
      <c r="C388" s="17" t="s">
        <v>2</v>
      </c>
      <c r="D388" s="17" t="s">
        <v>60</v>
      </c>
      <c r="E388" s="18">
        <v>1</v>
      </c>
      <c r="F388" s="335"/>
      <c r="G388" s="335"/>
      <c r="H388" s="335"/>
      <c r="I388" s="335"/>
      <c r="L388" s="12" t="s">
        <v>2</v>
      </c>
      <c r="M388" s="41">
        <f>SUMIFS($E$388:$E$446,$C$388:$C$446,$L388,$D$388:$D$446,M$386)</f>
        <v>3</v>
      </c>
      <c r="N388" s="41">
        <f>SUMIFS($E$388:$E$446,$C$388:$C$446,$L388,$D$388:$D$446,N$386)</f>
        <v>1</v>
      </c>
      <c r="O388" s="42">
        <f>SUMIFS($E$388:$E$446,$C$388:$C$446,$L388,$D$388:$D$446,O$386)</f>
        <v>0</v>
      </c>
    </row>
    <row r="389" spans="1:15" x14ac:dyDescent="0.25">
      <c r="A389" s="19" t="s">
        <v>407</v>
      </c>
      <c r="B389" s="20">
        <v>1</v>
      </c>
      <c r="C389" s="20" t="s">
        <v>2</v>
      </c>
      <c r="D389" s="20" t="s">
        <v>51</v>
      </c>
      <c r="E389" s="21">
        <v>3</v>
      </c>
      <c r="F389" s="335"/>
      <c r="G389" s="335"/>
      <c r="H389" s="335"/>
      <c r="I389" s="335"/>
      <c r="L389" s="12" t="s">
        <v>90</v>
      </c>
      <c r="M389" s="41">
        <f>SUMIFS($E$388:$E$446,$C$388:$C$446,$L389,$D$388:$D$446,M$386)</f>
        <v>0</v>
      </c>
      <c r="N389" s="41">
        <f>SUMIFS($E$388:$E$446,$C$388:$C$446,$L389,$D$388:$D$446,N$386)</f>
        <v>0</v>
      </c>
      <c r="O389" s="42">
        <f>SUMIFS($E$388:$E$446,$C$388:$C$446,$L389,$D$388:$D$446,O$386)</f>
        <v>0</v>
      </c>
    </row>
    <row r="390" spans="1:15" x14ac:dyDescent="0.25">
      <c r="A390" s="19" t="s">
        <v>407</v>
      </c>
      <c r="B390" s="20">
        <v>2</v>
      </c>
      <c r="C390" s="20" t="s">
        <v>3</v>
      </c>
      <c r="D390" s="20" t="s">
        <v>60</v>
      </c>
      <c r="E390" s="21">
        <v>6</v>
      </c>
      <c r="F390" s="335"/>
      <c r="G390" s="335"/>
      <c r="H390" s="335"/>
      <c r="I390" s="335"/>
      <c r="L390" s="12" t="s">
        <v>16</v>
      </c>
      <c r="M390" s="41">
        <f>SUMIFS($E$388:$E$446,$C$388:$C$446,$L390,$D$388:$D$446,M$386)</f>
        <v>33</v>
      </c>
      <c r="N390" s="41">
        <f>SUMIFS($E$388:$E$446,$C$388:$C$446,$L390,$D$388:$D$446,N$386)</f>
        <v>7</v>
      </c>
      <c r="O390" s="42">
        <f>SUMIFS($E$388:$E$446,$C$388:$C$446,$L390,$D$388:$D$446,O$386)</f>
        <v>5</v>
      </c>
    </row>
    <row r="391" spans="1:15" x14ac:dyDescent="0.25">
      <c r="A391" s="19" t="s">
        <v>407</v>
      </c>
      <c r="B391" s="20">
        <v>2</v>
      </c>
      <c r="C391" s="20" t="s">
        <v>3</v>
      </c>
      <c r="D391" s="20" t="s">
        <v>51</v>
      </c>
      <c r="E391" s="21">
        <v>24</v>
      </c>
      <c r="F391" s="335"/>
      <c r="G391" s="335"/>
      <c r="H391" s="335"/>
      <c r="I391" s="335"/>
      <c r="L391" s="12" t="s">
        <v>17</v>
      </c>
      <c r="M391" s="41">
        <f>SUMIFS($E$388:$E$446,$C$388:$C$446,$L391,$D$388:$D$446,M$386)</f>
        <v>0</v>
      </c>
      <c r="N391" s="41">
        <f>SUMIFS($E$388:$E$446,$C$388:$C$446,$L391,$D$388:$D$446,N$386)</f>
        <v>0</v>
      </c>
      <c r="O391" s="42">
        <f>SUMIFS($E$388:$E$446,$C$388:$C$446,$L391,$D$388:$D$446,O$386)</f>
        <v>0</v>
      </c>
    </row>
    <row r="392" spans="1:15" x14ac:dyDescent="0.25">
      <c r="A392" s="19" t="s">
        <v>407</v>
      </c>
      <c r="B392" s="20">
        <v>3</v>
      </c>
      <c r="C392" s="20" t="s">
        <v>4</v>
      </c>
      <c r="D392" s="20" t="s">
        <v>60</v>
      </c>
      <c r="E392" s="21">
        <v>2</v>
      </c>
      <c r="F392" s="335"/>
      <c r="G392" s="335"/>
      <c r="H392" s="335"/>
      <c r="I392" s="335"/>
      <c r="L392" s="12" t="s">
        <v>18</v>
      </c>
      <c r="M392" s="41">
        <f>SUMIFS($E$388:$E$446,$C$388:$C$446,$L392,$D$388:$D$446,M$386)</f>
        <v>9</v>
      </c>
      <c r="N392" s="41">
        <f>SUMIFS($E$388:$E$446,$C$388:$C$446,$L392,$D$388:$D$446,N$386)</f>
        <v>0</v>
      </c>
      <c r="O392" s="42">
        <f>SUMIFS($E$388:$E$446,$C$388:$C$446,$L392,$D$388:$D$446,O$386)</f>
        <v>0</v>
      </c>
    </row>
    <row r="393" spans="1:15" x14ac:dyDescent="0.25">
      <c r="A393" s="19" t="s">
        <v>407</v>
      </c>
      <c r="B393" s="20">
        <v>3</v>
      </c>
      <c r="C393" s="20" t="s">
        <v>4</v>
      </c>
      <c r="D393" s="20" t="s">
        <v>51</v>
      </c>
      <c r="E393" s="21">
        <v>4</v>
      </c>
      <c r="F393" s="335"/>
      <c r="G393" s="335"/>
      <c r="H393" s="335"/>
      <c r="I393" s="335"/>
      <c r="L393" s="12" t="s">
        <v>75</v>
      </c>
      <c r="M393" s="41">
        <f>SUMIFS($E$388:$E$446,$C$388:$C$446,$L393,$D$388:$D$446,M$386)</f>
        <v>0</v>
      </c>
      <c r="N393" s="41">
        <f>SUMIFS($E$388:$E$446,$C$388:$C$446,$L393,$D$388:$D$446,N$386)</f>
        <v>0</v>
      </c>
      <c r="O393" s="42">
        <f>SUMIFS($E$388:$E$446,$C$388:$C$446,$L393,$D$388:$D$446,O$386)</f>
        <v>0</v>
      </c>
    </row>
    <row r="394" spans="1:15" x14ac:dyDescent="0.25">
      <c r="A394" s="19" t="s">
        <v>407</v>
      </c>
      <c r="B394" s="20">
        <v>4</v>
      </c>
      <c r="C394" s="20" t="s">
        <v>5</v>
      </c>
      <c r="D394" s="20" t="s">
        <v>60</v>
      </c>
      <c r="E394" s="21">
        <v>5</v>
      </c>
      <c r="F394" s="335"/>
      <c r="G394" s="335"/>
      <c r="H394" s="335"/>
      <c r="I394" s="335"/>
      <c r="L394" s="12" t="s">
        <v>3</v>
      </c>
      <c r="M394" s="41">
        <f>SUMIFS($E$388:$E$446,$C$388:$C$446,$L394,$D$388:$D$446,M$386)</f>
        <v>24</v>
      </c>
      <c r="N394" s="41">
        <f>SUMIFS($E$388:$E$446,$C$388:$C$446,$L394,$D$388:$D$446,N$386)</f>
        <v>6</v>
      </c>
      <c r="O394" s="42">
        <f>SUMIFS($E$388:$E$446,$C$388:$C$446,$L394,$D$388:$D$446,O$386)</f>
        <v>0</v>
      </c>
    </row>
    <row r="395" spans="1:15" x14ac:dyDescent="0.25">
      <c r="A395" s="19" t="s">
        <v>407</v>
      </c>
      <c r="B395" s="20">
        <v>4</v>
      </c>
      <c r="C395" s="20" t="s">
        <v>5</v>
      </c>
      <c r="D395" s="20" t="s">
        <v>51</v>
      </c>
      <c r="E395" s="21">
        <v>32</v>
      </c>
      <c r="F395" s="335"/>
      <c r="G395" s="335"/>
      <c r="H395" s="335"/>
      <c r="I395" s="335"/>
      <c r="L395" s="12" t="s">
        <v>4</v>
      </c>
      <c r="M395" s="41">
        <f>SUMIFS($E$388:$E$446,$C$388:$C$446,$L395,$D$388:$D$446,M$386)</f>
        <v>4</v>
      </c>
      <c r="N395" s="41">
        <f>SUMIFS($E$388:$E$446,$C$388:$C$446,$L395,$D$388:$D$446,N$386)</f>
        <v>2</v>
      </c>
      <c r="O395" s="42">
        <f>SUMIFS($E$388:$E$446,$C$388:$C$446,$L395,$D$388:$D$446,O$386)</f>
        <v>0</v>
      </c>
    </row>
    <row r="396" spans="1:15" x14ac:dyDescent="0.25">
      <c r="A396" s="19" t="s">
        <v>407</v>
      </c>
      <c r="B396" s="20">
        <v>5</v>
      </c>
      <c r="C396" s="20" t="s">
        <v>6</v>
      </c>
      <c r="D396" s="20" t="s">
        <v>60</v>
      </c>
      <c r="E396" s="21">
        <v>1</v>
      </c>
      <c r="F396" s="335"/>
      <c r="G396" s="335"/>
      <c r="H396" s="335"/>
      <c r="I396" s="335"/>
      <c r="L396" s="12" t="s">
        <v>32</v>
      </c>
      <c r="M396" s="41">
        <f>SUMIFS($E$388:$E$446,$C$388:$C$446,$L396,$D$388:$D$446,M$386)</f>
        <v>0</v>
      </c>
      <c r="N396" s="41">
        <f>SUMIFS($E$388:$E$446,$C$388:$C$446,$L396,$D$388:$D$446,N$386)</f>
        <v>0</v>
      </c>
      <c r="O396" s="42">
        <f>SUMIFS($E$388:$E$446,$C$388:$C$446,$L396,$D$388:$D$446,O$386)</f>
        <v>0</v>
      </c>
    </row>
    <row r="397" spans="1:15" x14ac:dyDescent="0.25">
      <c r="A397" s="19" t="s">
        <v>407</v>
      </c>
      <c r="B397" s="20">
        <v>5</v>
      </c>
      <c r="C397" s="20" t="s">
        <v>6</v>
      </c>
      <c r="D397" s="20" t="s">
        <v>51</v>
      </c>
      <c r="E397" s="21">
        <v>39</v>
      </c>
      <c r="F397" s="335"/>
      <c r="G397" s="335"/>
      <c r="H397" s="335"/>
      <c r="I397" s="335"/>
      <c r="L397" s="12" t="s">
        <v>19</v>
      </c>
      <c r="M397" s="41">
        <f>SUMIFS($E$388:$E$446,$C$388:$C$446,$L397,$D$388:$D$446,M$386)</f>
        <v>10</v>
      </c>
      <c r="N397" s="41">
        <f>SUMIFS($E$388:$E$446,$C$388:$C$446,$L397,$D$388:$D$446,N$386)</f>
        <v>7</v>
      </c>
      <c r="O397" s="42">
        <f>SUMIFS($E$388:$E$446,$C$388:$C$446,$L397,$D$388:$D$446,O$386)</f>
        <v>0</v>
      </c>
    </row>
    <row r="398" spans="1:15" x14ac:dyDescent="0.25">
      <c r="A398" s="19" t="s">
        <v>407</v>
      </c>
      <c r="B398" s="20">
        <v>6</v>
      </c>
      <c r="C398" s="20" t="s">
        <v>7</v>
      </c>
      <c r="D398" s="20" t="s">
        <v>60</v>
      </c>
      <c r="E398" s="21">
        <v>2</v>
      </c>
      <c r="F398" s="335"/>
      <c r="G398" s="335"/>
      <c r="H398" s="335"/>
      <c r="I398" s="335"/>
      <c r="L398" s="12" t="s">
        <v>5</v>
      </c>
      <c r="M398" s="41">
        <f>SUMIFS($E$388:$E$446,$C$388:$C$446,$L398,$D$388:$D$446,M$386)</f>
        <v>32</v>
      </c>
      <c r="N398" s="41">
        <f>SUMIFS($E$388:$E$446,$C$388:$C$446,$L398,$D$388:$D$446,N$386)</f>
        <v>5</v>
      </c>
      <c r="O398" s="42">
        <f>SUMIFS($E$388:$E$446,$C$388:$C$446,$L398,$D$388:$D$446,O$386)</f>
        <v>0</v>
      </c>
    </row>
    <row r="399" spans="1:15" x14ac:dyDescent="0.25">
      <c r="A399" s="19" t="s">
        <v>407</v>
      </c>
      <c r="B399" s="20">
        <v>6</v>
      </c>
      <c r="C399" s="20" t="s">
        <v>7</v>
      </c>
      <c r="D399" s="20" t="s">
        <v>51</v>
      </c>
      <c r="E399" s="21">
        <v>4</v>
      </c>
      <c r="F399" s="335"/>
      <c r="G399" s="335"/>
      <c r="H399" s="335"/>
      <c r="I399" s="335"/>
      <c r="L399" s="12" t="s">
        <v>73</v>
      </c>
      <c r="M399" s="41">
        <f>SUMIFS($E$388:$E$446,$C$388:$C$446,$L399,$D$388:$D$446,M$386)</f>
        <v>0</v>
      </c>
      <c r="N399" s="41">
        <f>SUMIFS($E$388:$E$446,$C$388:$C$446,$L399,$D$388:$D$446,N$386)</f>
        <v>0</v>
      </c>
      <c r="O399" s="42">
        <f>SUMIFS($E$388:$E$446,$C$388:$C$446,$L399,$D$388:$D$446,O$386)</f>
        <v>0</v>
      </c>
    </row>
    <row r="400" spans="1:15" x14ac:dyDescent="0.25">
      <c r="A400" s="19" t="s">
        <v>407</v>
      </c>
      <c r="B400" s="20">
        <v>7</v>
      </c>
      <c r="C400" s="20" t="s">
        <v>8</v>
      </c>
      <c r="D400" s="20" t="s">
        <v>60</v>
      </c>
      <c r="E400" s="21">
        <v>18</v>
      </c>
      <c r="F400" s="335"/>
      <c r="G400" s="335"/>
      <c r="H400" s="335"/>
      <c r="I400" s="335"/>
      <c r="L400" s="12" t="s">
        <v>31</v>
      </c>
      <c r="M400" s="41">
        <f>SUMIFS($E$388:$E$446,$C$388:$C$446,$L400,$D$388:$D$446,M$386)</f>
        <v>0</v>
      </c>
      <c r="N400" s="41">
        <f>SUMIFS($E$388:$E$446,$C$388:$C$446,$L400,$D$388:$D$446,N$386)</f>
        <v>0</v>
      </c>
      <c r="O400" s="42">
        <f>SUMIFS($E$388:$E$446,$C$388:$C$446,$L400,$D$388:$D$446,O$386)</f>
        <v>0</v>
      </c>
    </row>
    <row r="401" spans="1:15" x14ac:dyDescent="0.25">
      <c r="A401" s="19" t="s">
        <v>407</v>
      </c>
      <c r="B401" s="20">
        <v>7</v>
      </c>
      <c r="C401" s="20" t="s">
        <v>8</v>
      </c>
      <c r="D401" s="20" t="s">
        <v>51</v>
      </c>
      <c r="E401" s="21">
        <v>64</v>
      </c>
      <c r="F401" s="335"/>
      <c r="G401" s="335"/>
      <c r="H401" s="335"/>
      <c r="I401" s="335"/>
      <c r="L401" s="12" t="s">
        <v>33</v>
      </c>
      <c r="M401" s="41">
        <f>SUMIFS($E$388:$E$446,$C$388:$C$446,$L401,$D$388:$D$446,M$386)</f>
        <v>34</v>
      </c>
      <c r="N401" s="41">
        <f>SUMIFS($E$388:$E$446,$C$388:$C$446,$L401,$D$388:$D$446,N$386)</f>
        <v>2</v>
      </c>
      <c r="O401" s="42">
        <f>SUMIFS($E$388:$E$446,$C$388:$C$446,$L401,$D$388:$D$446,O$386)</f>
        <v>0</v>
      </c>
    </row>
    <row r="402" spans="1:15" x14ac:dyDescent="0.25">
      <c r="A402" s="19" t="s">
        <v>407</v>
      </c>
      <c r="B402" s="20">
        <v>8</v>
      </c>
      <c r="C402" s="20" t="s">
        <v>9</v>
      </c>
      <c r="D402" s="20" t="s">
        <v>60</v>
      </c>
      <c r="E402" s="21">
        <v>1</v>
      </c>
      <c r="F402" s="335"/>
      <c r="G402" s="335"/>
      <c r="H402" s="335"/>
      <c r="I402" s="335"/>
      <c r="L402" s="12" t="s">
        <v>6</v>
      </c>
      <c r="M402" s="41">
        <f>SUMIFS($E$388:$E$446,$C$388:$C$446,$L402,$D$388:$D$446,M$386)</f>
        <v>39</v>
      </c>
      <c r="N402" s="41">
        <f>SUMIFS($E$388:$E$446,$C$388:$C$446,$L402,$D$388:$D$446,N$386)</f>
        <v>1</v>
      </c>
      <c r="O402" s="42">
        <f>SUMIFS($E$388:$E$446,$C$388:$C$446,$L402,$D$388:$D$446,O$386)</f>
        <v>0</v>
      </c>
    </row>
    <row r="403" spans="1:15" x14ac:dyDescent="0.25">
      <c r="A403" s="19" t="s">
        <v>407</v>
      </c>
      <c r="B403" s="20">
        <v>8</v>
      </c>
      <c r="C403" s="20" t="s">
        <v>9</v>
      </c>
      <c r="D403" s="20" t="s">
        <v>51</v>
      </c>
      <c r="E403" s="21">
        <v>4</v>
      </c>
      <c r="F403" s="335"/>
      <c r="G403" s="335"/>
      <c r="H403" s="335"/>
      <c r="I403" s="335"/>
      <c r="L403" s="12" t="s">
        <v>7</v>
      </c>
      <c r="M403" s="41">
        <f>SUMIFS($E$388:$E$446,$C$388:$C$446,$L403,$D$388:$D$446,M$386)</f>
        <v>4</v>
      </c>
      <c r="N403" s="41">
        <f>SUMIFS($E$388:$E$446,$C$388:$C$446,$L403,$D$388:$D$446,N$386)</f>
        <v>2</v>
      </c>
      <c r="O403" s="42">
        <f>SUMIFS($E$388:$E$446,$C$388:$C$446,$L403,$D$388:$D$446,O$386)</f>
        <v>0</v>
      </c>
    </row>
    <row r="404" spans="1:15" x14ac:dyDescent="0.25">
      <c r="A404" s="19" t="s">
        <v>407</v>
      </c>
      <c r="B404" s="20">
        <v>9</v>
      </c>
      <c r="C404" s="20" t="s">
        <v>10</v>
      </c>
      <c r="D404" s="20" t="s">
        <v>60</v>
      </c>
      <c r="E404" s="21">
        <v>3</v>
      </c>
      <c r="F404" s="335"/>
      <c r="G404" s="335"/>
      <c r="H404" s="335"/>
      <c r="I404" s="335"/>
      <c r="L404" s="12" t="s">
        <v>8</v>
      </c>
      <c r="M404" s="41">
        <f>SUMIFS($E$388:$E$446,$C$388:$C$446,$L404,$D$388:$D$446,M$386)</f>
        <v>64</v>
      </c>
      <c r="N404" s="41">
        <f>SUMIFS($E$388:$E$446,$C$388:$C$446,$L404,$D$388:$D$446,N$386)</f>
        <v>18</v>
      </c>
      <c r="O404" s="42">
        <f>SUMIFS($E$388:$E$446,$C$388:$C$446,$L404,$D$388:$D$446,O$386)</f>
        <v>0</v>
      </c>
    </row>
    <row r="405" spans="1:15" x14ac:dyDescent="0.25">
      <c r="A405" s="19" t="s">
        <v>407</v>
      </c>
      <c r="B405" s="20">
        <v>9</v>
      </c>
      <c r="C405" s="20" t="s">
        <v>10</v>
      </c>
      <c r="D405" s="20" t="s">
        <v>51</v>
      </c>
      <c r="E405" s="21">
        <v>15</v>
      </c>
      <c r="F405" s="335"/>
      <c r="G405" s="335"/>
      <c r="H405" s="335"/>
      <c r="I405" s="335"/>
      <c r="L405" s="12" t="s">
        <v>14</v>
      </c>
      <c r="M405" s="41">
        <f>SUMIFS($E$388:$E$446,$C$388:$C$446,$L405,$D$388:$D$446,M$386)</f>
        <v>0</v>
      </c>
      <c r="N405" s="41">
        <f>SUMIFS($E$388:$E$446,$C$388:$C$446,$L405,$D$388:$D$446,N$386)</f>
        <v>0</v>
      </c>
      <c r="O405" s="42">
        <f>SUMIFS($E$388:$E$446,$C$388:$C$446,$L405,$D$388:$D$446,O$386)</f>
        <v>0</v>
      </c>
    </row>
    <row r="406" spans="1:15" x14ac:dyDescent="0.25">
      <c r="A406" s="19" t="s">
        <v>407</v>
      </c>
      <c r="B406" s="20">
        <v>10</v>
      </c>
      <c r="C406" s="20" t="s">
        <v>11</v>
      </c>
      <c r="D406" s="20" t="s">
        <v>60</v>
      </c>
      <c r="E406" s="21">
        <v>4</v>
      </c>
      <c r="F406" s="335"/>
      <c r="G406" s="335"/>
      <c r="H406" s="335"/>
      <c r="I406" s="335"/>
      <c r="L406" s="12" t="s">
        <v>34</v>
      </c>
      <c r="M406" s="41">
        <f>SUMIFS($E$388:$E$446,$C$388:$C$446,$L406,$D$388:$D$446,M$386)</f>
        <v>25</v>
      </c>
      <c r="N406" s="41">
        <f>SUMIFS($E$388:$E$446,$C$388:$C$446,$L406,$D$388:$D$446,N$386)</f>
        <v>6</v>
      </c>
      <c r="O406" s="42">
        <f>SUMIFS($E$388:$E$446,$C$388:$C$446,$L406,$D$388:$D$446,O$386)</f>
        <v>0</v>
      </c>
    </row>
    <row r="407" spans="1:15" x14ac:dyDescent="0.25">
      <c r="A407" s="19" t="s">
        <v>407</v>
      </c>
      <c r="B407" s="20">
        <v>10</v>
      </c>
      <c r="C407" s="20" t="s">
        <v>11</v>
      </c>
      <c r="D407" s="20" t="s">
        <v>51</v>
      </c>
      <c r="E407" s="21">
        <v>17</v>
      </c>
      <c r="F407" s="335"/>
      <c r="G407" s="335"/>
      <c r="H407" s="335"/>
      <c r="I407" s="335"/>
      <c r="L407" s="12" t="s">
        <v>76</v>
      </c>
      <c r="M407" s="41">
        <f>SUMIFS($E$388:$E$446,$C$388:$C$446,$L407,$D$388:$D$446,M$386)</f>
        <v>0</v>
      </c>
      <c r="N407" s="41">
        <f>SUMIFS($E$388:$E$446,$C$388:$C$446,$L407,$D$388:$D$446,N$386)</f>
        <v>0</v>
      </c>
      <c r="O407" s="42">
        <f>SUMIFS($E$388:$E$446,$C$388:$C$446,$L407,$D$388:$D$446,O$386)</f>
        <v>0</v>
      </c>
    </row>
    <row r="408" spans="1:15" x14ac:dyDescent="0.25">
      <c r="A408" s="19" t="s">
        <v>407</v>
      </c>
      <c r="B408" s="20">
        <v>11</v>
      </c>
      <c r="C408" s="20" t="s">
        <v>12</v>
      </c>
      <c r="D408" s="20" t="s">
        <v>51</v>
      </c>
      <c r="E408" s="21">
        <v>3</v>
      </c>
      <c r="F408" s="335"/>
      <c r="G408" s="335"/>
      <c r="H408" s="335"/>
      <c r="I408" s="335"/>
      <c r="L408" s="12" t="s">
        <v>20</v>
      </c>
      <c r="M408" s="41">
        <f>SUMIFS($E$388:$E$446,$C$388:$C$446,$L408,$D$388:$D$446,M$386)</f>
        <v>35</v>
      </c>
      <c r="N408" s="41">
        <f>SUMIFS($E$388:$E$446,$C$388:$C$446,$L408,$D$388:$D$446,N$386)</f>
        <v>3</v>
      </c>
      <c r="O408" s="42">
        <f>SUMIFS($E$388:$E$446,$C$388:$C$446,$L408,$D$388:$D$446,O$386)</f>
        <v>0</v>
      </c>
    </row>
    <row r="409" spans="1:15" x14ac:dyDescent="0.25">
      <c r="A409" s="19" t="s">
        <v>407</v>
      </c>
      <c r="B409" s="20">
        <v>12</v>
      </c>
      <c r="C409" s="20" t="s">
        <v>13</v>
      </c>
      <c r="D409" s="20" t="s">
        <v>51</v>
      </c>
      <c r="E409" s="21">
        <v>1</v>
      </c>
      <c r="F409" s="335"/>
      <c r="G409" s="335"/>
      <c r="H409" s="335"/>
      <c r="I409" s="335"/>
      <c r="L409" s="12" t="s">
        <v>21</v>
      </c>
      <c r="M409" s="41">
        <f>SUMIFS($E$388:$E$446,$C$388:$C$446,$L409,$D$388:$D$446,M$386)</f>
        <v>42</v>
      </c>
      <c r="N409" s="41">
        <f>SUMIFS($E$388:$E$446,$C$388:$C$446,$L409,$D$388:$D$446,N$386)</f>
        <v>6</v>
      </c>
      <c r="O409" s="42">
        <f>SUMIFS($E$388:$E$446,$C$388:$C$446,$L409,$D$388:$D$446,O$386)</f>
        <v>1</v>
      </c>
    </row>
    <row r="410" spans="1:15" x14ac:dyDescent="0.25">
      <c r="A410" s="19" t="s">
        <v>407</v>
      </c>
      <c r="B410" s="20">
        <v>20</v>
      </c>
      <c r="C410" s="20" t="s">
        <v>15</v>
      </c>
      <c r="D410" s="20" t="s">
        <v>60</v>
      </c>
      <c r="E410" s="21">
        <v>1</v>
      </c>
      <c r="F410" s="335"/>
      <c r="G410" s="335"/>
      <c r="H410" s="335"/>
      <c r="I410" s="335"/>
      <c r="L410" s="12" t="s">
        <v>9</v>
      </c>
      <c r="M410" s="41">
        <f>SUMIFS($E$388:$E$446,$C$388:$C$446,$L410,$D$388:$D$446,M$386)</f>
        <v>4</v>
      </c>
      <c r="N410" s="41">
        <f>SUMIFS($E$388:$E$446,$C$388:$C$446,$L410,$D$388:$D$446,N$386)</f>
        <v>1</v>
      </c>
      <c r="O410" s="42">
        <f>SUMIFS($E$388:$E$446,$C$388:$C$446,$L410,$D$388:$D$446,O$386)</f>
        <v>0</v>
      </c>
    </row>
    <row r="411" spans="1:15" x14ac:dyDescent="0.25">
      <c r="A411" s="19" t="s">
        <v>407</v>
      </c>
      <c r="B411" s="20">
        <v>20</v>
      </c>
      <c r="C411" s="20" t="s">
        <v>15</v>
      </c>
      <c r="D411" s="20" t="s">
        <v>51</v>
      </c>
      <c r="E411" s="21">
        <v>9</v>
      </c>
      <c r="F411" s="335"/>
      <c r="G411" s="335"/>
      <c r="H411" s="335"/>
      <c r="I411" s="335"/>
      <c r="L411" s="12" t="s">
        <v>10</v>
      </c>
      <c r="M411" s="41">
        <f>SUMIFS($E$388:$E$446,$C$388:$C$446,$L411,$D$388:$D$446,M$386)</f>
        <v>15</v>
      </c>
      <c r="N411" s="41">
        <f>SUMIFS($E$388:$E$446,$C$388:$C$446,$L411,$D$388:$D$446,N$386)</f>
        <v>3</v>
      </c>
      <c r="O411" s="42">
        <f>SUMIFS($E$388:$E$446,$C$388:$C$446,$L411,$D$388:$D$446,O$386)</f>
        <v>0</v>
      </c>
    </row>
    <row r="412" spans="1:15" x14ac:dyDescent="0.25">
      <c r="A412" s="19" t="s">
        <v>407</v>
      </c>
      <c r="B412" s="20">
        <v>22</v>
      </c>
      <c r="C412" s="20" t="s">
        <v>16</v>
      </c>
      <c r="D412" s="20" t="s">
        <v>60</v>
      </c>
      <c r="E412" s="21">
        <v>7</v>
      </c>
      <c r="F412" s="335"/>
      <c r="G412" s="335"/>
      <c r="H412" s="335"/>
      <c r="I412" s="335"/>
      <c r="L412" s="12" t="s">
        <v>22</v>
      </c>
      <c r="M412" s="41">
        <f>SUMIFS($E$388:$E$446,$C$388:$C$446,$L412,$D$388:$D$446,M$386)</f>
        <v>34</v>
      </c>
      <c r="N412" s="41">
        <f>SUMIFS($E$388:$E$446,$C$388:$C$446,$L412,$D$388:$D$446,N$386)</f>
        <v>4</v>
      </c>
      <c r="O412" s="42">
        <f>SUMIFS($E$388:$E$446,$C$388:$C$446,$L412,$D$388:$D$446,O$386)</f>
        <v>0</v>
      </c>
    </row>
    <row r="413" spans="1:15" x14ac:dyDescent="0.25">
      <c r="A413" s="19" t="s">
        <v>407</v>
      </c>
      <c r="B413" s="20">
        <v>22</v>
      </c>
      <c r="C413" s="20" t="s">
        <v>16</v>
      </c>
      <c r="D413" s="20" t="s">
        <v>51</v>
      </c>
      <c r="E413" s="21">
        <v>33</v>
      </c>
      <c r="F413" s="335"/>
      <c r="G413" s="335"/>
      <c r="H413" s="335"/>
      <c r="I413" s="335"/>
      <c r="L413" s="12" t="s">
        <v>23</v>
      </c>
      <c r="M413" s="41">
        <f>SUMIFS($E$388:$E$446,$C$388:$C$446,$L413,$D$388:$D$446,M$386)</f>
        <v>4</v>
      </c>
      <c r="N413" s="41">
        <f>SUMIFS($E$388:$E$446,$C$388:$C$446,$L413,$D$388:$D$446,N$386)</f>
        <v>0</v>
      </c>
      <c r="O413" s="42">
        <f>SUMIFS($E$388:$E$446,$C$388:$C$446,$L413,$D$388:$D$446,O$386)</f>
        <v>0</v>
      </c>
    </row>
    <row r="414" spans="1:15" x14ac:dyDescent="0.25">
      <c r="A414" s="19" t="s">
        <v>407</v>
      </c>
      <c r="B414" s="20">
        <v>24</v>
      </c>
      <c r="C414" s="20" t="s">
        <v>17</v>
      </c>
      <c r="D414" s="20" t="s">
        <v>53</v>
      </c>
      <c r="E414" s="21">
        <v>5</v>
      </c>
      <c r="F414" s="335"/>
      <c r="G414" s="335"/>
      <c r="H414" s="335"/>
      <c r="I414" s="335"/>
      <c r="L414" s="12" t="s">
        <v>37</v>
      </c>
      <c r="M414" s="41">
        <f>SUMIFS($E$388:$E$446,$C$388:$C$446,$L414,$D$388:$D$446,M$386)</f>
        <v>0</v>
      </c>
      <c r="N414" s="41">
        <f>SUMIFS($E$388:$E$446,$C$388:$C$446,$L414,$D$388:$D$446,N$386)</f>
        <v>0</v>
      </c>
      <c r="O414" s="42">
        <f>SUMIFS($E$388:$E$446,$C$388:$C$446,$L414,$D$388:$D$446,O$386)</f>
        <v>0</v>
      </c>
    </row>
    <row r="415" spans="1:15" x14ac:dyDescent="0.25">
      <c r="A415" s="19" t="s">
        <v>407</v>
      </c>
      <c r="B415" s="20">
        <v>26</v>
      </c>
      <c r="C415" s="20" t="s">
        <v>18</v>
      </c>
      <c r="D415" s="20" t="s">
        <v>51</v>
      </c>
      <c r="E415" s="21">
        <v>9</v>
      </c>
      <c r="F415" s="335"/>
      <c r="G415" s="335"/>
      <c r="H415" s="335"/>
      <c r="I415" s="335"/>
      <c r="L415" s="12" t="s">
        <v>11</v>
      </c>
      <c r="M415" s="41">
        <f>SUMIFS($E$388:$E$446,$C$388:$C$446,$L415,$D$388:$D$446,M$386)</f>
        <v>17</v>
      </c>
      <c r="N415" s="41">
        <f>SUMIFS($E$388:$E$446,$C$388:$C$446,$L415,$D$388:$D$446,N$386)</f>
        <v>4</v>
      </c>
      <c r="O415" s="42">
        <f>SUMIFS($E$388:$E$446,$C$388:$C$446,$L415,$D$388:$D$446,O$386)</f>
        <v>0</v>
      </c>
    </row>
    <row r="416" spans="1:15" x14ac:dyDescent="0.25">
      <c r="A416" s="19" t="s">
        <v>407</v>
      </c>
      <c r="B416" s="20">
        <v>30</v>
      </c>
      <c r="C416" s="20" t="s">
        <v>19</v>
      </c>
      <c r="D416" s="20" t="s">
        <v>60</v>
      </c>
      <c r="E416" s="21">
        <v>7</v>
      </c>
      <c r="F416" s="335"/>
      <c r="G416" s="335"/>
      <c r="H416" s="335"/>
      <c r="I416" s="335"/>
      <c r="L416" s="12" t="s">
        <v>24</v>
      </c>
      <c r="M416" s="41">
        <f>SUMIFS($E$388:$E$446,$C$388:$C$446,$L416,$D$388:$D$446,M$386)</f>
        <v>36</v>
      </c>
      <c r="N416" s="41">
        <f>SUMIFS($E$388:$E$446,$C$388:$C$446,$L416,$D$388:$D$446,N$386)</f>
        <v>0</v>
      </c>
      <c r="O416" s="42">
        <f>SUMIFS($E$388:$E$446,$C$388:$C$446,$L416,$D$388:$D$446,O$386)</f>
        <v>0</v>
      </c>
    </row>
    <row r="417" spans="1:15" x14ac:dyDescent="0.25">
      <c r="A417" s="19" t="s">
        <v>407</v>
      </c>
      <c r="B417" s="20">
        <v>30</v>
      </c>
      <c r="C417" s="20" t="s">
        <v>19</v>
      </c>
      <c r="D417" s="20" t="s">
        <v>51</v>
      </c>
      <c r="E417" s="21">
        <v>10</v>
      </c>
      <c r="F417" s="335"/>
      <c r="G417" s="335"/>
      <c r="H417" s="335"/>
      <c r="I417" s="335"/>
      <c r="L417" s="12" t="s">
        <v>25</v>
      </c>
      <c r="M417" s="41">
        <f>SUMIFS($E$388:$E$446,$C$388:$C$446,$L417,$D$388:$D$446,M$386)</f>
        <v>9</v>
      </c>
      <c r="N417" s="41">
        <f>SUMIFS($E$388:$E$446,$C$388:$C$446,$L417,$D$388:$D$446,N$386)</f>
        <v>2</v>
      </c>
      <c r="O417" s="42">
        <f>SUMIFS($E$388:$E$446,$C$388:$C$446,$L417,$D$388:$D$446,O$386)</f>
        <v>0</v>
      </c>
    </row>
    <row r="418" spans="1:15" x14ac:dyDescent="0.25">
      <c r="A418" s="19" t="s">
        <v>407</v>
      </c>
      <c r="B418" s="20">
        <v>32</v>
      </c>
      <c r="C418" s="20" t="s">
        <v>20</v>
      </c>
      <c r="D418" s="20" t="s">
        <v>60</v>
      </c>
      <c r="E418" s="21">
        <v>3</v>
      </c>
      <c r="F418" s="335"/>
      <c r="G418" s="335"/>
      <c r="H418" s="335"/>
      <c r="I418" s="335"/>
      <c r="L418" s="12" t="s">
        <v>35</v>
      </c>
      <c r="M418" s="41">
        <f>SUMIFS($E$388:$E$446,$C$388:$C$446,$L418,$D$388:$D$446,M$386)</f>
        <v>57</v>
      </c>
      <c r="N418" s="41">
        <f>SUMIFS($E$388:$E$446,$C$388:$C$446,$L418,$D$388:$D$446,N$386)</f>
        <v>7</v>
      </c>
      <c r="O418" s="42">
        <f>SUMIFS($E$388:$E$446,$C$388:$C$446,$L418,$D$388:$D$446,O$386)</f>
        <v>0</v>
      </c>
    </row>
    <row r="419" spans="1:15" x14ac:dyDescent="0.25">
      <c r="A419" s="19" t="s">
        <v>407</v>
      </c>
      <c r="B419" s="20">
        <v>32</v>
      </c>
      <c r="C419" s="20" t="s">
        <v>20</v>
      </c>
      <c r="D419" s="20" t="s">
        <v>51</v>
      </c>
      <c r="E419" s="21">
        <v>35</v>
      </c>
      <c r="F419" s="335"/>
      <c r="G419" s="335"/>
      <c r="H419" s="335"/>
      <c r="I419" s="335"/>
      <c r="L419" s="12" t="s">
        <v>36</v>
      </c>
      <c r="M419" s="41">
        <f>SUMIFS($E$388:$E$446,$C$388:$C$446,$L419,$D$388:$D$446,M$386)</f>
        <v>201</v>
      </c>
      <c r="N419" s="41">
        <f>SUMIFS($E$388:$E$446,$C$388:$C$446,$L419,$D$388:$D$446,N$386)</f>
        <v>57</v>
      </c>
      <c r="O419" s="42">
        <f>SUMIFS($E$388:$E$446,$C$388:$C$446,$L419,$D$388:$D$446,O$386)</f>
        <v>0</v>
      </c>
    </row>
    <row r="420" spans="1:15" x14ac:dyDescent="0.25">
      <c r="A420" s="19" t="s">
        <v>407</v>
      </c>
      <c r="B420" s="20">
        <v>34</v>
      </c>
      <c r="C420" s="20" t="s">
        <v>21</v>
      </c>
      <c r="D420" s="20" t="s">
        <v>60</v>
      </c>
      <c r="E420" s="21">
        <v>6</v>
      </c>
      <c r="F420" s="335"/>
      <c r="G420" s="335"/>
      <c r="H420" s="335"/>
      <c r="I420" s="335"/>
      <c r="L420" s="12" t="s">
        <v>26</v>
      </c>
      <c r="M420" s="41">
        <f>SUMIFS($E$388:$E$446,$C$388:$C$446,$L420,$D$388:$D$446,M$386)</f>
        <v>0</v>
      </c>
      <c r="N420" s="41">
        <f>SUMIFS($E$388:$E$446,$C$388:$C$446,$L420,$D$388:$D$446,N$386)</f>
        <v>0</v>
      </c>
      <c r="O420" s="42">
        <f>SUMIFS($E$388:$E$446,$C$388:$C$446,$L420,$D$388:$D$446,O$386)</f>
        <v>0</v>
      </c>
    </row>
    <row r="421" spans="1:15" x14ac:dyDescent="0.25">
      <c r="A421" s="19" t="s">
        <v>407</v>
      </c>
      <c r="B421" s="20">
        <v>34</v>
      </c>
      <c r="C421" s="20" t="s">
        <v>21</v>
      </c>
      <c r="D421" s="20" t="s">
        <v>51</v>
      </c>
      <c r="E421" s="21">
        <v>42</v>
      </c>
      <c r="F421" s="335"/>
      <c r="G421" s="335"/>
      <c r="H421" s="335"/>
      <c r="I421" s="335"/>
      <c r="L421" s="12" t="s">
        <v>12</v>
      </c>
      <c r="M421" s="41">
        <f>SUMIFS($E$388:$E$446,$C$388:$C$446,$L421,$D$388:$D$446,M$386)</f>
        <v>3</v>
      </c>
      <c r="N421" s="41">
        <f>SUMIFS($E$388:$E$446,$C$388:$C$446,$L421,$D$388:$D$446,N$386)</f>
        <v>0</v>
      </c>
      <c r="O421" s="42">
        <f>SUMIFS($E$388:$E$446,$C$388:$C$446,$L421,$D$388:$D$446,O$386)</f>
        <v>0</v>
      </c>
    </row>
    <row r="422" spans="1:15" x14ac:dyDescent="0.25">
      <c r="A422" s="19" t="s">
        <v>407</v>
      </c>
      <c r="B422" s="20">
        <v>34</v>
      </c>
      <c r="C422" s="20" t="s">
        <v>21</v>
      </c>
      <c r="D422" s="20" t="s">
        <v>53</v>
      </c>
      <c r="E422" s="21">
        <v>1</v>
      </c>
      <c r="F422" s="335"/>
      <c r="G422" s="335"/>
      <c r="H422" s="335"/>
      <c r="I422" s="335"/>
      <c r="L422" s="12" t="s">
        <v>27</v>
      </c>
      <c r="M422" s="41">
        <f>SUMIFS($E$388:$E$446,$C$388:$C$446,$L422,$D$388:$D$446,M$386)</f>
        <v>2</v>
      </c>
      <c r="N422" s="41">
        <f>SUMIFS($E$388:$E$446,$C$388:$C$446,$L422,$D$388:$D$446,N$386)</f>
        <v>1</v>
      </c>
      <c r="O422" s="42">
        <f>SUMIFS($E$388:$E$446,$C$388:$C$446,$L422,$D$388:$D$446,O$386)</f>
        <v>0</v>
      </c>
    </row>
    <row r="423" spans="1:15" x14ac:dyDescent="0.25">
      <c r="A423" s="19" t="s">
        <v>407</v>
      </c>
      <c r="B423" s="20">
        <v>36</v>
      </c>
      <c r="C423" s="20" t="s">
        <v>22</v>
      </c>
      <c r="D423" s="20" t="s">
        <v>60</v>
      </c>
      <c r="E423" s="21">
        <v>4</v>
      </c>
      <c r="F423" s="335"/>
      <c r="G423" s="335"/>
      <c r="H423" s="335"/>
      <c r="I423" s="335"/>
      <c r="L423" s="12" t="s">
        <v>13</v>
      </c>
      <c r="M423" s="41">
        <f>SUMIFS($E$388:$E$446,$C$388:$C$446,$L423,$D$388:$D$446,M$386)</f>
        <v>1</v>
      </c>
      <c r="N423" s="41">
        <f>SUMIFS($E$388:$E$446,$C$388:$C$446,$L423,$D$388:$D$446,N$386)</f>
        <v>0</v>
      </c>
      <c r="O423" s="42">
        <f>SUMIFS($E$388:$E$446,$C$388:$C$446,$L423,$D$388:$D$446,O$386)</f>
        <v>0</v>
      </c>
    </row>
    <row r="424" spans="1:15" x14ac:dyDescent="0.25">
      <c r="A424" s="19" t="s">
        <v>407</v>
      </c>
      <c r="B424" s="20">
        <v>36</v>
      </c>
      <c r="C424" s="20" t="s">
        <v>22</v>
      </c>
      <c r="D424" s="20" t="s">
        <v>51</v>
      </c>
      <c r="E424" s="21">
        <v>34</v>
      </c>
      <c r="F424" s="335"/>
      <c r="G424" s="335"/>
      <c r="H424" s="335"/>
      <c r="I424" s="335"/>
      <c r="L424" s="12" t="s">
        <v>28</v>
      </c>
      <c r="M424" s="41">
        <f>SUMIFS($E$388:$E$446,$C$388:$C$446,$L424,$D$388:$D$446,M$386)</f>
        <v>12</v>
      </c>
      <c r="N424" s="41">
        <f>SUMIFS($E$388:$E$446,$C$388:$C$446,$L424,$D$388:$D$446,N$386)</f>
        <v>1</v>
      </c>
      <c r="O424" s="42">
        <f>SUMIFS($E$388:$E$446,$C$388:$C$446,$L424,$D$388:$D$446,O$386)</f>
        <v>0</v>
      </c>
    </row>
    <row r="425" spans="1:15" x14ac:dyDescent="0.25">
      <c r="A425" s="19" t="s">
        <v>407</v>
      </c>
      <c r="B425" s="20">
        <v>38</v>
      </c>
      <c r="C425" s="20" t="s">
        <v>23</v>
      </c>
      <c r="D425" s="20" t="s">
        <v>51</v>
      </c>
      <c r="E425" s="21">
        <v>4</v>
      </c>
      <c r="F425" s="335"/>
      <c r="G425" s="335"/>
      <c r="H425" s="335"/>
      <c r="I425" s="335"/>
      <c r="L425" s="12" t="s">
        <v>29</v>
      </c>
      <c r="M425" s="41">
        <f>SUMIFS($E$388:$E$446,$C$388:$C$446,$L425,$D$388:$D$446,M$386)</f>
        <v>29</v>
      </c>
      <c r="N425" s="41">
        <f>SUMIFS($E$388:$E$446,$C$388:$C$446,$L425,$D$388:$D$446,N$386)</f>
        <v>0</v>
      </c>
      <c r="O425" s="42">
        <f>SUMIFS($E$388:$E$446,$C$388:$C$446,$L425,$D$388:$D$446,O$386)</f>
        <v>6</v>
      </c>
    </row>
    <row r="426" spans="1:15" x14ac:dyDescent="0.25">
      <c r="A426" s="19" t="s">
        <v>407</v>
      </c>
      <c r="B426" s="20">
        <v>40</v>
      </c>
      <c r="C426" s="20" t="s">
        <v>24</v>
      </c>
      <c r="D426" s="20" t="s">
        <v>51</v>
      </c>
      <c r="E426" s="21">
        <v>36</v>
      </c>
      <c r="F426" s="335"/>
      <c r="G426" s="335"/>
      <c r="H426" s="335"/>
      <c r="I426" s="335"/>
      <c r="L426" s="12" t="s">
        <v>72</v>
      </c>
      <c r="M426" s="41">
        <f>SUMIFS($E$388:$E$446,$C$388:$C$446,$L426,$D$388:$D$446,M$386)</f>
        <v>0</v>
      </c>
      <c r="N426" s="41">
        <f>SUMIFS($E$388:$E$446,$C$388:$C$446,$L426,$D$388:$D$446,N$386)</f>
        <v>0</v>
      </c>
      <c r="O426" s="42">
        <f>SUMIFS($E$388:$E$446,$C$388:$C$446,$L426,$D$388:$D$446,O$386)</f>
        <v>0</v>
      </c>
    </row>
    <row r="427" spans="1:15" x14ac:dyDescent="0.25">
      <c r="A427" s="19" t="s">
        <v>407</v>
      </c>
      <c r="B427" s="20">
        <v>42</v>
      </c>
      <c r="C427" s="20" t="s">
        <v>25</v>
      </c>
      <c r="D427" s="20" t="s">
        <v>60</v>
      </c>
      <c r="E427" s="21">
        <v>2</v>
      </c>
      <c r="F427" s="335"/>
      <c r="G427" s="335"/>
      <c r="H427" s="335"/>
      <c r="I427" s="335"/>
      <c r="L427" s="12" t="s">
        <v>30</v>
      </c>
      <c r="M427" s="41">
        <f>SUMIFS($E$388:$E$446,$C$388:$C$446,$L427,$D$388:$D$446,M$386)</f>
        <v>581</v>
      </c>
      <c r="N427" s="41">
        <f>SUMIFS($E$388:$E$446,$C$388:$C$446,$L427,$D$388:$D$446,N$386)</f>
        <v>78</v>
      </c>
      <c r="O427" s="42">
        <f>SUMIFS($E$388:$E$446,$C$388:$C$446,$L427,$D$388:$D$446,O$386)</f>
        <v>0</v>
      </c>
    </row>
    <row r="428" spans="1:15" x14ac:dyDescent="0.25">
      <c r="A428" s="19" t="s">
        <v>407</v>
      </c>
      <c r="B428" s="20">
        <v>42</v>
      </c>
      <c r="C428" s="20" t="s">
        <v>25</v>
      </c>
      <c r="D428" s="20" t="s">
        <v>51</v>
      </c>
      <c r="E428" s="21">
        <v>9</v>
      </c>
      <c r="F428" s="335"/>
      <c r="G428" s="335"/>
      <c r="H428" s="335"/>
      <c r="I428" s="335"/>
      <c r="L428" s="13" t="s">
        <v>74</v>
      </c>
      <c r="M428" s="43">
        <f>SUMIFS($E$388:$E$446,$C$388:$C$446,$L428,$D$388:$D$446,M$386)</f>
        <v>0</v>
      </c>
      <c r="N428" s="43">
        <f>SUMIFS($E$388:$E$446,$C$388:$C$446,$L428,$D$388:$D$446,N$386)</f>
        <v>0</v>
      </c>
      <c r="O428" s="44">
        <f>SUMIFS($E$388:$E$446,$C$388:$C$446,$L428,$D$388:$D$446,O$386)</f>
        <v>0</v>
      </c>
    </row>
    <row r="429" spans="1:15" x14ac:dyDescent="0.25">
      <c r="A429" s="19" t="s">
        <v>407</v>
      </c>
      <c r="B429" s="20">
        <v>46</v>
      </c>
      <c r="C429" s="20" t="s">
        <v>27</v>
      </c>
      <c r="D429" s="20" t="s">
        <v>60</v>
      </c>
      <c r="E429" s="21">
        <v>1</v>
      </c>
      <c r="F429" s="335"/>
      <c r="G429" s="335"/>
      <c r="H429" s="335"/>
      <c r="I429" s="335"/>
      <c r="L429" s="3" t="s">
        <v>163</v>
      </c>
      <c r="M429" s="45">
        <f>SUM(M387:M428)</f>
        <v>1372</v>
      </c>
      <c r="N429" s="45">
        <f t="shared" ref="N429" si="22">SUM(N387:N428)</f>
        <v>225</v>
      </c>
      <c r="O429" s="46">
        <f t="shared" ref="O429" si="23">SUM(O387:O428)</f>
        <v>12</v>
      </c>
    </row>
    <row r="430" spans="1:15" x14ac:dyDescent="0.25">
      <c r="A430" s="19" t="s">
        <v>407</v>
      </c>
      <c r="B430" s="20">
        <v>46</v>
      </c>
      <c r="C430" s="20" t="s">
        <v>27</v>
      </c>
      <c r="D430" s="20" t="s">
        <v>51</v>
      </c>
      <c r="E430" s="21">
        <v>2</v>
      </c>
      <c r="F430" s="335"/>
      <c r="G430" s="335"/>
      <c r="H430" s="335"/>
      <c r="I430" s="335"/>
      <c r="L430" s="15" t="s">
        <v>162</v>
      </c>
      <c r="M430" s="35">
        <f>M429-'AR Tables'!C110</f>
        <v>0</v>
      </c>
      <c r="N430" s="35">
        <f>N429+O429-'AR Tables'!E110</f>
        <v>0</v>
      </c>
      <c r="O430" s="36">
        <f>O429+N429-'AR Tables'!E110</f>
        <v>0</v>
      </c>
    </row>
    <row r="431" spans="1:15" x14ac:dyDescent="0.25">
      <c r="A431" s="19" t="s">
        <v>407</v>
      </c>
      <c r="B431" s="20">
        <v>48</v>
      </c>
      <c r="C431" s="20" t="s">
        <v>28</v>
      </c>
      <c r="D431" s="20" t="s">
        <v>60</v>
      </c>
      <c r="E431" s="21">
        <v>1</v>
      </c>
      <c r="F431" s="335"/>
      <c r="G431" s="335"/>
      <c r="H431" s="335"/>
      <c r="I431" s="335"/>
    </row>
    <row r="432" spans="1:15" x14ac:dyDescent="0.25">
      <c r="A432" s="19" t="s">
        <v>407</v>
      </c>
      <c r="B432" s="20">
        <v>48</v>
      </c>
      <c r="C432" s="20" t="s">
        <v>28</v>
      </c>
      <c r="D432" s="20" t="s">
        <v>51</v>
      </c>
      <c r="E432" s="21">
        <v>12</v>
      </c>
      <c r="F432" s="335"/>
      <c r="G432" s="335"/>
      <c r="H432" s="335"/>
      <c r="I432" s="335"/>
    </row>
    <row r="433" spans="1:14" x14ac:dyDescent="0.25">
      <c r="A433" s="19" t="s">
        <v>407</v>
      </c>
      <c r="B433" s="20">
        <v>50</v>
      </c>
      <c r="C433" s="20" t="s">
        <v>29</v>
      </c>
      <c r="D433" s="20" t="s">
        <v>51</v>
      </c>
      <c r="E433" s="21">
        <v>29</v>
      </c>
      <c r="F433" s="335"/>
      <c r="G433" s="335"/>
      <c r="H433" s="335"/>
      <c r="I433" s="335"/>
    </row>
    <row r="434" spans="1:14" x14ac:dyDescent="0.25">
      <c r="A434" s="19" t="s">
        <v>407</v>
      </c>
      <c r="B434" s="20">
        <v>50</v>
      </c>
      <c r="C434" s="20" t="s">
        <v>29</v>
      </c>
      <c r="D434" s="20" t="s">
        <v>53</v>
      </c>
      <c r="E434" s="21">
        <v>6</v>
      </c>
      <c r="F434" s="335"/>
      <c r="G434" s="335"/>
      <c r="H434" s="335"/>
      <c r="I434" s="335"/>
      <c r="M434" s="75"/>
      <c r="N434" s="75"/>
    </row>
    <row r="435" spans="1:14" x14ac:dyDescent="0.25">
      <c r="A435" s="19" t="s">
        <v>407</v>
      </c>
      <c r="B435" s="20">
        <v>52</v>
      </c>
      <c r="C435" s="20" t="s">
        <v>30</v>
      </c>
      <c r="D435" s="20" t="s">
        <v>60</v>
      </c>
      <c r="E435" s="21">
        <v>78</v>
      </c>
      <c r="F435" s="335"/>
      <c r="G435" s="335"/>
      <c r="H435" s="335"/>
      <c r="I435" s="335"/>
      <c r="M435" s="75"/>
      <c r="N435" s="75"/>
    </row>
    <row r="436" spans="1:14" x14ac:dyDescent="0.25">
      <c r="A436" s="19" t="s">
        <v>407</v>
      </c>
      <c r="B436" s="20">
        <v>52</v>
      </c>
      <c r="C436" s="20" t="s">
        <v>30</v>
      </c>
      <c r="D436" s="20" t="s">
        <v>51</v>
      </c>
      <c r="E436" s="21">
        <v>581</v>
      </c>
      <c r="F436" s="335"/>
      <c r="G436" s="335"/>
      <c r="H436" s="335"/>
      <c r="I436" s="335"/>
      <c r="M436" s="75"/>
      <c r="N436" s="75"/>
    </row>
    <row r="437" spans="1:14" x14ac:dyDescent="0.25">
      <c r="A437" s="19" t="s">
        <v>407</v>
      </c>
      <c r="B437" s="20">
        <v>90</v>
      </c>
      <c r="C437" s="20" t="s">
        <v>33</v>
      </c>
      <c r="D437" s="20" t="s">
        <v>60</v>
      </c>
      <c r="E437" s="21">
        <v>2</v>
      </c>
      <c r="F437" s="335"/>
      <c r="G437" s="335"/>
      <c r="H437" s="335"/>
      <c r="I437" s="335"/>
      <c r="M437" s="75"/>
      <c r="N437" s="75"/>
    </row>
    <row r="438" spans="1:14" x14ac:dyDescent="0.25">
      <c r="A438" s="19" t="s">
        <v>407</v>
      </c>
      <c r="B438" s="20">
        <v>90</v>
      </c>
      <c r="C438" s="20" t="s">
        <v>33</v>
      </c>
      <c r="D438" s="20" t="s">
        <v>51</v>
      </c>
      <c r="E438" s="21">
        <v>34</v>
      </c>
      <c r="F438" s="335"/>
      <c r="G438" s="335"/>
      <c r="H438" s="335"/>
      <c r="I438" s="335"/>
      <c r="M438" s="75"/>
      <c r="N438" s="75"/>
    </row>
    <row r="439" spans="1:14" x14ac:dyDescent="0.25">
      <c r="A439" s="19" t="s">
        <v>407</v>
      </c>
      <c r="B439" s="20">
        <v>91</v>
      </c>
      <c r="C439" s="20" t="s">
        <v>34</v>
      </c>
      <c r="D439" s="20" t="s">
        <v>60</v>
      </c>
      <c r="E439" s="21">
        <v>6</v>
      </c>
      <c r="F439" s="335"/>
      <c r="G439" s="335"/>
      <c r="H439" s="335"/>
      <c r="I439" s="335"/>
      <c r="M439" s="75"/>
      <c r="N439" s="75"/>
    </row>
    <row r="440" spans="1:14" x14ac:dyDescent="0.25">
      <c r="A440" s="19" t="s">
        <v>407</v>
      </c>
      <c r="B440" s="20">
        <v>91</v>
      </c>
      <c r="C440" s="20" t="s">
        <v>34</v>
      </c>
      <c r="D440" s="20" t="s">
        <v>51</v>
      </c>
      <c r="E440" s="21">
        <v>25</v>
      </c>
      <c r="F440" s="335"/>
      <c r="G440" s="335"/>
      <c r="H440" s="335"/>
      <c r="I440" s="335"/>
      <c r="M440" s="75"/>
      <c r="N440" s="75"/>
    </row>
    <row r="441" spans="1:14" x14ac:dyDescent="0.25">
      <c r="A441" s="19" t="s">
        <v>407</v>
      </c>
      <c r="B441" s="20">
        <v>92</v>
      </c>
      <c r="C441" s="20" t="s">
        <v>35</v>
      </c>
      <c r="D441" s="20" t="s">
        <v>60</v>
      </c>
      <c r="E441" s="21">
        <v>7</v>
      </c>
      <c r="F441" s="335"/>
      <c r="G441" s="335"/>
      <c r="H441" s="335"/>
      <c r="I441" s="335"/>
    </row>
    <row r="442" spans="1:14" x14ac:dyDescent="0.25">
      <c r="A442" s="19" t="s">
        <v>407</v>
      </c>
      <c r="B442" s="20">
        <v>92</v>
      </c>
      <c r="C442" s="20" t="s">
        <v>35</v>
      </c>
      <c r="D442" s="20" t="s">
        <v>51</v>
      </c>
      <c r="E442" s="21">
        <v>57</v>
      </c>
      <c r="F442" s="335"/>
      <c r="G442" s="335"/>
      <c r="H442" s="335"/>
      <c r="I442" s="335"/>
    </row>
    <row r="443" spans="1:14" x14ac:dyDescent="0.25">
      <c r="A443" s="19" t="s">
        <v>407</v>
      </c>
      <c r="B443" s="20">
        <v>93</v>
      </c>
      <c r="C443" s="20" t="s">
        <v>36</v>
      </c>
      <c r="D443" s="20" t="s">
        <v>60</v>
      </c>
      <c r="E443" s="21">
        <v>57</v>
      </c>
      <c r="F443" s="335"/>
      <c r="G443" s="335"/>
      <c r="H443" s="335"/>
      <c r="I443" s="335"/>
    </row>
    <row r="444" spans="1:14" x14ac:dyDescent="0.25">
      <c r="A444" s="19" t="s">
        <v>407</v>
      </c>
      <c r="B444" s="20">
        <v>93</v>
      </c>
      <c r="C444" s="20" t="s">
        <v>36</v>
      </c>
      <c r="D444" s="20" t="s">
        <v>51</v>
      </c>
      <c r="E444" s="21">
        <v>201</v>
      </c>
      <c r="F444" s="335"/>
      <c r="G444" s="335"/>
      <c r="H444" s="335"/>
      <c r="I444" s="335"/>
    </row>
    <row r="445" spans="1:14" x14ac:dyDescent="0.25">
      <c r="B445" s="16">
        <v>62</v>
      </c>
      <c r="C445" s="17" t="s">
        <v>17</v>
      </c>
      <c r="D445" s="17" t="s">
        <v>53</v>
      </c>
      <c r="E445" s="18">
        <f>-SUMIFS($E$388:$E$444,$C$388:$C$444,C445,$D$388:$D$444,D445)</f>
        <v>-5</v>
      </c>
      <c r="F445" s="335"/>
      <c r="G445" s="335"/>
      <c r="H445" s="335"/>
      <c r="I445" s="335"/>
    </row>
    <row r="446" spans="1:14" x14ac:dyDescent="0.25">
      <c r="B446" s="22"/>
      <c r="C446" s="23" t="s">
        <v>16</v>
      </c>
      <c r="D446" s="23" t="s">
        <v>53</v>
      </c>
      <c r="E446" s="24">
        <f>-E445</f>
        <v>5</v>
      </c>
      <c r="F446" s="335"/>
      <c r="G446" s="335"/>
      <c r="H446" s="335"/>
      <c r="I446" s="335"/>
    </row>
    <row r="447" spans="1:14" x14ac:dyDescent="0.25">
      <c r="D447" s="51" t="s">
        <v>162</v>
      </c>
      <c r="E447" s="36">
        <f>SUM(E388:E444)-SUM(M429:O429)</f>
        <v>0</v>
      </c>
      <c r="F447" s="336"/>
      <c r="G447" s="336"/>
      <c r="H447" s="336"/>
      <c r="I447" s="336"/>
    </row>
    <row r="449" spans="1:15" x14ac:dyDescent="0.25">
      <c r="A449" s="219" t="str">
        <f>A193</f>
        <v>Result set 10818 [Annual Property Count] run 30/06/24</v>
      </c>
      <c r="B449" s="7"/>
      <c r="C449" s="7"/>
      <c r="D449" s="7"/>
      <c r="E449" s="8"/>
      <c r="F449" s="337"/>
      <c r="G449" s="337"/>
      <c r="H449" s="337"/>
      <c r="I449" s="337"/>
      <c r="L449" s="25" t="s">
        <v>169</v>
      </c>
      <c r="M449" s="32"/>
      <c r="N449" s="32"/>
      <c r="O449" s="33"/>
    </row>
    <row r="450" spans="1:15" x14ac:dyDescent="0.25">
      <c r="A450" s="224" t="s">
        <v>102</v>
      </c>
      <c r="B450" s="113"/>
      <c r="C450" s="113"/>
      <c r="D450" s="113"/>
      <c r="E450" s="223"/>
      <c r="F450" s="337"/>
      <c r="G450" s="337"/>
      <c r="H450" s="337"/>
      <c r="I450" s="337"/>
      <c r="L450" s="25" t="s">
        <v>164</v>
      </c>
      <c r="M450" s="32" t="s">
        <v>51</v>
      </c>
      <c r="N450" s="32" t="s">
        <v>60</v>
      </c>
      <c r="O450" s="33" t="s">
        <v>53</v>
      </c>
    </row>
    <row r="451" spans="1:15" x14ac:dyDescent="0.25">
      <c r="A451" s="4" t="s">
        <v>138</v>
      </c>
      <c r="B451" s="5" t="s">
        <v>0</v>
      </c>
      <c r="C451" s="5" t="s">
        <v>1</v>
      </c>
      <c r="D451" s="5" t="s">
        <v>58</v>
      </c>
      <c r="E451" s="6" t="s">
        <v>59</v>
      </c>
      <c r="F451" s="334"/>
      <c r="G451" s="334"/>
      <c r="H451" s="334"/>
      <c r="I451" s="334"/>
      <c r="L451" s="14" t="s">
        <v>15</v>
      </c>
      <c r="M451" s="39">
        <f t="shared" ref="M451:M470" si="24">SUMIFS($E$452:$E$500,$C$452:$C$500,$L451,$D$452:$D$500,M$450)</f>
        <v>283</v>
      </c>
      <c r="N451" s="39">
        <f t="shared" ref="N451:N470" si="25">SUMIFS($E$452:$E$500,$C$452:$C$500,$L451,$D$452:$D$500,N$450)+SUMIFS($E$452:$E$500,$C$452:$C$500,$L451,$D$452:$D$500,"Major")</f>
        <v>17</v>
      </c>
      <c r="O451" s="40">
        <f t="shared" ref="O451:O470" si="26">SUMIFS($E$452:$E$500,$C$452:$C$500,$L451,$D$452:$D$500,O$450)</f>
        <v>0</v>
      </c>
    </row>
    <row r="452" spans="1:15" x14ac:dyDescent="0.25">
      <c r="A452" s="16" t="s">
        <v>407</v>
      </c>
      <c r="B452" s="17">
        <v>2</v>
      </c>
      <c r="C452" s="17" t="s">
        <v>3</v>
      </c>
      <c r="D452" s="17" t="s">
        <v>60</v>
      </c>
      <c r="E452" s="18">
        <v>119</v>
      </c>
      <c r="F452" s="335"/>
      <c r="G452" s="335"/>
      <c r="H452" s="335"/>
      <c r="I452" s="335"/>
      <c r="L452" s="12" t="s">
        <v>16</v>
      </c>
      <c r="M452" s="41">
        <f t="shared" si="24"/>
        <v>1572</v>
      </c>
      <c r="N452" s="41">
        <f t="shared" si="25"/>
        <v>190</v>
      </c>
      <c r="O452" s="42">
        <f t="shared" si="26"/>
        <v>0</v>
      </c>
    </row>
    <row r="453" spans="1:15" x14ac:dyDescent="0.25">
      <c r="A453" s="19" t="s">
        <v>407</v>
      </c>
      <c r="B453" s="20">
        <v>2</v>
      </c>
      <c r="C453" s="20" t="s">
        <v>3</v>
      </c>
      <c r="D453" s="20" t="s">
        <v>51</v>
      </c>
      <c r="E453" s="21">
        <v>704</v>
      </c>
      <c r="F453" s="335"/>
      <c r="G453" s="335"/>
      <c r="H453" s="335"/>
      <c r="I453" s="335"/>
      <c r="L453" s="12" t="s">
        <v>17</v>
      </c>
      <c r="M453" s="41">
        <f t="shared" si="24"/>
        <v>0</v>
      </c>
      <c r="N453" s="41">
        <f t="shared" si="25"/>
        <v>1</v>
      </c>
      <c r="O453" s="42">
        <f t="shared" si="26"/>
        <v>1</v>
      </c>
    </row>
    <row r="454" spans="1:15" x14ac:dyDescent="0.25">
      <c r="A454" s="19" t="s">
        <v>407</v>
      </c>
      <c r="B454" s="20">
        <v>4</v>
      </c>
      <c r="C454" s="20" t="s">
        <v>5</v>
      </c>
      <c r="D454" s="20" t="s">
        <v>60</v>
      </c>
      <c r="E454" s="21">
        <v>65</v>
      </c>
      <c r="F454" s="335"/>
      <c r="G454" s="335"/>
      <c r="H454" s="335"/>
      <c r="I454" s="335"/>
      <c r="L454" s="12" t="s">
        <v>3</v>
      </c>
      <c r="M454" s="41">
        <f t="shared" si="24"/>
        <v>704</v>
      </c>
      <c r="N454" s="41">
        <f t="shared" si="25"/>
        <v>119</v>
      </c>
      <c r="O454" s="42">
        <f t="shared" si="26"/>
        <v>0</v>
      </c>
    </row>
    <row r="455" spans="1:15" x14ac:dyDescent="0.25">
      <c r="A455" s="19" t="s">
        <v>407</v>
      </c>
      <c r="B455" s="20">
        <v>4</v>
      </c>
      <c r="C455" s="20" t="s">
        <v>5</v>
      </c>
      <c r="D455" s="20" t="s">
        <v>51</v>
      </c>
      <c r="E455" s="21">
        <v>493</v>
      </c>
      <c r="F455" s="335"/>
      <c r="G455" s="335"/>
      <c r="H455" s="335"/>
      <c r="I455" s="335"/>
      <c r="L455" s="12" t="s">
        <v>19</v>
      </c>
      <c r="M455" s="41">
        <f t="shared" si="24"/>
        <v>690</v>
      </c>
      <c r="N455" s="41">
        <f t="shared" si="25"/>
        <v>85</v>
      </c>
      <c r="O455" s="42">
        <f t="shared" si="26"/>
        <v>0</v>
      </c>
    </row>
    <row r="456" spans="1:15" x14ac:dyDescent="0.25">
      <c r="A456" s="19" t="s">
        <v>407</v>
      </c>
      <c r="B456" s="20">
        <v>5</v>
      </c>
      <c r="C456" s="20" t="s">
        <v>6</v>
      </c>
      <c r="D456" s="20" t="s">
        <v>60</v>
      </c>
      <c r="E456" s="21">
        <v>36</v>
      </c>
      <c r="F456" s="335"/>
      <c r="G456" s="335"/>
      <c r="H456" s="335"/>
      <c r="I456" s="335"/>
      <c r="L456" s="12" t="s">
        <v>5</v>
      </c>
      <c r="M456" s="41">
        <f t="shared" si="24"/>
        <v>493</v>
      </c>
      <c r="N456" s="41">
        <f t="shared" si="25"/>
        <v>65</v>
      </c>
      <c r="O456" s="42">
        <f t="shared" si="26"/>
        <v>0</v>
      </c>
    </row>
    <row r="457" spans="1:15" x14ac:dyDescent="0.25">
      <c r="A457" s="19" t="s">
        <v>407</v>
      </c>
      <c r="B457" s="20">
        <v>5</v>
      </c>
      <c r="C457" s="20" t="s">
        <v>6</v>
      </c>
      <c r="D457" s="20" t="s">
        <v>51</v>
      </c>
      <c r="E457" s="21">
        <v>254</v>
      </c>
      <c r="F457" s="335"/>
      <c r="G457" s="335"/>
      <c r="H457" s="335"/>
      <c r="I457" s="335"/>
      <c r="L457" s="12" t="s">
        <v>6</v>
      </c>
      <c r="M457" s="41">
        <f t="shared" si="24"/>
        <v>254</v>
      </c>
      <c r="N457" s="41">
        <f t="shared" si="25"/>
        <v>36</v>
      </c>
      <c r="O457" s="42">
        <f t="shared" si="26"/>
        <v>0</v>
      </c>
    </row>
    <row r="458" spans="1:15" x14ac:dyDescent="0.25">
      <c r="A458" s="19" t="s">
        <v>407</v>
      </c>
      <c r="B458" s="20">
        <v>7</v>
      </c>
      <c r="C458" s="20" t="s">
        <v>8</v>
      </c>
      <c r="D458" s="20" t="s">
        <v>272</v>
      </c>
      <c r="E458" s="21">
        <v>1</v>
      </c>
      <c r="F458" s="335"/>
      <c r="G458" s="335"/>
      <c r="H458" s="335"/>
      <c r="I458" s="335"/>
      <c r="L458" s="12" t="s">
        <v>8</v>
      </c>
      <c r="M458" s="41">
        <f t="shared" si="24"/>
        <v>4419</v>
      </c>
      <c r="N458" s="41">
        <f t="shared" si="25"/>
        <v>549</v>
      </c>
      <c r="O458" s="42">
        <f t="shared" si="26"/>
        <v>0</v>
      </c>
    </row>
    <row r="459" spans="1:15" x14ac:dyDescent="0.25">
      <c r="A459" s="19" t="s">
        <v>407</v>
      </c>
      <c r="B459" s="20">
        <v>7</v>
      </c>
      <c r="C459" s="20" t="s">
        <v>8</v>
      </c>
      <c r="D459" s="20" t="s">
        <v>60</v>
      </c>
      <c r="E459" s="21">
        <v>548</v>
      </c>
      <c r="F459" s="335"/>
      <c r="G459" s="335"/>
      <c r="H459" s="335"/>
      <c r="I459" s="335"/>
      <c r="L459" s="12" t="s">
        <v>34</v>
      </c>
      <c r="M459" s="41">
        <f t="shared" si="24"/>
        <v>633</v>
      </c>
      <c r="N459" s="41">
        <f t="shared" si="25"/>
        <v>80</v>
      </c>
      <c r="O459" s="42">
        <f t="shared" si="26"/>
        <v>0</v>
      </c>
    </row>
    <row r="460" spans="1:15" x14ac:dyDescent="0.25">
      <c r="A460" s="19" t="s">
        <v>407</v>
      </c>
      <c r="B460" s="20">
        <v>7</v>
      </c>
      <c r="C460" s="20" t="s">
        <v>8</v>
      </c>
      <c r="D460" s="20" t="s">
        <v>51</v>
      </c>
      <c r="E460" s="118">
        <v>4419</v>
      </c>
      <c r="F460" s="338"/>
      <c r="G460" s="338"/>
      <c r="H460" s="338"/>
      <c r="I460" s="338"/>
      <c r="L460" s="12" t="s">
        <v>20</v>
      </c>
      <c r="M460" s="41">
        <f t="shared" si="24"/>
        <v>797</v>
      </c>
      <c r="N460" s="41">
        <f t="shared" si="25"/>
        <v>57</v>
      </c>
      <c r="O460" s="42">
        <f t="shared" si="26"/>
        <v>0</v>
      </c>
    </row>
    <row r="461" spans="1:15" x14ac:dyDescent="0.25">
      <c r="A461" s="19" t="s">
        <v>407</v>
      </c>
      <c r="B461" s="20">
        <v>20</v>
      </c>
      <c r="C461" s="20" t="s">
        <v>15</v>
      </c>
      <c r="D461" s="20" t="s">
        <v>60</v>
      </c>
      <c r="E461" s="21">
        <v>17</v>
      </c>
      <c r="F461" s="335"/>
      <c r="G461" s="335"/>
      <c r="H461" s="335"/>
      <c r="I461" s="335"/>
      <c r="L461" s="12" t="s">
        <v>22</v>
      </c>
      <c r="M461" s="41">
        <f t="shared" si="24"/>
        <v>538</v>
      </c>
      <c r="N461" s="41">
        <f t="shared" si="25"/>
        <v>74</v>
      </c>
      <c r="O461" s="42">
        <f t="shared" si="26"/>
        <v>0</v>
      </c>
    </row>
    <row r="462" spans="1:15" x14ac:dyDescent="0.25">
      <c r="A462" s="19" t="s">
        <v>407</v>
      </c>
      <c r="B462" s="20">
        <v>20</v>
      </c>
      <c r="C462" s="20" t="s">
        <v>15</v>
      </c>
      <c r="D462" s="20" t="s">
        <v>51</v>
      </c>
      <c r="E462" s="21">
        <v>283</v>
      </c>
      <c r="F462" s="335"/>
      <c r="G462" s="335"/>
      <c r="H462" s="335"/>
      <c r="I462" s="335"/>
      <c r="L462" s="12" t="s">
        <v>23</v>
      </c>
      <c r="M462" s="41">
        <f t="shared" si="24"/>
        <v>2</v>
      </c>
      <c r="N462" s="41">
        <f t="shared" si="25"/>
        <v>1</v>
      </c>
      <c r="O462" s="42">
        <f t="shared" si="26"/>
        <v>0</v>
      </c>
    </row>
    <row r="463" spans="1:15" x14ac:dyDescent="0.25">
      <c r="A463" s="19" t="s">
        <v>407</v>
      </c>
      <c r="B463" s="20">
        <v>22</v>
      </c>
      <c r="C463" s="20" t="s">
        <v>16</v>
      </c>
      <c r="D463" s="20" t="s">
        <v>60</v>
      </c>
      <c r="E463" s="21">
        <v>190</v>
      </c>
      <c r="F463" s="335"/>
      <c r="G463" s="335"/>
      <c r="H463" s="335"/>
      <c r="I463" s="335"/>
      <c r="L463" s="12" t="s">
        <v>24</v>
      </c>
      <c r="M463" s="41">
        <f t="shared" si="24"/>
        <v>317</v>
      </c>
      <c r="N463" s="41">
        <f t="shared" si="25"/>
        <v>10</v>
      </c>
      <c r="O463" s="42">
        <f t="shared" si="26"/>
        <v>0</v>
      </c>
    </row>
    <row r="464" spans="1:15" x14ac:dyDescent="0.25">
      <c r="A464" s="19" t="s">
        <v>407</v>
      </c>
      <c r="B464" s="20">
        <v>22</v>
      </c>
      <c r="C464" s="20" t="s">
        <v>16</v>
      </c>
      <c r="D464" s="20" t="s">
        <v>51</v>
      </c>
      <c r="E464" s="118">
        <v>1572</v>
      </c>
      <c r="F464" s="338"/>
      <c r="G464" s="338"/>
      <c r="H464" s="338"/>
      <c r="I464" s="338"/>
      <c r="L464" s="12" t="s">
        <v>25</v>
      </c>
      <c r="M464" s="41">
        <f t="shared" si="24"/>
        <v>243</v>
      </c>
      <c r="N464" s="41">
        <f t="shared" si="25"/>
        <v>35</v>
      </c>
      <c r="O464" s="42">
        <f t="shared" si="26"/>
        <v>0</v>
      </c>
    </row>
    <row r="465" spans="1:15" x14ac:dyDescent="0.25">
      <c r="A465" s="19" t="s">
        <v>407</v>
      </c>
      <c r="B465" s="20">
        <v>24</v>
      </c>
      <c r="C465" s="20" t="s">
        <v>17</v>
      </c>
      <c r="D465" s="20" t="s">
        <v>60</v>
      </c>
      <c r="E465" s="21">
        <v>1</v>
      </c>
      <c r="F465" s="335"/>
      <c r="G465" s="335"/>
      <c r="H465" s="335"/>
      <c r="I465" s="335"/>
      <c r="L465" s="12" t="s">
        <v>35</v>
      </c>
      <c r="M465" s="41">
        <f t="shared" si="24"/>
        <v>2080</v>
      </c>
      <c r="N465" s="41">
        <f t="shared" si="25"/>
        <v>173</v>
      </c>
      <c r="O465" s="42">
        <f t="shared" si="26"/>
        <v>0</v>
      </c>
    </row>
    <row r="466" spans="1:15" x14ac:dyDescent="0.25">
      <c r="A466" s="19" t="s">
        <v>407</v>
      </c>
      <c r="B466" s="20">
        <v>24</v>
      </c>
      <c r="C466" s="20" t="s">
        <v>17</v>
      </c>
      <c r="D466" s="20" t="s">
        <v>53</v>
      </c>
      <c r="E466" s="21">
        <v>1</v>
      </c>
      <c r="F466" s="335"/>
      <c r="G466" s="335"/>
      <c r="H466" s="335"/>
      <c r="I466" s="335"/>
      <c r="L466" s="12" t="s">
        <v>36</v>
      </c>
      <c r="M466" s="41">
        <f t="shared" si="24"/>
        <v>5161</v>
      </c>
      <c r="N466" s="41">
        <f t="shared" si="25"/>
        <v>610</v>
      </c>
      <c r="O466" s="42">
        <f t="shared" si="26"/>
        <v>0</v>
      </c>
    </row>
    <row r="467" spans="1:15" x14ac:dyDescent="0.25">
      <c r="A467" s="19" t="s">
        <v>407</v>
      </c>
      <c r="B467" s="20">
        <v>30</v>
      </c>
      <c r="C467" s="20" t="s">
        <v>19</v>
      </c>
      <c r="D467" s="20" t="s">
        <v>272</v>
      </c>
      <c r="E467" s="21">
        <v>1</v>
      </c>
      <c r="F467" s="335"/>
      <c r="G467" s="335"/>
      <c r="H467" s="335"/>
      <c r="I467" s="335"/>
      <c r="L467" s="12" t="s">
        <v>27</v>
      </c>
      <c r="M467" s="41">
        <f t="shared" si="24"/>
        <v>69</v>
      </c>
      <c r="N467" s="41">
        <f t="shared" si="25"/>
        <v>12</v>
      </c>
      <c r="O467" s="42">
        <f t="shared" si="26"/>
        <v>0</v>
      </c>
    </row>
    <row r="468" spans="1:15" x14ac:dyDescent="0.25">
      <c r="A468" s="19" t="s">
        <v>407</v>
      </c>
      <c r="B468" s="20">
        <v>30</v>
      </c>
      <c r="C468" s="20" t="s">
        <v>19</v>
      </c>
      <c r="D468" s="20" t="s">
        <v>60</v>
      </c>
      <c r="E468" s="21">
        <v>84</v>
      </c>
      <c r="F468" s="335"/>
      <c r="G468" s="335"/>
      <c r="H468" s="335"/>
      <c r="I468" s="335"/>
      <c r="L468" s="12" t="s">
        <v>28</v>
      </c>
      <c r="M468" s="41">
        <f t="shared" si="24"/>
        <v>891</v>
      </c>
      <c r="N468" s="41">
        <f t="shared" si="25"/>
        <v>123</v>
      </c>
      <c r="O468" s="42">
        <f t="shared" si="26"/>
        <v>1</v>
      </c>
    </row>
    <row r="469" spans="1:15" x14ac:dyDescent="0.25">
      <c r="A469" s="19" t="s">
        <v>407</v>
      </c>
      <c r="B469" s="20">
        <v>30</v>
      </c>
      <c r="C469" s="20" t="s">
        <v>19</v>
      </c>
      <c r="D469" s="20" t="s">
        <v>51</v>
      </c>
      <c r="E469" s="21">
        <v>690</v>
      </c>
      <c r="F469" s="335"/>
      <c r="G469" s="335"/>
      <c r="H469" s="335"/>
      <c r="I469" s="335"/>
      <c r="L469" s="12" t="s">
        <v>29</v>
      </c>
      <c r="M469" s="41">
        <f t="shared" si="24"/>
        <v>385</v>
      </c>
      <c r="N469" s="41">
        <f t="shared" si="25"/>
        <v>66</v>
      </c>
      <c r="O469" s="42">
        <f t="shared" si="26"/>
        <v>2</v>
      </c>
    </row>
    <row r="470" spans="1:15" x14ac:dyDescent="0.25">
      <c r="A470" s="19" t="s">
        <v>407</v>
      </c>
      <c r="B470" s="20">
        <v>32</v>
      </c>
      <c r="C470" s="20" t="s">
        <v>20</v>
      </c>
      <c r="D470" s="20" t="s">
        <v>272</v>
      </c>
      <c r="E470" s="21">
        <v>1</v>
      </c>
      <c r="F470" s="335"/>
      <c r="G470" s="335"/>
      <c r="H470" s="335"/>
      <c r="I470" s="335"/>
      <c r="L470" s="12" t="s">
        <v>30</v>
      </c>
      <c r="M470" s="41">
        <f t="shared" si="24"/>
        <v>15518</v>
      </c>
      <c r="N470" s="41">
        <f t="shared" si="25"/>
        <v>1483</v>
      </c>
      <c r="O470" s="42">
        <f t="shared" si="26"/>
        <v>1</v>
      </c>
    </row>
    <row r="471" spans="1:15" x14ac:dyDescent="0.25">
      <c r="A471" s="19" t="s">
        <v>407</v>
      </c>
      <c r="B471" s="20">
        <v>32</v>
      </c>
      <c r="C471" s="20" t="s">
        <v>20</v>
      </c>
      <c r="D471" s="20" t="s">
        <v>60</v>
      </c>
      <c r="E471" s="21">
        <v>56</v>
      </c>
      <c r="F471" s="335"/>
      <c r="G471" s="335"/>
      <c r="H471" s="335"/>
      <c r="I471" s="335"/>
      <c r="L471" s="3" t="s">
        <v>163</v>
      </c>
      <c r="M471" s="45">
        <f>SUM(M451:M470)</f>
        <v>35049</v>
      </c>
      <c r="N471" s="45">
        <f>SUM(N451:N470)</f>
        <v>3786</v>
      </c>
      <c r="O471" s="46">
        <f>SUM(O451:O470)</f>
        <v>5</v>
      </c>
    </row>
    <row r="472" spans="1:15" x14ac:dyDescent="0.25">
      <c r="A472" s="19" t="s">
        <v>407</v>
      </c>
      <c r="B472" s="20">
        <v>32</v>
      </c>
      <c r="C472" s="20" t="s">
        <v>20</v>
      </c>
      <c r="D472" s="20" t="s">
        <v>51</v>
      </c>
      <c r="E472" s="118">
        <v>797</v>
      </c>
      <c r="F472" s="338"/>
      <c r="G472" s="338"/>
      <c r="H472" s="338"/>
      <c r="I472" s="338"/>
      <c r="L472" s="15" t="s">
        <v>162</v>
      </c>
      <c r="M472" s="35">
        <f>M471-'AR Tables'!B135</f>
        <v>0</v>
      </c>
      <c r="N472" s="35">
        <f>N471+O471-'AR Tables'!D135-'AR Tables'!F135</f>
        <v>0</v>
      </c>
      <c r="O472" s="36">
        <f>N471+O471-'AR Tables'!D135-'AR Tables'!F135</f>
        <v>0</v>
      </c>
    </row>
    <row r="473" spans="1:15" x14ac:dyDescent="0.25">
      <c r="A473" s="19" t="s">
        <v>407</v>
      </c>
      <c r="B473" s="20">
        <v>36</v>
      </c>
      <c r="C473" s="20" t="s">
        <v>22</v>
      </c>
      <c r="D473" s="20" t="s">
        <v>60</v>
      </c>
      <c r="E473" s="21">
        <v>74</v>
      </c>
      <c r="F473" s="335"/>
      <c r="G473" s="335"/>
      <c r="H473" s="335"/>
      <c r="I473" s="335"/>
    </row>
    <row r="474" spans="1:15" x14ac:dyDescent="0.25">
      <c r="A474" s="19" t="s">
        <v>407</v>
      </c>
      <c r="B474" s="20">
        <v>36</v>
      </c>
      <c r="C474" s="20" t="s">
        <v>22</v>
      </c>
      <c r="D474" s="20" t="s">
        <v>51</v>
      </c>
      <c r="E474" s="118">
        <v>538</v>
      </c>
      <c r="F474" s="338"/>
      <c r="G474" s="338"/>
      <c r="H474" s="338"/>
      <c r="I474" s="338"/>
    </row>
    <row r="475" spans="1:15" x14ac:dyDescent="0.25">
      <c r="A475" s="19" t="s">
        <v>407</v>
      </c>
      <c r="B475" s="20">
        <v>38</v>
      </c>
      <c r="C475" s="20" t="s">
        <v>23</v>
      </c>
      <c r="D475" s="20" t="s">
        <v>60</v>
      </c>
      <c r="E475" s="21">
        <v>1</v>
      </c>
      <c r="F475" s="335"/>
      <c r="G475" s="335"/>
      <c r="H475" s="335"/>
      <c r="I475" s="335"/>
    </row>
    <row r="476" spans="1:15" x14ac:dyDescent="0.25">
      <c r="A476" s="19" t="s">
        <v>407</v>
      </c>
      <c r="B476" s="20">
        <v>38</v>
      </c>
      <c r="C476" s="20" t="s">
        <v>23</v>
      </c>
      <c r="D476" s="20" t="s">
        <v>51</v>
      </c>
      <c r="E476" s="21">
        <v>2</v>
      </c>
      <c r="F476" s="335"/>
      <c r="G476" s="335"/>
      <c r="H476" s="335"/>
      <c r="I476" s="335"/>
    </row>
    <row r="477" spans="1:15" x14ac:dyDescent="0.25">
      <c r="A477" s="19" t="s">
        <v>407</v>
      </c>
      <c r="B477" s="20">
        <v>40</v>
      </c>
      <c r="C477" s="20" t="s">
        <v>24</v>
      </c>
      <c r="D477" s="20" t="s">
        <v>60</v>
      </c>
      <c r="E477" s="21">
        <v>10</v>
      </c>
      <c r="F477" s="335"/>
      <c r="G477" s="335"/>
      <c r="H477" s="335"/>
      <c r="I477" s="335"/>
    </row>
    <row r="478" spans="1:15" x14ac:dyDescent="0.25">
      <c r="A478" s="19" t="s">
        <v>407</v>
      </c>
      <c r="B478" s="20">
        <v>40</v>
      </c>
      <c r="C478" s="20" t="s">
        <v>24</v>
      </c>
      <c r="D478" s="20" t="s">
        <v>51</v>
      </c>
      <c r="E478" s="21">
        <v>317</v>
      </c>
      <c r="F478" s="335"/>
      <c r="G478" s="335"/>
      <c r="H478" s="335"/>
      <c r="I478" s="335"/>
    </row>
    <row r="479" spans="1:15" x14ac:dyDescent="0.25">
      <c r="A479" s="19" t="s">
        <v>407</v>
      </c>
      <c r="B479" s="20">
        <v>42</v>
      </c>
      <c r="C479" s="20" t="s">
        <v>25</v>
      </c>
      <c r="D479" s="20" t="s">
        <v>60</v>
      </c>
      <c r="E479" s="118">
        <v>35</v>
      </c>
      <c r="F479" s="338"/>
      <c r="G479" s="338"/>
      <c r="H479" s="338"/>
      <c r="I479" s="338"/>
    </row>
    <row r="480" spans="1:15" x14ac:dyDescent="0.25">
      <c r="A480" s="19" t="s">
        <v>407</v>
      </c>
      <c r="B480" s="20">
        <v>42</v>
      </c>
      <c r="C480" s="20" t="s">
        <v>25</v>
      </c>
      <c r="D480" s="20" t="s">
        <v>51</v>
      </c>
      <c r="E480" s="21">
        <v>243</v>
      </c>
      <c r="F480" s="335"/>
      <c r="G480" s="335"/>
      <c r="H480" s="335"/>
      <c r="I480" s="335"/>
    </row>
    <row r="481" spans="1:9" x14ac:dyDescent="0.25">
      <c r="A481" s="19" t="s">
        <v>407</v>
      </c>
      <c r="B481" s="20">
        <v>46</v>
      </c>
      <c r="C481" s="20" t="s">
        <v>27</v>
      </c>
      <c r="D481" s="20" t="s">
        <v>60</v>
      </c>
      <c r="E481" s="21">
        <v>12</v>
      </c>
      <c r="F481" s="335"/>
      <c r="G481" s="335"/>
      <c r="H481" s="335"/>
      <c r="I481" s="335"/>
    </row>
    <row r="482" spans="1:9" x14ac:dyDescent="0.25">
      <c r="A482" s="19" t="s">
        <v>407</v>
      </c>
      <c r="B482" s="20">
        <v>46</v>
      </c>
      <c r="C482" s="20" t="s">
        <v>27</v>
      </c>
      <c r="D482" s="20" t="s">
        <v>51</v>
      </c>
      <c r="E482" s="21">
        <v>69</v>
      </c>
      <c r="F482" s="335"/>
      <c r="G482" s="335"/>
      <c r="H482" s="335"/>
      <c r="I482" s="335"/>
    </row>
    <row r="483" spans="1:9" x14ac:dyDescent="0.25">
      <c r="A483" s="19" t="s">
        <v>407</v>
      </c>
      <c r="B483" s="20">
        <v>48</v>
      </c>
      <c r="C483" s="20" t="s">
        <v>28</v>
      </c>
      <c r="D483" s="20" t="s">
        <v>60</v>
      </c>
      <c r="E483" s="118">
        <v>123</v>
      </c>
      <c r="F483" s="338"/>
      <c r="G483" s="338"/>
      <c r="H483" s="338"/>
      <c r="I483" s="338"/>
    </row>
    <row r="484" spans="1:9" x14ac:dyDescent="0.25">
      <c r="A484" s="19" t="s">
        <v>407</v>
      </c>
      <c r="B484" s="20">
        <v>48</v>
      </c>
      <c r="C484" s="20" t="s">
        <v>28</v>
      </c>
      <c r="D484" s="20" t="s">
        <v>51</v>
      </c>
      <c r="E484" s="21">
        <v>891</v>
      </c>
      <c r="F484" s="335"/>
      <c r="G484" s="335"/>
      <c r="H484" s="335"/>
      <c r="I484" s="335"/>
    </row>
    <row r="485" spans="1:9" x14ac:dyDescent="0.25">
      <c r="A485" s="19" t="s">
        <v>407</v>
      </c>
      <c r="B485" s="20">
        <v>48</v>
      </c>
      <c r="C485" s="20" t="s">
        <v>28</v>
      </c>
      <c r="D485" s="20" t="s">
        <v>53</v>
      </c>
      <c r="E485" s="21">
        <v>1</v>
      </c>
      <c r="F485" s="335"/>
      <c r="G485" s="335"/>
      <c r="H485" s="335"/>
      <c r="I485" s="335"/>
    </row>
    <row r="486" spans="1:9" x14ac:dyDescent="0.25">
      <c r="A486" s="19" t="s">
        <v>407</v>
      </c>
      <c r="B486" s="20">
        <v>50</v>
      </c>
      <c r="C486" s="20" t="s">
        <v>29</v>
      </c>
      <c r="D486" s="20" t="s">
        <v>60</v>
      </c>
      <c r="E486" s="118">
        <v>66</v>
      </c>
      <c r="F486" s="338"/>
      <c r="G486" s="338"/>
      <c r="H486" s="338"/>
      <c r="I486" s="338"/>
    </row>
    <row r="487" spans="1:9" x14ac:dyDescent="0.25">
      <c r="A487" s="19" t="s">
        <v>407</v>
      </c>
      <c r="B487" s="20">
        <v>50</v>
      </c>
      <c r="C487" s="20" t="s">
        <v>29</v>
      </c>
      <c r="D487" s="20" t="s">
        <v>51</v>
      </c>
      <c r="E487" s="21">
        <v>385</v>
      </c>
      <c r="F487" s="335"/>
      <c r="G487" s="335"/>
      <c r="H487" s="335"/>
      <c r="I487" s="335"/>
    </row>
    <row r="488" spans="1:9" x14ac:dyDescent="0.25">
      <c r="A488" s="19" t="s">
        <v>407</v>
      </c>
      <c r="B488" s="20">
        <v>50</v>
      </c>
      <c r="C488" s="20" t="s">
        <v>29</v>
      </c>
      <c r="D488" s="20" t="s">
        <v>53</v>
      </c>
      <c r="E488" s="21">
        <v>2</v>
      </c>
      <c r="F488" s="335"/>
      <c r="G488" s="335"/>
      <c r="H488" s="335"/>
      <c r="I488" s="335"/>
    </row>
    <row r="489" spans="1:9" x14ac:dyDescent="0.25">
      <c r="A489" s="19" t="s">
        <v>407</v>
      </c>
      <c r="B489" s="20">
        <v>52</v>
      </c>
      <c r="C489" s="20" t="s">
        <v>30</v>
      </c>
      <c r="D489" s="20" t="s">
        <v>272</v>
      </c>
      <c r="E489" s="118">
        <v>3</v>
      </c>
      <c r="F489" s="338"/>
      <c r="G489" s="338"/>
      <c r="H489" s="338"/>
      <c r="I489" s="338"/>
    </row>
    <row r="490" spans="1:9" x14ac:dyDescent="0.25">
      <c r="A490" s="19" t="s">
        <v>407</v>
      </c>
      <c r="B490" s="20">
        <v>52</v>
      </c>
      <c r="C490" s="20" t="s">
        <v>30</v>
      </c>
      <c r="D490" s="20" t="s">
        <v>60</v>
      </c>
      <c r="E490" s="118">
        <v>1480</v>
      </c>
      <c r="F490" s="338"/>
      <c r="G490" s="338"/>
      <c r="H490" s="338"/>
      <c r="I490" s="338"/>
    </row>
    <row r="491" spans="1:9" x14ac:dyDescent="0.25">
      <c r="A491" s="19" t="s">
        <v>407</v>
      </c>
      <c r="B491" s="20">
        <v>52</v>
      </c>
      <c r="C491" s="20" t="s">
        <v>30</v>
      </c>
      <c r="D491" s="20" t="s">
        <v>51</v>
      </c>
      <c r="E491" s="118">
        <v>15518</v>
      </c>
      <c r="F491" s="338"/>
      <c r="G491" s="338"/>
      <c r="H491" s="338"/>
      <c r="I491" s="338"/>
    </row>
    <row r="492" spans="1:9" x14ac:dyDescent="0.25">
      <c r="A492" s="19" t="s">
        <v>407</v>
      </c>
      <c r="B492" s="20">
        <v>52</v>
      </c>
      <c r="C492" s="20" t="s">
        <v>30</v>
      </c>
      <c r="D492" s="20" t="s">
        <v>53</v>
      </c>
      <c r="E492" s="21">
        <v>1</v>
      </c>
      <c r="F492" s="335"/>
      <c r="G492" s="335"/>
      <c r="H492" s="335"/>
      <c r="I492" s="335"/>
    </row>
    <row r="493" spans="1:9" x14ac:dyDescent="0.25">
      <c r="A493" s="19" t="s">
        <v>407</v>
      </c>
      <c r="B493" s="20">
        <v>91</v>
      </c>
      <c r="C493" s="20" t="s">
        <v>34</v>
      </c>
      <c r="D493" s="20" t="s">
        <v>60</v>
      </c>
      <c r="E493" s="118">
        <v>80</v>
      </c>
      <c r="F493" s="338"/>
      <c r="G493" s="338"/>
      <c r="H493" s="338"/>
      <c r="I493" s="338"/>
    </row>
    <row r="494" spans="1:9" x14ac:dyDescent="0.25">
      <c r="A494" s="19" t="s">
        <v>407</v>
      </c>
      <c r="B494" s="20">
        <v>91</v>
      </c>
      <c r="C494" s="20" t="s">
        <v>34</v>
      </c>
      <c r="D494" s="20" t="s">
        <v>51</v>
      </c>
      <c r="E494" s="118">
        <v>633</v>
      </c>
      <c r="F494" s="338"/>
      <c r="G494" s="338"/>
      <c r="H494" s="338"/>
      <c r="I494" s="338"/>
    </row>
    <row r="495" spans="1:9" x14ac:dyDescent="0.25">
      <c r="A495" s="19" t="s">
        <v>407</v>
      </c>
      <c r="B495" s="20">
        <v>92</v>
      </c>
      <c r="C495" s="20" t="s">
        <v>35</v>
      </c>
      <c r="D495" s="20" t="s">
        <v>272</v>
      </c>
      <c r="E495" s="118">
        <v>1</v>
      </c>
      <c r="F495" s="338"/>
      <c r="G495" s="338"/>
      <c r="H495" s="338"/>
      <c r="I495" s="338"/>
    </row>
    <row r="496" spans="1:9" x14ac:dyDescent="0.25">
      <c r="A496" s="19" t="s">
        <v>407</v>
      </c>
      <c r="B496" s="20">
        <v>92</v>
      </c>
      <c r="C496" s="20" t="s">
        <v>35</v>
      </c>
      <c r="D496" s="20" t="s">
        <v>60</v>
      </c>
      <c r="E496" s="118">
        <v>172</v>
      </c>
      <c r="F496" s="338"/>
      <c r="G496" s="338"/>
      <c r="H496" s="338"/>
      <c r="I496" s="338"/>
    </row>
    <row r="497" spans="1:15" x14ac:dyDescent="0.25">
      <c r="A497" s="19" t="s">
        <v>407</v>
      </c>
      <c r="B497" s="20">
        <v>92</v>
      </c>
      <c r="C497" s="20" t="s">
        <v>35</v>
      </c>
      <c r="D497" s="20" t="s">
        <v>51</v>
      </c>
      <c r="E497" s="118">
        <v>2080</v>
      </c>
      <c r="F497" s="338"/>
      <c r="G497" s="338"/>
      <c r="H497" s="338"/>
      <c r="I497" s="338"/>
    </row>
    <row r="498" spans="1:15" x14ac:dyDescent="0.25">
      <c r="A498" s="19" t="s">
        <v>407</v>
      </c>
      <c r="B498" s="20">
        <v>93</v>
      </c>
      <c r="C498" s="20" t="s">
        <v>36</v>
      </c>
      <c r="D498" s="20" t="s">
        <v>272</v>
      </c>
      <c r="E498" s="21">
        <v>2</v>
      </c>
      <c r="F498" s="335"/>
      <c r="G498" s="335"/>
      <c r="H498" s="335"/>
      <c r="I498" s="335"/>
    </row>
    <row r="499" spans="1:15" x14ac:dyDescent="0.25">
      <c r="A499" s="19" t="s">
        <v>407</v>
      </c>
      <c r="B499" s="20">
        <v>93</v>
      </c>
      <c r="C499" s="20" t="s">
        <v>36</v>
      </c>
      <c r="D499" s="20" t="s">
        <v>60</v>
      </c>
      <c r="E499" s="21">
        <v>608</v>
      </c>
      <c r="F499" s="335"/>
      <c r="G499" s="335"/>
      <c r="H499" s="335"/>
      <c r="I499" s="335"/>
    </row>
    <row r="500" spans="1:15" x14ac:dyDescent="0.25">
      <c r="A500" s="22" t="s">
        <v>407</v>
      </c>
      <c r="B500" s="23">
        <v>93</v>
      </c>
      <c r="C500" s="23" t="s">
        <v>36</v>
      </c>
      <c r="D500" s="23" t="s">
        <v>51</v>
      </c>
      <c r="E500" s="236">
        <v>5161</v>
      </c>
      <c r="F500" s="338"/>
      <c r="G500" s="338"/>
      <c r="H500" s="338"/>
      <c r="I500" s="338"/>
    </row>
    <row r="501" spans="1:15" x14ac:dyDescent="0.25">
      <c r="D501" s="51" t="s">
        <v>162</v>
      </c>
      <c r="E501" s="36">
        <f>SUM(E452:E500)-SUM(M471:O471)</f>
        <v>0</v>
      </c>
      <c r="F501" s="336"/>
      <c r="G501" s="336"/>
      <c r="H501" s="336"/>
      <c r="I501" s="336"/>
    </row>
    <row r="504" spans="1:15" x14ac:dyDescent="0.25">
      <c r="A504" s="219" t="str">
        <f>A193</f>
        <v>Result set 10818 [Annual Property Count] run 30/06/24</v>
      </c>
      <c r="B504" s="7"/>
      <c r="C504" s="7"/>
      <c r="D504" s="7"/>
      <c r="E504" s="8"/>
      <c r="F504" s="337"/>
      <c r="G504" s="337"/>
      <c r="H504" s="337"/>
      <c r="I504" s="337"/>
      <c r="L504" s="25" t="s">
        <v>170</v>
      </c>
      <c r="M504" s="32"/>
      <c r="N504" s="32"/>
      <c r="O504" s="33"/>
    </row>
    <row r="505" spans="1:15" x14ac:dyDescent="0.25">
      <c r="A505" s="220" t="s">
        <v>103</v>
      </c>
      <c r="B505" s="10"/>
      <c r="C505" s="10"/>
      <c r="D505" s="10"/>
      <c r="E505" s="11"/>
      <c r="F505" s="337"/>
      <c r="G505" s="337"/>
      <c r="H505" s="337"/>
      <c r="I505" s="337"/>
      <c r="L505" s="25" t="s">
        <v>164</v>
      </c>
      <c r="M505" s="32" t="s">
        <v>51</v>
      </c>
      <c r="N505" s="32" t="s">
        <v>60</v>
      </c>
      <c r="O505" s="33" t="s">
        <v>53</v>
      </c>
    </row>
    <row r="506" spans="1:15" x14ac:dyDescent="0.25">
      <c r="A506" s="4" t="s">
        <v>138</v>
      </c>
      <c r="B506" s="5" t="s">
        <v>0</v>
      </c>
      <c r="C506" s="5" t="s">
        <v>1</v>
      </c>
      <c r="D506" s="5" t="s">
        <v>58</v>
      </c>
      <c r="E506" s="6" t="s">
        <v>59</v>
      </c>
      <c r="F506" s="334"/>
      <c r="G506" s="334"/>
      <c r="H506" s="334"/>
      <c r="I506" s="334"/>
      <c r="L506" s="14" t="s">
        <v>15</v>
      </c>
      <c r="M506" s="39">
        <f>SUMIFS($E$507:$E$543,$C$507:$C$543,$L506,$D$507:$D$543,M$505)</f>
        <v>19</v>
      </c>
      <c r="N506" s="39">
        <f>SUMIFS($E$507:$E$543,$C$507:$C$543,$L506,$D$507:$D$543,N$505)</f>
        <v>1</v>
      </c>
      <c r="O506" s="40">
        <f>SUMIFS($E$507:$E$543,$C$507:$C$543,$L506,$D$507:$D$543,O$505)</f>
        <v>0</v>
      </c>
    </row>
    <row r="507" spans="1:15" x14ac:dyDescent="0.25">
      <c r="A507" s="16" t="s">
        <v>407</v>
      </c>
      <c r="B507" s="17">
        <v>2</v>
      </c>
      <c r="C507" s="17" t="s">
        <v>3</v>
      </c>
      <c r="D507" s="17" t="s">
        <v>60</v>
      </c>
      <c r="E507" s="18">
        <v>8</v>
      </c>
      <c r="F507" s="335"/>
      <c r="G507" s="335"/>
      <c r="H507" s="335"/>
      <c r="I507" s="335"/>
      <c r="L507" s="12" t="s">
        <v>16</v>
      </c>
      <c r="M507" s="41">
        <f>SUMIFS($E$507:$E$543,$C$507:$C$543,$L507,$D$507:$D$543,M$505)</f>
        <v>43</v>
      </c>
      <c r="N507" s="41">
        <f>SUMIFS($E$507:$E$543,$C$507:$C$543,$L507,$D$507:$D$543,N$505)</f>
        <v>12</v>
      </c>
      <c r="O507" s="42">
        <f>SUMIFS($E$507:$E$543,$C$507:$C$543,$L507,$D$507:$D$543,O$505)</f>
        <v>0</v>
      </c>
    </row>
    <row r="508" spans="1:15" x14ac:dyDescent="0.25">
      <c r="A508" s="19" t="s">
        <v>407</v>
      </c>
      <c r="B508" s="20">
        <v>2</v>
      </c>
      <c r="C508" s="20" t="s">
        <v>3</v>
      </c>
      <c r="D508" s="20" t="s">
        <v>51</v>
      </c>
      <c r="E508" s="21">
        <v>33</v>
      </c>
      <c r="F508" s="335"/>
      <c r="G508" s="335"/>
      <c r="H508" s="335"/>
      <c r="I508" s="335"/>
      <c r="L508" s="12" t="s">
        <v>17</v>
      </c>
      <c r="M508" s="41">
        <f>SUMIFS($E$507:$E$543,$C$507:$C$543,$L508,$D$507:$D$543,M$505)</f>
        <v>0</v>
      </c>
      <c r="N508" s="41">
        <f>SUMIFS($E$507:$E$543,$C$507:$C$543,$L508,$D$507:$D$543,N$505)</f>
        <v>0</v>
      </c>
      <c r="O508" s="42">
        <f>SUMIFS($E$507:$E$543,$C$507:$C$543,$L508,$D$507:$D$543,O$505)</f>
        <v>0</v>
      </c>
    </row>
    <row r="509" spans="1:15" x14ac:dyDescent="0.25">
      <c r="A509" s="19" t="s">
        <v>407</v>
      </c>
      <c r="B509" s="20">
        <v>4</v>
      </c>
      <c r="C509" s="20" t="s">
        <v>5</v>
      </c>
      <c r="D509" s="20" t="s">
        <v>60</v>
      </c>
      <c r="E509" s="21">
        <v>9</v>
      </c>
      <c r="F509" s="335"/>
      <c r="G509" s="335"/>
      <c r="H509" s="335"/>
      <c r="I509" s="335"/>
      <c r="L509" s="12" t="s">
        <v>3</v>
      </c>
      <c r="M509" s="41">
        <f>SUMIFS($E$507:$E$543,$C$507:$C$543,$L509,$D$507:$D$543,M$505)</f>
        <v>33</v>
      </c>
      <c r="N509" s="41">
        <f>SUMIFS($E$507:$E$543,$C$507:$C$543,$L509,$D$507:$D$543,N$505)</f>
        <v>8</v>
      </c>
      <c r="O509" s="42">
        <f>SUMIFS($E$507:$E$543,$C$507:$C$543,$L509,$D$507:$D$543,O$505)</f>
        <v>0</v>
      </c>
    </row>
    <row r="510" spans="1:15" x14ac:dyDescent="0.25">
      <c r="A510" s="19" t="s">
        <v>407</v>
      </c>
      <c r="B510" s="20">
        <v>4</v>
      </c>
      <c r="C510" s="20" t="s">
        <v>5</v>
      </c>
      <c r="D510" s="20" t="s">
        <v>51</v>
      </c>
      <c r="E510" s="21">
        <v>48</v>
      </c>
      <c r="F510" s="335"/>
      <c r="G510" s="335"/>
      <c r="H510" s="335"/>
      <c r="I510" s="335"/>
      <c r="L510" s="12" t="s">
        <v>19</v>
      </c>
      <c r="M510" s="41">
        <f>SUMIFS($E$507:$E$543,$C$507:$C$543,$L510,$D$507:$D$543,M$505)</f>
        <v>18</v>
      </c>
      <c r="N510" s="41">
        <f>SUMIFS($E$507:$E$543,$C$507:$C$543,$L510,$D$507:$D$543,N$505)</f>
        <v>9</v>
      </c>
      <c r="O510" s="42">
        <f>SUMIFS($E$507:$E$543,$C$507:$C$543,$L510,$D$507:$D$543,O$505)</f>
        <v>0</v>
      </c>
    </row>
    <row r="511" spans="1:15" x14ac:dyDescent="0.25">
      <c r="A511" s="19" t="s">
        <v>407</v>
      </c>
      <c r="B511" s="20">
        <v>5</v>
      </c>
      <c r="C511" s="20" t="s">
        <v>6</v>
      </c>
      <c r="D511" s="20" t="s">
        <v>60</v>
      </c>
      <c r="E511" s="21">
        <v>5</v>
      </c>
      <c r="F511" s="335"/>
      <c r="G511" s="335"/>
      <c r="H511" s="335"/>
      <c r="I511" s="335"/>
      <c r="L511" s="12" t="s">
        <v>5</v>
      </c>
      <c r="M511" s="41">
        <f>SUMIFS($E$507:$E$543,$C$507:$C$543,$L511,$D$507:$D$543,M$505)</f>
        <v>48</v>
      </c>
      <c r="N511" s="41">
        <f>SUMIFS($E$507:$E$543,$C$507:$C$543,$L511,$D$507:$D$543,N$505)</f>
        <v>9</v>
      </c>
      <c r="O511" s="42">
        <f>SUMIFS($E$507:$E$543,$C$507:$C$543,$L511,$D$507:$D$543,O$505)</f>
        <v>0</v>
      </c>
    </row>
    <row r="512" spans="1:15" x14ac:dyDescent="0.25">
      <c r="A512" s="19" t="s">
        <v>407</v>
      </c>
      <c r="B512" s="20">
        <v>5</v>
      </c>
      <c r="C512" s="20" t="s">
        <v>6</v>
      </c>
      <c r="D512" s="20" t="s">
        <v>51</v>
      </c>
      <c r="E512" s="21">
        <v>47</v>
      </c>
      <c r="F512" s="335"/>
      <c r="G512" s="335"/>
      <c r="H512" s="335"/>
      <c r="I512" s="335"/>
      <c r="L512" s="12" t="s">
        <v>6</v>
      </c>
      <c r="M512" s="41">
        <f>SUMIFS($E$507:$E$543,$C$507:$C$543,$L512,$D$507:$D$543,M$505)</f>
        <v>47</v>
      </c>
      <c r="N512" s="41">
        <f>SUMIFS($E$507:$E$543,$C$507:$C$543,$L512,$D$507:$D$543,N$505)</f>
        <v>5</v>
      </c>
      <c r="O512" s="42">
        <f>SUMIFS($E$507:$E$543,$C$507:$C$543,$L512,$D$507:$D$543,O$505)</f>
        <v>0</v>
      </c>
    </row>
    <row r="513" spans="1:15" x14ac:dyDescent="0.25">
      <c r="A513" s="19" t="s">
        <v>407</v>
      </c>
      <c r="B513" s="20">
        <v>7</v>
      </c>
      <c r="C513" s="20" t="s">
        <v>8</v>
      </c>
      <c r="D513" s="20" t="s">
        <v>60</v>
      </c>
      <c r="E513" s="21">
        <v>33</v>
      </c>
      <c r="F513" s="335"/>
      <c r="G513" s="335"/>
      <c r="H513" s="335"/>
      <c r="I513" s="335"/>
      <c r="L513" s="12" t="s">
        <v>8</v>
      </c>
      <c r="M513" s="41">
        <f>SUMIFS($E$507:$E$543,$C$507:$C$543,$L513,$D$507:$D$543,M$505)</f>
        <v>98</v>
      </c>
      <c r="N513" s="41">
        <f>SUMIFS($E$507:$E$543,$C$507:$C$543,$L513,$D$507:$D$543,N$505)</f>
        <v>33</v>
      </c>
      <c r="O513" s="42">
        <f>SUMIFS($E$507:$E$543,$C$507:$C$543,$L513,$D$507:$D$543,O$505)</f>
        <v>0</v>
      </c>
    </row>
    <row r="514" spans="1:15" x14ac:dyDescent="0.25">
      <c r="A514" s="19" t="s">
        <v>407</v>
      </c>
      <c r="B514" s="20">
        <v>7</v>
      </c>
      <c r="C514" s="20" t="s">
        <v>8</v>
      </c>
      <c r="D514" s="20" t="s">
        <v>51</v>
      </c>
      <c r="E514" s="21">
        <v>98</v>
      </c>
      <c r="F514" s="335"/>
      <c r="G514" s="335"/>
      <c r="H514" s="335"/>
      <c r="I514" s="335"/>
      <c r="L514" s="12" t="s">
        <v>34</v>
      </c>
      <c r="M514" s="41">
        <f>SUMIFS($E$507:$E$543,$C$507:$C$543,$L514,$D$507:$D$543,M$505)</f>
        <v>31</v>
      </c>
      <c r="N514" s="41">
        <f>SUMIFS($E$507:$E$543,$C$507:$C$543,$L514,$D$507:$D$543,N$505)</f>
        <v>13</v>
      </c>
      <c r="O514" s="42">
        <f>SUMIFS($E$507:$E$543,$C$507:$C$543,$L514,$D$507:$D$543,O$505)</f>
        <v>0</v>
      </c>
    </row>
    <row r="515" spans="1:15" x14ac:dyDescent="0.25">
      <c r="A515" s="19" t="s">
        <v>407</v>
      </c>
      <c r="B515" s="20">
        <v>20</v>
      </c>
      <c r="C515" s="20" t="s">
        <v>15</v>
      </c>
      <c r="D515" s="20" t="s">
        <v>60</v>
      </c>
      <c r="E515" s="21">
        <v>1</v>
      </c>
      <c r="F515" s="335"/>
      <c r="G515" s="335"/>
      <c r="H515" s="335"/>
      <c r="I515" s="335"/>
      <c r="L515" s="12" t="s">
        <v>20</v>
      </c>
      <c r="M515" s="41">
        <f>SUMIFS($E$507:$E$543,$C$507:$C$543,$L515,$D$507:$D$543,M$505)</f>
        <v>51</v>
      </c>
      <c r="N515" s="41">
        <f>SUMIFS($E$507:$E$543,$C$507:$C$543,$L515,$D$507:$D$543,N$505)</f>
        <v>3</v>
      </c>
      <c r="O515" s="42">
        <f>SUMIFS($E$507:$E$543,$C$507:$C$543,$L515,$D$507:$D$543,O$505)</f>
        <v>0</v>
      </c>
    </row>
    <row r="516" spans="1:15" x14ac:dyDescent="0.25">
      <c r="A516" s="19" t="s">
        <v>407</v>
      </c>
      <c r="B516" s="20">
        <v>20</v>
      </c>
      <c r="C516" s="20" t="s">
        <v>15</v>
      </c>
      <c r="D516" s="20" t="s">
        <v>51</v>
      </c>
      <c r="E516" s="21">
        <v>19</v>
      </c>
      <c r="F516" s="335"/>
      <c r="G516" s="335"/>
      <c r="H516" s="335"/>
      <c r="I516" s="335"/>
      <c r="L516" s="12" t="s">
        <v>22</v>
      </c>
      <c r="M516" s="41">
        <f>SUMIFS($E$507:$E$543,$C$507:$C$543,$L516,$D$507:$D$543,M$505)</f>
        <v>40</v>
      </c>
      <c r="N516" s="41">
        <f>SUMIFS($E$507:$E$543,$C$507:$C$543,$L516,$D$507:$D$543,N$505)</f>
        <v>10</v>
      </c>
      <c r="O516" s="42">
        <f>SUMIFS($E$507:$E$543,$C$507:$C$543,$L516,$D$507:$D$543,O$505)</f>
        <v>0</v>
      </c>
    </row>
    <row r="517" spans="1:15" x14ac:dyDescent="0.25">
      <c r="A517" s="19" t="s">
        <v>407</v>
      </c>
      <c r="B517" s="20">
        <v>22</v>
      </c>
      <c r="C517" s="20" t="s">
        <v>16</v>
      </c>
      <c r="D517" s="20" t="s">
        <v>60</v>
      </c>
      <c r="E517" s="21">
        <v>12</v>
      </c>
      <c r="F517" s="335"/>
      <c r="G517" s="335"/>
      <c r="H517" s="335"/>
      <c r="I517" s="335"/>
      <c r="L517" s="12" t="s">
        <v>23</v>
      </c>
      <c r="M517" s="41">
        <f>SUMIFS($E$507:$E$543,$C$507:$C$543,$L517,$D$507:$D$543,M$505)</f>
        <v>0</v>
      </c>
      <c r="N517" s="41">
        <f>SUMIFS($E$507:$E$543,$C$507:$C$543,$L517,$D$507:$D$543,N$505)</f>
        <v>0</v>
      </c>
      <c r="O517" s="42">
        <f>SUMIFS($E$507:$E$543,$C$507:$C$543,$L517,$D$507:$D$543,O$505)</f>
        <v>0</v>
      </c>
    </row>
    <row r="518" spans="1:15" x14ac:dyDescent="0.25">
      <c r="A518" s="19" t="s">
        <v>407</v>
      </c>
      <c r="B518" s="20">
        <v>22</v>
      </c>
      <c r="C518" s="20" t="s">
        <v>16</v>
      </c>
      <c r="D518" s="20" t="s">
        <v>51</v>
      </c>
      <c r="E518" s="21">
        <v>43</v>
      </c>
      <c r="F518" s="335"/>
      <c r="G518" s="335"/>
      <c r="H518" s="335"/>
      <c r="I518" s="335"/>
      <c r="L518" s="12" t="s">
        <v>24</v>
      </c>
      <c r="M518" s="41">
        <f>SUMIFS($E$507:$E$543,$C$507:$C$543,$L518,$D$507:$D$543,M$505)</f>
        <v>66</v>
      </c>
      <c r="N518" s="41">
        <f>SUMIFS($E$507:$E$543,$C$507:$C$543,$L518,$D$507:$D$543,N$505)</f>
        <v>2</v>
      </c>
      <c r="O518" s="42">
        <f>SUMIFS($E$507:$E$543,$C$507:$C$543,$L518,$D$507:$D$543,O$505)</f>
        <v>0</v>
      </c>
    </row>
    <row r="519" spans="1:15" x14ac:dyDescent="0.25">
      <c r="A519" s="19" t="s">
        <v>407</v>
      </c>
      <c r="B519" s="20">
        <v>30</v>
      </c>
      <c r="C519" s="20" t="s">
        <v>19</v>
      </c>
      <c r="D519" s="20" t="s">
        <v>60</v>
      </c>
      <c r="E519" s="21">
        <v>9</v>
      </c>
      <c r="F519" s="335"/>
      <c r="G519" s="335"/>
      <c r="H519" s="335"/>
      <c r="I519" s="335"/>
      <c r="L519" s="12" t="s">
        <v>25</v>
      </c>
      <c r="M519" s="41">
        <f>SUMIFS($E$507:$E$543,$C$507:$C$543,$L519,$D$507:$D$543,M$505)</f>
        <v>22</v>
      </c>
      <c r="N519" s="41">
        <f>SUMIFS($E$507:$E$543,$C$507:$C$543,$L519,$D$507:$D$543,N$505)</f>
        <v>5</v>
      </c>
      <c r="O519" s="42">
        <f>SUMIFS($E$507:$E$543,$C$507:$C$543,$L519,$D$507:$D$543,O$505)</f>
        <v>0</v>
      </c>
    </row>
    <row r="520" spans="1:15" x14ac:dyDescent="0.25">
      <c r="A520" s="19" t="s">
        <v>407</v>
      </c>
      <c r="B520" s="20">
        <v>30</v>
      </c>
      <c r="C520" s="20" t="s">
        <v>19</v>
      </c>
      <c r="D520" s="20" t="s">
        <v>51</v>
      </c>
      <c r="E520" s="21">
        <v>18</v>
      </c>
      <c r="F520" s="335"/>
      <c r="G520" s="335"/>
      <c r="H520" s="335"/>
      <c r="I520" s="335"/>
      <c r="L520" s="12" t="s">
        <v>35</v>
      </c>
      <c r="M520" s="41">
        <f>SUMIFS($E$507:$E$543,$C$507:$C$543,$L520,$D$507:$D$543,M$505)</f>
        <v>85</v>
      </c>
      <c r="N520" s="41">
        <f>SUMIFS($E$507:$E$543,$C$507:$C$543,$L520,$D$507:$D$543,N$505)</f>
        <v>10</v>
      </c>
      <c r="O520" s="42">
        <f>SUMIFS($E$507:$E$543,$C$507:$C$543,$L520,$D$507:$D$543,O$505)</f>
        <v>0</v>
      </c>
    </row>
    <row r="521" spans="1:15" x14ac:dyDescent="0.25">
      <c r="A521" s="19" t="s">
        <v>407</v>
      </c>
      <c r="B521" s="20">
        <v>32</v>
      </c>
      <c r="C521" s="20" t="s">
        <v>20</v>
      </c>
      <c r="D521" s="20" t="s">
        <v>60</v>
      </c>
      <c r="E521" s="21">
        <v>3</v>
      </c>
      <c r="F521" s="335"/>
      <c r="G521" s="335"/>
      <c r="H521" s="335"/>
      <c r="I521" s="335"/>
      <c r="L521" s="12" t="s">
        <v>36</v>
      </c>
      <c r="M521" s="41">
        <f>SUMIFS($E$507:$E$543,$C$507:$C$543,$L521,$D$507:$D$543,M$505)</f>
        <v>384</v>
      </c>
      <c r="N521" s="41">
        <f>SUMIFS($E$507:$E$543,$C$507:$C$543,$L521,$D$507:$D$543,N$505)</f>
        <v>68</v>
      </c>
      <c r="O521" s="42">
        <f>SUMIFS($E$507:$E$543,$C$507:$C$543,$L521,$D$507:$D$543,O$505)</f>
        <v>0</v>
      </c>
    </row>
    <row r="522" spans="1:15" x14ac:dyDescent="0.25">
      <c r="A522" s="19" t="s">
        <v>407</v>
      </c>
      <c r="B522" s="20">
        <v>32</v>
      </c>
      <c r="C522" s="20" t="s">
        <v>20</v>
      </c>
      <c r="D522" s="20" t="s">
        <v>51</v>
      </c>
      <c r="E522" s="21">
        <v>51</v>
      </c>
      <c r="F522" s="335"/>
      <c r="G522" s="335"/>
      <c r="H522" s="335"/>
      <c r="I522" s="335"/>
      <c r="L522" s="12" t="s">
        <v>27</v>
      </c>
      <c r="M522" s="41">
        <f>SUMIFS($E$507:$E$543,$C$507:$C$543,$L522,$D$507:$D$543,M$505)</f>
        <v>2</v>
      </c>
      <c r="N522" s="41">
        <f>SUMIFS($E$507:$E$543,$C$507:$C$543,$L522,$D$507:$D$543,N$505)</f>
        <v>0</v>
      </c>
      <c r="O522" s="42">
        <f>SUMIFS($E$507:$E$543,$C$507:$C$543,$L522,$D$507:$D$543,O$505)</f>
        <v>0</v>
      </c>
    </row>
    <row r="523" spans="1:15" x14ac:dyDescent="0.25">
      <c r="A523" s="19" t="s">
        <v>407</v>
      </c>
      <c r="B523" s="20">
        <v>36</v>
      </c>
      <c r="C523" s="20" t="s">
        <v>22</v>
      </c>
      <c r="D523" s="20" t="s">
        <v>60</v>
      </c>
      <c r="E523" s="21">
        <v>10</v>
      </c>
      <c r="F523" s="335"/>
      <c r="G523" s="335"/>
      <c r="H523" s="335"/>
      <c r="I523" s="335"/>
      <c r="L523" s="12" t="s">
        <v>28</v>
      </c>
      <c r="M523" s="41">
        <f>SUMIFS($E$507:$E$543,$C$507:$C$543,$L523,$D$507:$D$543,M$505)</f>
        <v>16</v>
      </c>
      <c r="N523" s="41">
        <f>SUMIFS($E$507:$E$543,$C$507:$C$543,$L523,$D$507:$D$543,N$505)</f>
        <v>1</v>
      </c>
      <c r="O523" s="42">
        <f>SUMIFS($E$507:$E$543,$C$507:$C$543,$L523,$D$507:$D$543,O$505)</f>
        <v>0</v>
      </c>
    </row>
    <row r="524" spans="1:15" x14ac:dyDescent="0.25">
      <c r="A524" s="19" t="s">
        <v>407</v>
      </c>
      <c r="B524" s="20">
        <v>36</v>
      </c>
      <c r="C524" s="20" t="s">
        <v>22</v>
      </c>
      <c r="D524" s="20" t="s">
        <v>51</v>
      </c>
      <c r="E524" s="21">
        <v>40</v>
      </c>
      <c r="F524" s="335"/>
      <c r="G524" s="335"/>
      <c r="H524" s="335"/>
      <c r="I524" s="335"/>
      <c r="L524" s="12" t="s">
        <v>29</v>
      </c>
      <c r="M524" s="41">
        <f>SUMIFS($E$507:$E$543,$C$507:$C$543,$L524,$D$507:$D$543,M$505)</f>
        <v>40</v>
      </c>
      <c r="N524" s="41">
        <f>SUMIFS($E$507:$E$543,$C$507:$C$543,$L524,$D$507:$D$543,N$505)</f>
        <v>1</v>
      </c>
      <c r="O524" s="42">
        <f>SUMIFS($E$507:$E$543,$C$507:$C$543,$L524,$D$507:$D$543,O$505)</f>
        <v>0</v>
      </c>
    </row>
    <row r="525" spans="1:15" x14ac:dyDescent="0.25">
      <c r="A525" s="19" t="s">
        <v>407</v>
      </c>
      <c r="B525" s="20">
        <v>40</v>
      </c>
      <c r="C525" s="20" t="s">
        <v>24</v>
      </c>
      <c r="D525" s="20" t="s">
        <v>60</v>
      </c>
      <c r="E525" s="21">
        <v>2</v>
      </c>
      <c r="F525" s="335"/>
      <c r="G525" s="335"/>
      <c r="H525" s="335"/>
      <c r="I525" s="335"/>
      <c r="L525" s="12" t="s">
        <v>30</v>
      </c>
      <c r="M525" s="41">
        <f>SUMIFS($E$507:$E$543,$C$507:$C$543,$L525,$D$507:$D$543,M$505)</f>
        <v>714</v>
      </c>
      <c r="N525" s="41">
        <f>SUMIFS($E$507:$E$543,$C$507:$C$543,$L525,$D$507:$D$543,N$505)</f>
        <v>97</v>
      </c>
      <c r="O525" s="42">
        <f>SUMIFS($E$507:$E$543,$C$507:$C$543,$L525,$D$507:$D$543,O$505)</f>
        <v>0</v>
      </c>
    </row>
    <row r="526" spans="1:15" x14ac:dyDescent="0.25">
      <c r="A526" s="19" t="s">
        <v>407</v>
      </c>
      <c r="B526" s="20">
        <v>40</v>
      </c>
      <c r="C526" s="20" t="s">
        <v>24</v>
      </c>
      <c r="D526" s="20" t="s">
        <v>51</v>
      </c>
      <c r="E526" s="21">
        <v>66</v>
      </c>
      <c r="F526" s="335"/>
      <c r="G526" s="335"/>
      <c r="H526" s="335"/>
      <c r="I526" s="335"/>
      <c r="L526" s="3" t="s">
        <v>163</v>
      </c>
      <c r="M526" s="45">
        <f>SUM(M506:M525)</f>
        <v>1757</v>
      </c>
      <c r="N526" s="45">
        <f>SUM(N506:N525)</f>
        <v>287</v>
      </c>
      <c r="O526" s="46">
        <f>SUM(O506:O525)</f>
        <v>0</v>
      </c>
    </row>
    <row r="527" spans="1:15" x14ac:dyDescent="0.25">
      <c r="A527" s="19" t="s">
        <v>407</v>
      </c>
      <c r="B527" s="20">
        <v>42</v>
      </c>
      <c r="C527" s="20" t="s">
        <v>25</v>
      </c>
      <c r="D527" s="20" t="s">
        <v>60</v>
      </c>
      <c r="E527" s="21">
        <v>5</v>
      </c>
      <c r="F527" s="335"/>
      <c r="G527" s="335"/>
      <c r="H527" s="335"/>
      <c r="I527" s="335"/>
      <c r="L527" s="15" t="s">
        <v>162</v>
      </c>
      <c r="M527" s="35">
        <f>M526-'AR Tables'!C135</f>
        <v>0</v>
      </c>
      <c r="N527" s="35">
        <f>N526-'AR Tables'!E135</f>
        <v>0</v>
      </c>
      <c r="O527" s="36">
        <f>O526</f>
        <v>0</v>
      </c>
    </row>
    <row r="528" spans="1:15" x14ac:dyDescent="0.25">
      <c r="A528" s="19" t="s">
        <v>407</v>
      </c>
      <c r="B528" s="20">
        <v>42</v>
      </c>
      <c r="C528" s="20" t="s">
        <v>25</v>
      </c>
      <c r="D528" s="20" t="s">
        <v>51</v>
      </c>
      <c r="E528" s="21">
        <v>22</v>
      </c>
      <c r="F528" s="335"/>
      <c r="G528" s="335"/>
      <c r="H528" s="335"/>
      <c r="I528" s="335"/>
    </row>
    <row r="529" spans="1:9" x14ac:dyDescent="0.25">
      <c r="A529" s="19" t="s">
        <v>407</v>
      </c>
      <c r="B529" s="20">
        <v>46</v>
      </c>
      <c r="C529" s="20" t="s">
        <v>27</v>
      </c>
      <c r="D529" s="20" t="s">
        <v>51</v>
      </c>
      <c r="E529" s="21">
        <v>2</v>
      </c>
      <c r="F529" s="335"/>
      <c r="G529" s="335"/>
      <c r="H529" s="335"/>
      <c r="I529" s="335"/>
    </row>
    <row r="530" spans="1:9" x14ac:dyDescent="0.25">
      <c r="A530" s="19" t="s">
        <v>407</v>
      </c>
      <c r="B530" s="20">
        <v>48</v>
      </c>
      <c r="C530" s="20" t="s">
        <v>28</v>
      </c>
      <c r="D530" s="20" t="s">
        <v>60</v>
      </c>
      <c r="E530" s="21">
        <v>1</v>
      </c>
      <c r="F530" s="335"/>
      <c r="G530" s="335"/>
      <c r="H530" s="335"/>
      <c r="I530" s="335"/>
    </row>
    <row r="531" spans="1:9" x14ac:dyDescent="0.25">
      <c r="A531" s="19" t="s">
        <v>407</v>
      </c>
      <c r="B531" s="20">
        <v>48</v>
      </c>
      <c r="C531" s="20" t="s">
        <v>28</v>
      </c>
      <c r="D531" s="20" t="s">
        <v>51</v>
      </c>
      <c r="E531" s="21">
        <v>16</v>
      </c>
      <c r="F531" s="335"/>
      <c r="G531" s="335"/>
      <c r="H531" s="335"/>
      <c r="I531" s="335"/>
    </row>
    <row r="532" spans="1:9" x14ac:dyDescent="0.25">
      <c r="A532" s="19" t="s">
        <v>407</v>
      </c>
      <c r="B532" s="20">
        <v>50</v>
      </c>
      <c r="C532" s="20" t="s">
        <v>29</v>
      </c>
      <c r="D532" s="20" t="s">
        <v>60</v>
      </c>
      <c r="E532" s="21">
        <v>1</v>
      </c>
      <c r="F532" s="335"/>
      <c r="G532" s="335"/>
      <c r="H532" s="335"/>
      <c r="I532" s="335"/>
    </row>
    <row r="533" spans="1:9" x14ac:dyDescent="0.25">
      <c r="A533" s="19" t="s">
        <v>407</v>
      </c>
      <c r="B533" s="20">
        <v>50</v>
      </c>
      <c r="C533" s="20" t="s">
        <v>29</v>
      </c>
      <c r="D533" s="20" t="s">
        <v>51</v>
      </c>
      <c r="E533" s="21">
        <v>40</v>
      </c>
      <c r="F533" s="335"/>
      <c r="G533" s="335"/>
      <c r="H533" s="335"/>
      <c r="I533" s="335"/>
    </row>
    <row r="534" spans="1:9" x14ac:dyDescent="0.25">
      <c r="A534" s="19" t="s">
        <v>407</v>
      </c>
      <c r="B534" s="20">
        <v>52</v>
      </c>
      <c r="C534" s="20" t="s">
        <v>30</v>
      </c>
      <c r="D534" s="20" t="s">
        <v>60</v>
      </c>
      <c r="E534" s="21">
        <v>97</v>
      </c>
      <c r="F534" s="335"/>
      <c r="G534" s="335"/>
      <c r="H534" s="335"/>
      <c r="I534" s="335"/>
    </row>
    <row r="535" spans="1:9" x14ac:dyDescent="0.25">
      <c r="A535" s="19" t="s">
        <v>407</v>
      </c>
      <c r="B535" s="20">
        <v>52</v>
      </c>
      <c r="C535" s="20" t="s">
        <v>30</v>
      </c>
      <c r="D535" s="20" t="s">
        <v>51</v>
      </c>
      <c r="E535" s="21">
        <v>714</v>
      </c>
      <c r="F535" s="335"/>
      <c r="G535" s="335"/>
      <c r="H535" s="335"/>
      <c r="I535" s="335"/>
    </row>
    <row r="536" spans="1:9" x14ac:dyDescent="0.25">
      <c r="A536" s="19" t="s">
        <v>407</v>
      </c>
      <c r="B536" s="20">
        <v>91</v>
      </c>
      <c r="C536" s="20" t="s">
        <v>34</v>
      </c>
      <c r="D536" s="20" t="s">
        <v>60</v>
      </c>
      <c r="E536" s="21">
        <v>13</v>
      </c>
      <c r="F536" s="335"/>
      <c r="G536" s="335"/>
      <c r="H536" s="335"/>
      <c r="I536" s="335"/>
    </row>
    <row r="537" spans="1:9" x14ac:dyDescent="0.25">
      <c r="A537" s="19" t="s">
        <v>407</v>
      </c>
      <c r="B537" s="20">
        <v>91</v>
      </c>
      <c r="C537" s="20" t="s">
        <v>34</v>
      </c>
      <c r="D537" s="20" t="s">
        <v>51</v>
      </c>
      <c r="E537" s="21">
        <v>31</v>
      </c>
      <c r="F537" s="335"/>
      <c r="G537" s="335"/>
      <c r="H537" s="335"/>
      <c r="I537" s="335"/>
    </row>
    <row r="538" spans="1:9" x14ac:dyDescent="0.25">
      <c r="A538" s="19" t="s">
        <v>407</v>
      </c>
      <c r="B538" s="20">
        <v>92</v>
      </c>
      <c r="C538" s="20" t="s">
        <v>35</v>
      </c>
      <c r="D538" s="20" t="s">
        <v>60</v>
      </c>
      <c r="E538" s="21">
        <v>10</v>
      </c>
      <c r="F538" s="335"/>
      <c r="G538" s="335"/>
      <c r="H538" s="335"/>
      <c r="I538" s="335"/>
    </row>
    <row r="539" spans="1:9" x14ac:dyDescent="0.25">
      <c r="A539" s="19" t="s">
        <v>407</v>
      </c>
      <c r="B539" s="20">
        <v>92</v>
      </c>
      <c r="C539" s="20" t="s">
        <v>35</v>
      </c>
      <c r="D539" s="20" t="s">
        <v>51</v>
      </c>
      <c r="E539" s="21">
        <v>85</v>
      </c>
      <c r="F539" s="335"/>
      <c r="G539" s="335"/>
      <c r="H539" s="335"/>
      <c r="I539" s="335"/>
    </row>
    <row r="540" spans="1:9" x14ac:dyDescent="0.25">
      <c r="A540" s="19" t="s">
        <v>407</v>
      </c>
      <c r="B540" s="20">
        <v>93</v>
      </c>
      <c r="C540" s="20" t="s">
        <v>36</v>
      </c>
      <c r="D540" s="20" t="s">
        <v>60</v>
      </c>
      <c r="E540" s="21">
        <v>68</v>
      </c>
      <c r="F540" s="335"/>
      <c r="G540" s="335"/>
      <c r="H540" s="335"/>
      <c r="I540" s="335"/>
    </row>
    <row r="541" spans="1:9" x14ac:dyDescent="0.25">
      <c r="A541" s="22" t="s">
        <v>407</v>
      </c>
      <c r="B541" s="20">
        <v>93</v>
      </c>
      <c r="C541" s="20" t="s">
        <v>36</v>
      </c>
      <c r="D541" s="20" t="s">
        <v>51</v>
      </c>
      <c r="E541" s="21">
        <v>384</v>
      </c>
      <c r="F541" s="335"/>
      <c r="G541" s="335"/>
      <c r="H541" s="335"/>
      <c r="I541" s="335"/>
    </row>
    <row r="542" spans="1:9" x14ac:dyDescent="0.25">
      <c r="A542" s="20"/>
      <c r="B542" s="16">
        <v>50</v>
      </c>
      <c r="C542" s="17" t="s">
        <v>29</v>
      </c>
      <c r="D542" s="17" t="s">
        <v>53</v>
      </c>
      <c r="E542" s="18">
        <f>-SUMIFS(E507:E541,C507:C541,C542,D507:D541,D542)</f>
        <v>0</v>
      </c>
      <c r="F542" s="335"/>
      <c r="G542" s="335"/>
      <c r="H542" s="335"/>
      <c r="I542" s="335"/>
    </row>
    <row r="543" spans="1:9" x14ac:dyDescent="0.25">
      <c r="A543" s="20"/>
      <c r="B543" s="22"/>
      <c r="C543" s="23" t="s">
        <v>29</v>
      </c>
      <c r="D543" s="23" t="s">
        <v>60</v>
      </c>
      <c r="E543" s="24">
        <f>-E542</f>
        <v>0</v>
      </c>
      <c r="F543" s="335"/>
      <c r="G543" s="335"/>
      <c r="H543" s="335"/>
      <c r="I543" s="335"/>
    </row>
    <row r="544" spans="1:9" x14ac:dyDescent="0.25">
      <c r="D544" s="51" t="s">
        <v>162</v>
      </c>
      <c r="E544" s="36">
        <f>SUM(E507:E541)-SUM(M526:O526)</f>
        <v>0</v>
      </c>
      <c r="F544" s="336"/>
      <c r="G544" s="336"/>
      <c r="H544" s="336"/>
      <c r="I544" s="336"/>
    </row>
    <row r="546" spans="1:18" x14ac:dyDescent="0.25">
      <c r="A546" s="219" t="s">
        <v>410</v>
      </c>
      <c r="B546" s="7"/>
      <c r="C546" s="7"/>
      <c r="D546" s="8"/>
      <c r="L546" s="25" t="s">
        <v>171</v>
      </c>
      <c r="M546" s="33"/>
    </row>
    <row r="547" spans="1:18" x14ac:dyDescent="0.25">
      <c r="A547" s="224" t="s">
        <v>104</v>
      </c>
      <c r="B547" s="113"/>
      <c r="C547" s="113"/>
      <c r="D547" s="223"/>
      <c r="L547" s="25" t="s">
        <v>164</v>
      </c>
      <c r="M547" s="33" t="s">
        <v>80</v>
      </c>
    </row>
    <row r="548" spans="1:18" x14ac:dyDescent="0.25">
      <c r="A548" s="9" t="s">
        <v>138</v>
      </c>
      <c r="B548" s="49" t="s">
        <v>0</v>
      </c>
      <c r="C548" s="49" t="s">
        <v>1</v>
      </c>
      <c r="D548" s="50" t="s">
        <v>59</v>
      </c>
      <c r="L548" s="14" t="s">
        <v>15</v>
      </c>
      <c r="M548" s="40">
        <f t="shared" ref="M548" si="27">SUMIF($C$549:$C$570,L548,$D$549:$D$570)</f>
        <v>6</v>
      </c>
    </row>
    <row r="549" spans="1:18" x14ac:dyDescent="0.25">
      <c r="A549" s="16" t="s">
        <v>407</v>
      </c>
      <c r="B549" s="17">
        <v>2</v>
      </c>
      <c r="C549" s="17" t="s">
        <v>3</v>
      </c>
      <c r="D549" s="18">
        <v>26</v>
      </c>
      <c r="L549" s="12" t="s">
        <v>16</v>
      </c>
      <c r="M549" s="42">
        <f t="shared" ref="M549:M567" si="28">SUMIF($C$549:$C$570,L549,$D$549:$D$570)</f>
        <v>58</v>
      </c>
      <c r="O549"/>
      <c r="P549"/>
      <c r="Q549"/>
      <c r="R549"/>
    </row>
    <row r="550" spans="1:18" x14ac:dyDescent="0.25">
      <c r="A550" s="19" t="s">
        <v>407</v>
      </c>
      <c r="B550" s="20">
        <v>4</v>
      </c>
      <c r="C550" s="20" t="s">
        <v>5</v>
      </c>
      <c r="D550" s="21">
        <v>14</v>
      </c>
      <c r="L550" s="12" t="s">
        <v>17</v>
      </c>
      <c r="M550" s="42">
        <f t="shared" si="28"/>
        <v>1</v>
      </c>
      <c r="O550"/>
      <c r="P550"/>
      <c r="Q550"/>
      <c r="R550"/>
    </row>
    <row r="551" spans="1:18" x14ac:dyDescent="0.25">
      <c r="A551" s="19" t="s">
        <v>407</v>
      </c>
      <c r="B551" s="20">
        <v>5</v>
      </c>
      <c r="C551" s="20" t="s">
        <v>6</v>
      </c>
      <c r="D551" s="21">
        <v>11</v>
      </c>
      <c r="L551" s="12" t="s">
        <v>3</v>
      </c>
      <c r="M551" s="42">
        <f t="shared" si="28"/>
        <v>26</v>
      </c>
      <c r="O551"/>
      <c r="P551"/>
      <c r="Q551"/>
      <c r="R551"/>
    </row>
    <row r="552" spans="1:18" x14ac:dyDescent="0.25">
      <c r="A552" s="19" t="s">
        <v>407</v>
      </c>
      <c r="B552" s="20">
        <v>7</v>
      </c>
      <c r="C552" s="20" t="s">
        <v>8</v>
      </c>
      <c r="D552" s="21">
        <v>132</v>
      </c>
      <c r="L552" s="12" t="s">
        <v>19</v>
      </c>
      <c r="M552" s="42">
        <f t="shared" si="28"/>
        <v>25</v>
      </c>
      <c r="O552"/>
      <c r="P552"/>
      <c r="Q552"/>
      <c r="R552"/>
    </row>
    <row r="553" spans="1:18" x14ac:dyDescent="0.25">
      <c r="A553" s="19" t="s">
        <v>407</v>
      </c>
      <c r="B553" s="20">
        <v>20</v>
      </c>
      <c r="C553" s="20" t="s">
        <v>15</v>
      </c>
      <c r="D553" s="21">
        <v>6</v>
      </c>
      <c r="L553" s="12" t="s">
        <v>5</v>
      </c>
      <c r="M553" s="42">
        <f t="shared" si="28"/>
        <v>14</v>
      </c>
      <c r="O553"/>
      <c r="P553"/>
      <c r="Q553"/>
      <c r="R553"/>
    </row>
    <row r="554" spans="1:18" x14ac:dyDescent="0.25">
      <c r="A554" s="19" t="s">
        <v>407</v>
      </c>
      <c r="B554" s="20">
        <v>22</v>
      </c>
      <c r="C554" s="20" t="s">
        <v>16</v>
      </c>
      <c r="D554" s="21">
        <v>58</v>
      </c>
      <c r="L554" s="12" t="s">
        <v>6</v>
      </c>
      <c r="M554" s="42">
        <f t="shared" si="28"/>
        <v>11</v>
      </c>
      <c r="O554"/>
      <c r="P554"/>
      <c r="Q554"/>
      <c r="R554"/>
    </row>
    <row r="555" spans="1:18" x14ac:dyDescent="0.25">
      <c r="A555" s="19" t="s">
        <v>407</v>
      </c>
      <c r="B555" s="20">
        <v>24</v>
      </c>
      <c r="C555" s="20" t="s">
        <v>17</v>
      </c>
      <c r="D555" s="21">
        <v>1</v>
      </c>
      <c r="L555" s="12" t="s">
        <v>8</v>
      </c>
      <c r="M555" s="42">
        <f t="shared" si="28"/>
        <v>132</v>
      </c>
      <c r="O555"/>
      <c r="P555"/>
      <c r="Q555"/>
      <c r="R555"/>
    </row>
    <row r="556" spans="1:18" x14ac:dyDescent="0.25">
      <c r="A556" s="19" t="s">
        <v>407</v>
      </c>
      <c r="B556" s="20">
        <v>30</v>
      </c>
      <c r="C556" s="20" t="s">
        <v>19</v>
      </c>
      <c r="D556" s="21">
        <v>25</v>
      </c>
      <c r="L556" s="12" t="s">
        <v>34</v>
      </c>
      <c r="M556" s="42">
        <f t="shared" si="28"/>
        <v>31</v>
      </c>
      <c r="O556"/>
      <c r="P556"/>
      <c r="Q556"/>
      <c r="R556"/>
    </row>
    <row r="557" spans="1:18" x14ac:dyDescent="0.25">
      <c r="A557" s="19" t="s">
        <v>407</v>
      </c>
      <c r="B557" s="20">
        <v>32</v>
      </c>
      <c r="C557" s="20" t="s">
        <v>20</v>
      </c>
      <c r="D557" s="21">
        <v>23</v>
      </c>
      <c r="L557" s="12" t="s">
        <v>20</v>
      </c>
      <c r="M557" s="42">
        <f t="shared" si="28"/>
        <v>23</v>
      </c>
      <c r="O557"/>
      <c r="P557"/>
      <c r="Q557"/>
      <c r="R557"/>
    </row>
    <row r="558" spans="1:18" x14ac:dyDescent="0.25">
      <c r="A558" s="19" t="s">
        <v>407</v>
      </c>
      <c r="B558" s="20">
        <v>36</v>
      </c>
      <c r="C558" s="20" t="s">
        <v>22</v>
      </c>
      <c r="D558" s="21">
        <v>21</v>
      </c>
      <c r="L558" s="12" t="s">
        <v>22</v>
      </c>
      <c r="M558" s="42">
        <f t="shared" si="28"/>
        <v>21</v>
      </c>
      <c r="O558"/>
      <c r="P558"/>
      <c r="Q558"/>
      <c r="R558"/>
    </row>
    <row r="559" spans="1:18" x14ac:dyDescent="0.25">
      <c r="A559" s="19" t="s">
        <v>407</v>
      </c>
      <c r="B559" s="20">
        <v>40</v>
      </c>
      <c r="C559" s="20" t="s">
        <v>24</v>
      </c>
      <c r="D559" s="21">
        <v>4</v>
      </c>
      <c r="L559" s="12" t="s">
        <v>23</v>
      </c>
      <c r="M559" s="42">
        <f t="shared" si="28"/>
        <v>0</v>
      </c>
      <c r="O559"/>
      <c r="P559"/>
      <c r="Q559"/>
      <c r="R559"/>
    </row>
    <row r="560" spans="1:18" x14ac:dyDescent="0.25">
      <c r="A560" s="19" t="s">
        <v>407</v>
      </c>
      <c r="B560" s="20">
        <v>42</v>
      </c>
      <c r="C560" s="20" t="s">
        <v>25</v>
      </c>
      <c r="D560" s="21">
        <v>20</v>
      </c>
      <c r="L560" s="12" t="s">
        <v>24</v>
      </c>
      <c r="M560" s="42">
        <f t="shared" si="28"/>
        <v>4</v>
      </c>
      <c r="O560"/>
      <c r="P560"/>
      <c r="Q560"/>
      <c r="R560"/>
    </row>
    <row r="561" spans="1:18" x14ac:dyDescent="0.25">
      <c r="A561" s="19" t="s">
        <v>407</v>
      </c>
      <c r="B561" s="20">
        <v>46</v>
      </c>
      <c r="C561" s="20" t="s">
        <v>27</v>
      </c>
      <c r="D561" s="21">
        <v>4</v>
      </c>
      <c r="L561" s="12" t="s">
        <v>25</v>
      </c>
      <c r="M561" s="42">
        <f t="shared" si="28"/>
        <v>20</v>
      </c>
      <c r="O561"/>
      <c r="P561"/>
      <c r="Q561"/>
      <c r="R561"/>
    </row>
    <row r="562" spans="1:18" x14ac:dyDescent="0.25">
      <c r="A562" s="19" t="s">
        <v>407</v>
      </c>
      <c r="B562" s="20">
        <v>48</v>
      </c>
      <c r="C562" s="20" t="s">
        <v>28</v>
      </c>
      <c r="D562" s="21">
        <v>33</v>
      </c>
      <c r="L562" s="12" t="s">
        <v>35</v>
      </c>
      <c r="M562" s="42">
        <f t="shared" si="28"/>
        <v>68</v>
      </c>
      <c r="O562"/>
      <c r="P562"/>
      <c r="Q562"/>
      <c r="R562"/>
    </row>
    <row r="563" spans="1:18" x14ac:dyDescent="0.25">
      <c r="A563" s="19" t="s">
        <v>407</v>
      </c>
      <c r="B563" s="20">
        <v>50</v>
      </c>
      <c r="C563" s="20" t="s">
        <v>29</v>
      </c>
      <c r="D563" s="21">
        <v>25</v>
      </c>
      <c r="L563" s="12" t="s">
        <v>36</v>
      </c>
      <c r="M563" s="42">
        <f t="shared" si="28"/>
        <v>195</v>
      </c>
      <c r="O563"/>
      <c r="P563"/>
      <c r="Q563"/>
      <c r="R563"/>
    </row>
    <row r="564" spans="1:18" x14ac:dyDescent="0.25">
      <c r="A564" s="19" t="s">
        <v>407</v>
      </c>
      <c r="B564" s="20">
        <v>52</v>
      </c>
      <c r="C564" s="20" t="s">
        <v>30</v>
      </c>
      <c r="D564" s="21">
        <v>393</v>
      </c>
      <c r="L564" s="12" t="s">
        <v>27</v>
      </c>
      <c r="M564" s="42">
        <f t="shared" si="28"/>
        <v>4</v>
      </c>
      <c r="O564"/>
      <c r="P564"/>
      <c r="Q564"/>
      <c r="R564"/>
    </row>
    <row r="565" spans="1:18" x14ac:dyDescent="0.25">
      <c r="A565" s="19" t="s">
        <v>407</v>
      </c>
      <c r="B565" s="20">
        <v>64</v>
      </c>
      <c r="C565" s="20" t="s">
        <v>267</v>
      </c>
      <c r="D565" s="21">
        <v>1</v>
      </c>
      <c r="L565" s="12" t="s">
        <v>28</v>
      </c>
      <c r="M565" s="42">
        <f t="shared" si="28"/>
        <v>33</v>
      </c>
      <c r="O565"/>
      <c r="P565"/>
      <c r="Q565"/>
      <c r="R565"/>
    </row>
    <row r="566" spans="1:18" x14ac:dyDescent="0.25">
      <c r="A566" s="19" t="s">
        <v>407</v>
      </c>
      <c r="B566" s="20">
        <v>91</v>
      </c>
      <c r="C566" s="20" t="s">
        <v>34</v>
      </c>
      <c r="D566" s="21">
        <v>31</v>
      </c>
      <c r="L566" s="12" t="s">
        <v>29</v>
      </c>
      <c r="M566" s="42">
        <f t="shared" si="28"/>
        <v>25</v>
      </c>
      <c r="O566"/>
      <c r="P566"/>
      <c r="Q566"/>
      <c r="R566"/>
    </row>
    <row r="567" spans="1:18" x14ac:dyDescent="0.25">
      <c r="A567" s="19" t="s">
        <v>407</v>
      </c>
      <c r="B567" s="20">
        <v>92</v>
      </c>
      <c r="C567" s="20" t="s">
        <v>35</v>
      </c>
      <c r="D567" s="21">
        <v>68</v>
      </c>
      <c r="L567" s="12" t="s">
        <v>30</v>
      </c>
      <c r="M567" s="42">
        <f t="shared" si="28"/>
        <v>394</v>
      </c>
      <c r="O567"/>
      <c r="P567"/>
      <c r="Q567"/>
      <c r="R567"/>
    </row>
    <row r="568" spans="1:18" x14ac:dyDescent="0.25">
      <c r="A568" s="22" t="s">
        <v>407</v>
      </c>
      <c r="B568" s="23">
        <v>93</v>
      </c>
      <c r="C568" s="23" t="s">
        <v>36</v>
      </c>
      <c r="D568" s="24">
        <v>195</v>
      </c>
      <c r="L568" s="3" t="s">
        <v>163</v>
      </c>
      <c r="M568" s="46">
        <f>SUM(M548:M567)</f>
        <v>1091</v>
      </c>
      <c r="P568"/>
      <c r="Q568"/>
      <c r="R568"/>
    </row>
    <row r="569" spans="1:18" x14ac:dyDescent="0.25">
      <c r="A569" s="75"/>
      <c r="B569" s="19">
        <v>64</v>
      </c>
      <c r="C569" s="20" t="s">
        <v>267</v>
      </c>
      <c r="D569" s="21">
        <f>-SUMIF($C$549:$C$568,C569,$D$549:$D$568)</f>
        <v>-1</v>
      </c>
      <c r="L569" s="15" t="s">
        <v>162</v>
      </c>
      <c r="M569" s="36">
        <f>M568-'AR Tables'!F135</f>
        <v>0</v>
      </c>
    </row>
    <row r="570" spans="1:18" x14ac:dyDescent="0.25">
      <c r="B570" s="22"/>
      <c r="C570" s="23" t="s">
        <v>30</v>
      </c>
      <c r="D570" s="24">
        <f>-D569</f>
        <v>1</v>
      </c>
    </row>
    <row r="571" spans="1:18" x14ac:dyDescent="0.25">
      <c r="C571" s="51" t="s">
        <v>162</v>
      </c>
      <c r="D571" s="36">
        <f>SUM(D549:D568)-SUM(M568:M568)</f>
        <v>0</v>
      </c>
    </row>
  </sheetData>
  <sortState xmlns:xlrd2="http://schemas.microsoft.com/office/spreadsheetml/2017/richdata2" ref="A434:E486">
    <sortCondition ref="D434:D486"/>
  </sortState>
  <conditionalFormatting sqref="D58">
    <cfRule type="cellIs" dxfId="58" priority="13" stopIfTrue="1" operator="equal">
      <formula>0</formula>
    </cfRule>
    <cfRule type="cellIs" dxfId="57" priority="14" stopIfTrue="1" operator="notEqual">
      <formula>0</formula>
    </cfRule>
  </conditionalFormatting>
  <conditionalFormatting sqref="D571">
    <cfRule type="cellIs" dxfId="56" priority="17" stopIfTrue="1" operator="equal">
      <formula>0</formula>
    </cfRule>
    <cfRule type="cellIs" dxfId="55" priority="18" stopIfTrue="1" operator="notEqual">
      <formula>0</formula>
    </cfRule>
  </conditionalFormatting>
  <conditionalFormatting sqref="E191:I191">
    <cfRule type="cellIs" dxfId="54" priority="39" stopIfTrue="1" operator="equal">
      <formula>0</formula>
    </cfRule>
    <cfRule type="cellIs" dxfId="53" priority="40" stopIfTrue="1" operator="notEqual">
      <formula>0</formula>
    </cfRule>
  </conditionalFormatting>
  <conditionalFormatting sqref="E383:I383">
    <cfRule type="cellIs" dxfId="52" priority="31" stopIfTrue="1" operator="equal">
      <formula>0</formula>
    </cfRule>
    <cfRule type="cellIs" dxfId="51" priority="32" stopIfTrue="1" operator="notEqual">
      <formula>0</formula>
    </cfRule>
  </conditionalFormatting>
  <conditionalFormatting sqref="E447:I447">
    <cfRule type="cellIs" dxfId="50" priority="27" stopIfTrue="1" operator="equal">
      <formula>0</formula>
    </cfRule>
    <cfRule type="cellIs" dxfId="49" priority="28" stopIfTrue="1" operator="notEqual">
      <formula>0</formula>
    </cfRule>
  </conditionalFormatting>
  <conditionalFormatting sqref="E501:I501">
    <cfRule type="cellIs" dxfId="48" priority="25" stopIfTrue="1" operator="equal">
      <formula>0</formula>
    </cfRule>
    <cfRule type="cellIs" dxfId="47" priority="26" stopIfTrue="1" operator="notEqual">
      <formula>0</formula>
    </cfRule>
  </conditionalFormatting>
  <conditionalFormatting sqref="E544:I544">
    <cfRule type="cellIs" dxfId="46" priority="21" stopIfTrue="1" operator="equal">
      <formula>0</formula>
    </cfRule>
    <cfRule type="cellIs" dxfId="45" priority="22" stopIfTrue="1" operator="notEqual">
      <formula>0</formula>
    </cfRule>
  </conditionalFormatting>
  <conditionalFormatting sqref="M47">
    <cfRule type="cellIs" dxfId="44" priority="11" stopIfTrue="1" operator="between">
      <formula>-0.5</formula>
      <formula>0.5</formula>
    </cfRule>
    <cfRule type="cellIs" dxfId="43" priority="12" stopIfTrue="1" operator="notEqual">
      <formula>0</formula>
    </cfRule>
  </conditionalFormatting>
  <conditionalFormatting sqref="M569">
    <cfRule type="cellIs" dxfId="42" priority="15" stopIfTrue="1" operator="equal">
      <formula>0</formula>
    </cfRule>
    <cfRule type="cellIs" dxfId="41" priority="16" stopIfTrue="1" operator="notEqual">
      <formula>0</formula>
    </cfRule>
  </conditionalFormatting>
  <conditionalFormatting sqref="M110:O110">
    <cfRule type="cellIs" dxfId="40" priority="35" stopIfTrue="1" operator="equal">
      <formula>0</formula>
    </cfRule>
    <cfRule type="cellIs" dxfId="39" priority="36" stopIfTrue="1" operator="notEqual">
      <formula>0</formula>
    </cfRule>
  </conditionalFormatting>
  <conditionalFormatting sqref="M238:O238">
    <cfRule type="cellIs" dxfId="38" priority="33" stopIfTrue="1" operator="equal">
      <formula>0</formula>
    </cfRule>
    <cfRule type="cellIs" dxfId="37" priority="34" stopIfTrue="1" operator="notEqual">
      <formula>0</formula>
    </cfRule>
  </conditionalFormatting>
  <conditionalFormatting sqref="M430:O430">
    <cfRule type="cellIs" dxfId="36" priority="29" stopIfTrue="1" operator="equal">
      <formula>0</formula>
    </cfRule>
    <cfRule type="cellIs" dxfId="35" priority="30" stopIfTrue="1" operator="notEqual">
      <formula>0</formula>
    </cfRule>
  </conditionalFormatting>
  <conditionalFormatting sqref="M472:O472">
    <cfRule type="cellIs" dxfId="34" priority="23" stopIfTrue="1" operator="equal">
      <formula>0</formula>
    </cfRule>
    <cfRule type="cellIs" dxfId="33" priority="24" stopIfTrue="1" operator="notEqual">
      <formula>0</formula>
    </cfRule>
  </conditionalFormatting>
  <conditionalFormatting sqref="M527:O527">
    <cfRule type="cellIs" dxfId="32" priority="19" stopIfTrue="1" operator="equal">
      <formula>0</formula>
    </cfRule>
    <cfRule type="cellIs" dxfId="31" priority="20" stopIfTrue="1" operator="notEqual">
      <formula>0</formula>
    </cfRule>
  </conditionalFormatting>
  <conditionalFormatting sqref="M57:R57">
    <cfRule type="cellIs" dxfId="30" priority="7" stopIfTrue="1" operator="between">
      <formula>-0.5</formula>
      <formula>0.5</formula>
    </cfRule>
    <cfRule type="cellIs" dxfId="29" priority="8" stopIfTrue="1" operator="notEqual">
      <formula>0</formula>
    </cfRule>
  </conditionalFormatting>
  <conditionalFormatting sqref="M63:R63">
    <cfRule type="cellIs" dxfId="28" priority="3" stopIfTrue="1" operator="between">
      <formula>-0.5</formula>
      <formula>0.5</formula>
    </cfRule>
    <cfRule type="cellIs" dxfId="27" priority="4" stopIfTrue="1" operator="notEqual">
      <formula>0</formula>
    </cfRule>
  </conditionalFormatting>
  <pageMargins left="0.7" right="0.7" top="0.75" bottom="0.75" header="0.3" footer="0.3"/>
  <pageSetup paperSize="9" orientation="portrait" r:id="rId1"/>
  <ignoredErrors>
    <ignoredError sqref="N67:N108 N195:N236 N451:N452 E188 E380 N453:N470 E446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5"/>
  <sheetViews>
    <sheetView zoomScale="85" zoomScaleNormal="85" workbookViewId="0">
      <selection activeCell="B1" sqref="B1"/>
    </sheetView>
  </sheetViews>
  <sheetFormatPr defaultRowHeight="15.75" x14ac:dyDescent="0.25"/>
  <cols>
    <col min="1" max="1" width="36" style="1" bestFit="1" customWidth="1"/>
    <col min="2" max="7" width="10.7109375" style="1" customWidth="1"/>
    <col min="8" max="8" width="9.140625" style="1"/>
    <col min="9" max="9" width="37" style="1" bestFit="1" customWidth="1"/>
    <col min="10" max="16384" width="9.140625" style="1"/>
  </cols>
  <sheetData>
    <row r="1" spans="1:14" x14ac:dyDescent="0.25">
      <c r="B1" s="240" t="str">
        <f>Input!M3</f>
        <v>2023/24</v>
      </c>
      <c r="C1" s="240" t="str">
        <f>Input!N3</f>
        <v>2022/23</v>
      </c>
      <c r="D1" s="240" t="str">
        <f>Input!O3</f>
        <v>2021/22</v>
      </c>
      <c r="E1" s="240" t="str">
        <f>Input!P3</f>
        <v>2020/21</v>
      </c>
      <c r="F1" s="240" t="str">
        <f>Input!Q3</f>
        <v>2019/20</v>
      </c>
      <c r="G1" s="240" t="str">
        <f>Input!R3</f>
        <v>2018/19</v>
      </c>
      <c r="J1" s="240" t="s">
        <v>287</v>
      </c>
    </row>
    <row r="2" spans="1:14" x14ac:dyDescent="0.25">
      <c r="A2" s="1" t="s">
        <v>275</v>
      </c>
      <c r="B2" s="52">
        <f>Input!D58</f>
        <v>0</v>
      </c>
      <c r="I2" s="1" t="s">
        <v>288</v>
      </c>
      <c r="J2" s="52">
        <f>'ESC Annual'!H8</f>
        <v>0</v>
      </c>
    </row>
    <row r="3" spans="1:14" x14ac:dyDescent="0.25">
      <c r="A3" s="1" t="s">
        <v>277</v>
      </c>
      <c r="B3" s="52">
        <f>Input!M47</f>
        <v>7.9999999979918357E-3</v>
      </c>
      <c r="I3" s="1" t="s">
        <v>289</v>
      </c>
      <c r="J3" s="52">
        <f>'ESC Annual'!H9</f>
        <v>0</v>
      </c>
    </row>
    <row r="4" spans="1:14" x14ac:dyDescent="0.25">
      <c r="A4" s="1" t="s">
        <v>276</v>
      </c>
      <c r="B4" s="52">
        <f>Input!M57</f>
        <v>0</v>
      </c>
      <c r="C4" s="238">
        <f>Input!N57</f>
        <v>0</v>
      </c>
      <c r="D4" s="52">
        <f>Input!O57</f>
        <v>0</v>
      </c>
      <c r="E4" s="52">
        <f>Input!P57</f>
        <v>0</v>
      </c>
      <c r="F4" s="52">
        <f>Input!Q57</f>
        <v>0</v>
      </c>
      <c r="G4" s="52">
        <f>Input!R57</f>
        <v>0</v>
      </c>
      <c r="I4" s="1" t="s">
        <v>290</v>
      </c>
      <c r="J4" s="52">
        <f>'ESC Annual'!H10</f>
        <v>0</v>
      </c>
    </row>
    <row r="5" spans="1:14" x14ac:dyDescent="0.25">
      <c r="A5" s="1" t="s">
        <v>173</v>
      </c>
      <c r="B5" s="52">
        <f>Input!M63</f>
        <v>-1.5999999995983671E-2</v>
      </c>
      <c r="C5" s="238">
        <f>Input!N63</f>
        <v>0</v>
      </c>
      <c r="D5" s="52">
        <f>Input!O63</f>
        <v>0</v>
      </c>
      <c r="E5" s="52">
        <f>Input!P63</f>
        <v>0</v>
      </c>
      <c r="F5" s="52">
        <f>Input!Q63</f>
        <v>0</v>
      </c>
      <c r="G5" s="52">
        <f>Input!R63</f>
        <v>0</v>
      </c>
      <c r="I5" s="1" t="s">
        <v>291</v>
      </c>
      <c r="J5" s="52">
        <f>'ESC Annual'!H11</f>
        <v>0</v>
      </c>
    </row>
    <row r="6" spans="1:14" x14ac:dyDescent="0.25">
      <c r="B6" s="240" t="s">
        <v>57</v>
      </c>
      <c r="C6" s="240" t="s">
        <v>296</v>
      </c>
      <c r="D6" s="240" t="s">
        <v>297</v>
      </c>
      <c r="E6" s="240" t="s">
        <v>53</v>
      </c>
      <c r="I6" s="1" t="s">
        <v>292</v>
      </c>
      <c r="J6" s="52">
        <f>'ESC Annual'!H12</f>
        <v>0</v>
      </c>
    </row>
    <row r="7" spans="1:14" x14ac:dyDescent="0.25">
      <c r="A7" s="1" t="s">
        <v>278</v>
      </c>
      <c r="B7" s="52">
        <f>Input!E191</f>
        <v>0</v>
      </c>
      <c r="C7" s="52">
        <f>Input!M110</f>
        <v>0</v>
      </c>
      <c r="D7" s="52">
        <f>Input!N110</f>
        <v>0</v>
      </c>
      <c r="E7" s="52">
        <f>Input!O110</f>
        <v>0</v>
      </c>
      <c r="I7" s="1" t="s">
        <v>293</v>
      </c>
      <c r="J7" s="52">
        <f>'ESC Annual'!H13</f>
        <v>0</v>
      </c>
    </row>
    <row r="8" spans="1:14" x14ac:dyDescent="0.25">
      <c r="A8" s="1" t="s">
        <v>279</v>
      </c>
      <c r="B8" s="52">
        <f>Input!E383</f>
        <v>0</v>
      </c>
      <c r="C8" s="52">
        <f>Input!M238</f>
        <v>0</v>
      </c>
      <c r="D8" s="52">
        <f>Input!N238</f>
        <v>0</v>
      </c>
      <c r="E8" s="52">
        <f>Input!O238</f>
        <v>0</v>
      </c>
      <c r="I8" s="1" t="s">
        <v>294</v>
      </c>
      <c r="J8" s="52">
        <f>'ESC Annual'!H14</f>
        <v>0</v>
      </c>
    </row>
    <row r="9" spans="1:14" x14ac:dyDescent="0.25">
      <c r="A9" s="1" t="s">
        <v>280</v>
      </c>
      <c r="B9" s="52">
        <f>Input!E447</f>
        <v>0</v>
      </c>
      <c r="C9" s="52">
        <f>Input!M430</f>
        <v>0</v>
      </c>
      <c r="D9" s="52">
        <f>Input!N430</f>
        <v>0</v>
      </c>
      <c r="E9" s="52">
        <f>Input!O430</f>
        <v>0</v>
      </c>
      <c r="I9" s="1" t="s">
        <v>295</v>
      </c>
      <c r="J9" s="239">
        <f>'ESC Annual'!H15</f>
        <v>0</v>
      </c>
    </row>
    <row r="10" spans="1:14" x14ac:dyDescent="0.25">
      <c r="A10" s="1" t="s">
        <v>281</v>
      </c>
      <c r="B10" s="52">
        <f>Input!E501</f>
        <v>0</v>
      </c>
      <c r="C10" s="52">
        <f>Input!M472</f>
        <v>0</v>
      </c>
      <c r="D10" s="52">
        <f>Input!N472</f>
        <v>0</v>
      </c>
      <c r="E10" s="52">
        <f>Input!O472</f>
        <v>0</v>
      </c>
      <c r="J10" s="240" t="str">
        <f>'Res-Bus-Rural'!B1</f>
        <v>2023/24</v>
      </c>
      <c r="K10" s="240" t="str">
        <f>'Res-Bus-Rural'!C1</f>
        <v>2022/23</v>
      </c>
      <c r="L10" s="240" t="str">
        <f>'Res-Bus-Rural'!D1</f>
        <v>2021/22</v>
      </c>
      <c r="M10" s="240" t="str">
        <f>'Res-Bus-Rural'!E1</f>
        <v>2020/21</v>
      </c>
      <c r="N10" s="240" t="str">
        <f>'Res-Bus-Rural'!F1</f>
        <v>2019/20</v>
      </c>
    </row>
    <row r="11" spans="1:14" x14ac:dyDescent="0.25">
      <c r="A11" s="1" t="s">
        <v>282</v>
      </c>
      <c r="B11" s="52">
        <f>Input!E544</f>
        <v>0</v>
      </c>
      <c r="C11" s="52">
        <f>Input!M527</f>
        <v>0</v>
      </c>
      <c r="D11" s="52">
        <f>Input!N527</f>
        <v>0</v>
      </c>
      <c r="E11" s="52">
        <f>Input!O527</f>
        <v>0</v>
      </c>
      <c r="I11" s="1" t="s">
        <v>285</v>
      </c>
      <c r="J11" s="52">
        <f>'Res-Bus-Rural'!B6</f>
        <v>-7.9999999998108251E-3</v>
      </c>
      <c r="K11" s="52">
        <f>'Res-Bus-Rural'!C6</f>
        <v>-9.9999999838473741E-4</v>
      </c>
      <c r="L11" s="52">
        <f>'Res-Bus-Rural'!D6</f>
        <v>0</v>
      </c>
      <c r="M11" s="52">
        <f>'Res-Bus-Rural'!E6</f>
        <v>3.0000000006111804E-3</v>
      </c>
      <c r="N11" s="52">
        <f>'Res-Bus-Rural'!F6</f>
        <v>-2.9999999969732016E-3</v>
      </c>
    </row>
    <row r="12" spans="1:14" x14ac:dyDescent="0.25">
      <c r="A12" s="1" t="s">
        <v>283</v>
      </c>
      <c r="B12" s="52">
        <f>Input!D571</f>
        <v>0</v>
      </c>
      <c r="I12" s="1" t="s">
        <v>51</v>
      </c>
      <c r="J12" s="52">
        <f>'Res-Bus-Rural'!B7</f>
        <v>0</v>
      </c>
    </row>
    <row r="13" spans="1:14" x14ac:dyDescent="0.25">
      <c r="A13" s="1" t="s">
        <v>284</v>
      </c>
      <c r="B13" s="52">
        <f>Input!M569</f>
        <v>0</v>
      </c>
      <c r="I13" s="1" t="s">
        <v>83</v>
      </c>
      <c r="J13" s="52">
        <f>'Res-Bus-Rural'!B8</f>
        <v>0</v>
      </c>
      <c r="K13" s="228"/>
      <c r="L13" s="228"/>
      <c r="M13" s="228"/>
      <c r="N13" s="228"/>
    </row>
    <row r="14" spans="1:14" x14ac:dyDescent="0.25">
      <c r="I14" s="1" t="s">
        <v>53</v>
      </c>
      <c r="J14" s="52">
        <f>'Res-Bus-Rural'!B9</f>
        <v>0</v>
      </c>
      <c r="K14" s="228"/>
      <c r="L14" s="228"/>
      <c r="M14" s="228"/>
      <c r="N14" s="228"/>
    </row>
    <row r="15" spans="1:14" x14ac:dyDescent="0.25">
      <c r="I15" s="1" t="s">
        <v>286</v>
      </c>
      <c r="J15" s="52">
        <f>'Res-Bus-Rural'!F18</f>
        <v>-1.7999999963649316E-3</v>
      </c>
    </row>
  </sheetData>
  <conditionalFormatting sqref="B2">
    <cfRule type="cellIs" dxfId="26" priority="31" stopIfTrue="1" operator="equal">
      <formula>0</formula>
    </cfRule>
    <cfRule type="cellIs" dxfId="25" priority="32" stopIfTrue="1" operator="notEqual">
      <formula>0</formula>
    </cfRule>
  </conditionalFormatting>
  <conditionalFormatting sqref="B3">
    <cfRule type="cellIs" dxfId="24" priority="29" stopIfTrue="1" operator="between">
      <formula>-0.5</formula>
      <formula>0.5</formula>
    </cfRule>
    <cfRule type="cellIs" dxfId="23" priority="30" stopIfTrue="1" operator="notEqual">
      <formula>0</formula>
    </cfRule>
  </conditionalFormatting>
  <conditionalFormatting sqref="B7:B13">
    <cfRule type="cellIs" dxfId="22" priority="9" stopIfTrue="1" operator="equal">
      <formula>0</formula>
    </cfRule>
  </conditionalFormatting>
  <conditionalFormatting sqref="B8:B13">
    <cfRule type="cellIs" dxfId="21" priority="10" stopIfTrue="1" operator="notEqual">
      <formula>0</formula>
    </cfRule>
  </conditionalFormatting>
  <conditionalFormatting sqref="B7:E7">
    <cfRule type="cellIs" dxfId="20" priority="20" stopIfTrue="1" operator="notEqual">
      <formula>0</formula>
    </cfRule>
  </conditionalFormatting>
  <conditionalFormatting sqref="B4:G5">
    <cfRule type="cellIs" dxfId="19" priority="25" stopIfTrue="1" operator="between">
      <formula>-0.5</formula>
      <formula>0.5</formula>
    </cfRule>
    <cfRule type="cellIs" dxfId="18" priority="26" stopIfTrue="1" operator="notEqual">
      <formula>0</formula>
    </cfRule>
  </conditionalFormatting>
  <conditionalFormatting sqref="C7:E11">
    <cfRule type="cellIs" dxfId="17" priority="11" stopIfTrue="1" operator="equal">
      <formula>0</formula>
    </cfRule>
  </conditionalFormatting>
  <conditionalFormatting sqref="C8:E11">
    <cfRule type="cellIs" dxfId="16" priority="12" stopIfTrue="1" operator="notEqual">
      <formula>0</formula>
    </cfRule>
  </conditionalFormatting>
  <conditionalFormatting sqref="J2:J9">
    <cfRule type="cellIs" dxfId="15" priority="1" stopIfTrue="1" operator="equal">
      <formula>0</formula>
    </cfRule>
    <cfRule type="cellIs" dxfId="14" priority="2" stopIfTrue="1" operator="notEqual">
      <formula>0</formula>
    </cfRule>
  </conditionalFormatting>
  <conditionalFormatting sqref="J12:J15">
    <cfRule type="cellIs" dxfId="13" priority="3" stopIfTrue="1" operator="between">
      <formula>-1</formula>
      <formula>1</formula>
    </cfRule>
    <cfRule type="cellIs" dxfId="12" priority="4" stopIfTrue="1" operator="greaterThan">
      <formula>1</formula>
    </cfRule>
    <cfRule type="cellIs" dxfId="11" priority="5" stopIfTrue="1" operator="lessThan">
      <formula>-1</formula>
    </cfRule>
  </conditionalFormatting>
  <conditionalFormatting sqref="J11:N11">
    <cfRule type="cellIs" dxfId="10" priority="6" stopIfTrue="1" operator="between">
      <formula>-1</formula>
      <formula>1</formula>
    </cfRule>
    <cfRule type="cellIs" dxfId="9" priority="7" stopIfTrue="1" operator="greaterThan">
      <formula>1</formula>
    </cfRule>
    <cfRule type="cellIs" dxfId="8" priority="8" stopIfTrue="1" operator="lessThan">
      <formula>-1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0"/>
    <pageSetUpPr fitToPage="1"/>
  </sheetPr>
  <dimension ref="A1:S158"/>
  <sheetViews>
    <sheetView topLeftCell="A43" zoomScale="115" zoomScaleNormal="115" workbookViewId="0">
      <selection activeCell="B46" sqref="B46"/>
    </sheetView>
  </sheetViews>
  <sheetFormatPr defaultRowHeight="15" x14ac:dyDescent="0.25"/>
  <cols>
    <col min="1" max="1" width="22.42578125" style="120" customWidth="1"/>
    <col min="2" max="10" width="10.7109375" style="120" customWidth="1"/>
    <col min="11" max="11" width="10.42578125" style="120" customWidth="1"/>
    <col min="12" max="16384" width="9.140625" style="120"/>
  </cols>
  <sheetData>
    <row r="1" spans="1:19" ht="15.75" thickBot="1" x14ac:dyDescent="0.3">
      <c r="A1" s="119" t="s">
        <v>105</v>
      </c>
    </row>
    <row r="2" spans="1:19" ht="36" customHeight="1" thickBot="1" x14ac:dyDescent="0.3">
      <c r="A2" s="281" t="s">
        <v>38</v>
      </c>
      <c r="B2" s="283" t="s">
        <v>39</v>
      </c>
      <c r="C2" s="284"/>
      <c r="D2" s="283" t="s">
        <v>40</v>
      </c>
      <c r="E2" s="284"/>
      <c r="F2" s="283" t="s">
        <v>41</v>
      </c>
      <c r="G2" s="284"/>
      <c r="H2" s="283" t="s">
        <v>42</v>
      </c>
      <c r="I2" s="284"/>
      <c r="J2" s="278" t="s">
        <v>152</v>
      </c>
      <c r="K2" s="278" t="s">
        <v>243</v>
      </c>
    </row>
    <row r="3" spans="1:19" ht="36" customHeight="1" thickBot="1" x14ac:dyDescent="0.3">
      <c r="A3" s="285"/>
      <c r="B3" s="121" t="s">
        <v>43</v>
      </c>
      <c r="C3" s="122" t="s">
        <v>98</v>
      </c>
      <c r="D3" s="121" t="s">
        <v>43</v>
      </c>
      <c r="E3" s="122" t="s">
        <v>98</v>
      </c>
      <c r="F3" s="121" t="s">
        <v>43</v>
      </c>
      <c r="G3" s="122" t="s">
        <v>98</v>
      </c>
      <c r="H3" s="121" t="s">
        <v>43</v>
      </c>
      <c r="I3" s="122" t="s">
        <v>98</v>
      </c>
      <c r="J3" s="279"/>
      <c r="K3" s="280"/>
    </row>
    <row r="4" spans="1:19" x14ac:dyDescent="0.25">
      <c r="A4" s="123" t="s">
        <v>15</v>
      </c>
      <c r="B4" s="124">
        <f>Input!M195</f>
        <v>329</v>
      </c>
      <c r="C4" s="125">
        <f>Input!M67</f>
        <v>51.831000000000003</v>
      </c>
      <c r="D4" s="124">
        <f>Input!N195</f>
        <v>39</v>
      </c>
      <c r="E4" s="125">
        <f>Input!N67</f>
        <v>79.418999999999997</v>
      </c>
      <c r="F4" s="124">
        <f>Input!O195</f>
        <v>9</v>
      </c>
      <c r="G4" s="125">
        <f>Input!O67</f>
        <v>21.902000000000001</v>
      </c>
      <c r="H4" s="126">
        <f t="shared" ref="H4:H13" si="0">B4+D4+F4</f>
        <v>377</v>
      </c>
      <c r="I4" s="127">
        <f t="shared" ref="I4:I13" si="1">C4+E4+G4</f>
        <v>153.15199999999999</v>
      </c>
      <c r="J4" s="128">
        <f>AVERAGE(Input!M4:Q4)</f>
        <v>147.35060000000001</v>
      </c>
      <c r="K4" s="129">
        <f>IF(B4&gt;0,C4*1000000/365/(B4*2.27),0)</f>
        <v>190.14064743787392</v>
      </c>
      <c r="L4" s="130"/>
      <c r="M4" s="131" t="s">
        <v>160</v>
      </c>
      <c r="N4" s="132"/>
      <c r="R4" s="135"/>
      <c r="S4" s="135"/>
    </row>
    <row r="5" spans="1:19" x14ac:dyDescent="0.25">
      <c r="A5" s="133" t="s">
        <v>2</v>
      </c>
      <c r="B5" s="124">
        <f>Input!M196</f>
        <v>106</v>
      </c>
      <c r="C5" s="125">
        <f>Input!M68</f>
        <v>14.827999999999999</v>
      </c>
      <c r="D5" s="124">
        <f>Input!N196</f>
        <v>29</v>
      </c>
      <c r="E5" s="125">
        <f>Input!N68</f>
        <v>7.5590000000000002</v>
      </c>
      <c r="F5" s="124">
        <f>Input!O196</f>
        <v>17</v>
      </c>
      <c r="G5" s="125">
        <f>Input!O68</f>
        <v>13.127000000000001</v>
      </c>
      <c r="H5" s="126">
        <f t="shared" si="0"/>
        <v>152</v>
      </c>
      <c r="I5" s="127">
        <f t="shared" si="1"/>
        <v>35.514000000000003</v>
      </c>
      <c r="J5" s="134">
        <f>AVERAGE(Input!M5:Q5)</f>
        <v>30.610199999999999</v>
      </c>
      <c r="K5" s="129">
        <f t="shared" ref="K5:K46" si="2">IF(B5&gt;0,C5*1000000/365/(B5*2.27),0)</f>
        <v>168.83325382032487</v>
      </c>
      <c r="L5" s="130"/>
      <c r="N5" s="132"/>
      <c r="R5" s="135"/>
      <c r="S5" s="135"/>
    </row>
    <row r="6" spans="1:19" x14ac:dyDescent="0.25">
      <c r="A6" s="133" t="s">
        <v>125</v>
      </c>
      <c r="B6" s="124">
        <f>Input!M197</f>
        <v>0</v>
      </c>
      <c r="C6" s="125">
        <f>Input!M69</f>
        <v>0</v>
      </c>
      <c r="D6" s="124">
        <f>Input!N197</f>
        <v>0</v>
      </c>
      <c r="E6" s="125">
        <f>Input!N69</f>
        <v>0</v>
      </c>
      <c r="F6" s="124">
        <f>Input!O197</f>
        <v>3</v>
      </c>
      <c r="G6" s="125">
        <f>Input!O69</f>
        <v>4.4660000000000002</v>
      </c>
      <c r="H6" s="126">
        <f t="shared" si="0"/>
        <v>3</v>
      </c>
      <c r="I6" s="127">
        <f t="shared" si="1"/>
        <v>4.4660000000000002</v>
      </c>
      <c r="J6" s="134">
        <f>AVERAGE(Input!M6:Q6)</f>
        <v>3.2429999999999999</v>
      </c>
      <c r="K6" s="129">
        <f t="shared" si="2"/>
        <v>0</v>
      </c>
      <c r="L6" s="130"/>
      <c r="M6" s="120" t="s">
        <v>51</v>
      </c>
      <c r="N6" s="145" t="s">
        <v>43</v>
      </c>
      <c r="O6" s="145" t="s">
        <v>139</v>
      </c>
      <c r="P6" s="120" t="s">
        <v>416</v>
      </c>
      <c r="R6" s="135"/>
      <c r="S6" s="135"/>
    </row>
    <row r="7" spans="1:19" x14ac:dyDescent="0.25">
      <c r="A7" s="133" t="s">
        <v>16</v>
      </c>
      <c r="B7" s="124">
        <f>Input!M198</f>
        <v>1684</v>
      </c>
      <c r="C7" s="125">
        <f>Input!M70</f>
        <v>244.26499999999999</v>
      </c>
      <c r="D7" s="124">
        <f>Input!N198</f>
        <v>216</v>
      </c>
      <c r="E7" s="125">
        <f>Input!N70</f>
        <v>93.509</v>
      </c>
      <c r="F7" s="124">
        <f>Input!O198</f>
        <v>0</v>
      </c>
      <c r="G7" s="125">
        <f>Input!O70</f>
        <v>0</v>
      </c>
      <c r="H7" s="126">
        <f t="shared" si="0"/>
        <v>1900</v>
      </c>
      <c r="I7" s="127">
        <f t="shared" si="1"/>
        <v>337.774</v>
      </c>
      <c r="J7" s="134">
        <f>AVERAGE(Input!M7:Q7)</f>
        <v>358.459</v>
      </c>
      <c r="K7" s="129">
        <f t="shared" si="2"/>
        <v>175.06544572974767</v>
      </c>
      <c r="L7" s="130"/>
      <c r="M7" s="120" t="s">
        <v>414</v>
      </c>
      <c r="N7" s="135">
        <f>B4+B5+B7+B9+B12+B14+B19+B20+B21+B23+B25+B26+B29+B30+B32+B35+B36+B39+B40+B41+B44</f>
        <v>35788</v>
      </c>
      <c r="O7" s="135">
        <f>C4+C5+C7+C9+C12+C14+C19+C20+C21+C23+C25+C26+C29+C30+C32+C35+C36+C39+C40+C41+C44</f>
        <v>5109.4570000000003</v>
      </c>
      <c r="P7" s="277">
        <f>O7*1000/N7</f>
        <v>142.77011847546663</v>
      </c>
      <c r="R7" s="135"/>
      <c r="S7" s="135"/>
    </row>
    <row r="8" spans="1:19" x14ac:dyDescent="0.25">
      <c r="A8" s="133" t="s">
        <v>17</v>
      </c>
      <c r="B8" s="124">
        <f>Input!M199</f>
        <v>0</v>
      </c>
      <c r="C8" s="125">
        <f>Input!M71</f>
        <v>0</v>
      </c>
      <c r="D8" s="124">
        <f>Input!N199</f>
        <v>1</v>
      </c>
      <c r="E8" s="125">
        <f>Input!N71</f>
        <v>0</v>
      </c>
      <c r="F8" s="124">
        <f>Input!O199</f>
        <v>410</v>
      </c>
      <c r="G8" s="125">
        <f>Input!O71</f>
        <v>449.75400000000002</v>
      </c>
      <c r="H8" s="126">
        <f t="shared" si="0"/>
        <v>411</v>
      </c>
      <c r="I8" s="127">
        <f t="shared" si="1"/>
        <v>449.75400000000002</v>
      </c>
      <c r="J8" s="134">
        <f>AVERAGE(Input!M8:Q8)</f>
        <v>418.24279999999999</v>
      </c>
      <c r="K8" s="129">
        <f t="shared" si="2"/>
        <v>0</v>
      </c>
      <c r="L8" s="130"/>
      <c r="M8" s="120" t="s">
        <v>415</v>
      </c>
      <c r="N8" s="135">
        <f>B11+B15+B18+B27+B28+B33+B34+B38+B42</f>
        <v>2889</v>
      </c>
      <c r="O8" s="135">
        <f>C11+C15+C18+C27+C28+C33+C34+C38+C42</f>
        <v>319.15199999999999</v>
      </c>
      <c r="P8" s="277">
        <f t="shared" ref="P8:P10" si="3">O8*1000/N8</f>
        <v>110.47144340602284</v>
      </c>
      <c r="R8" s="135"/>
      <c r="S8" s="135"/>
    </row>
    <row r="9" spans="1:19" x14ac:dyDescent="0.25">
      <c r="A9" s="133" t="s">
        <v>18</v>
      </c>
      <c r="B9" s="124">
        <f>Input!M200</f>
        <v>57</v>
      </c>
      <c r="C9" s="125">
        <f>Input!M72</f>
        <v>10.343999999999999</v>
      </c>
      <c r="D9" s="124">
        <f>Input!N200</f>
        <v>10</v>
      </c>
      <c r="E9" s="125">
        <f>Input!N72</f>
        <v>4.5179999999999998</v>
      </c>
      <c r="F9" s="124">
        <f>Input!O200</f>
        <v>8</v>
      </c>
      <c r="G9" s="125">
        <f>Input!O72</f>
        <v>3.6640000000000001</v>
      </c>
      <c r="H9" s="126">
        <f t="shared" si="0"/>
        <v>75</v>
      </c>
      <c r="I9" s="127">
        <f t="shared" si="1"/>
        <v>18.526</v>
      </c>
      <c r="J9" s="134">
        <f>AVERAGE(Input!M9:Q9)</f>
        <v>16.681400000000004</v>
      </c>
      <c r="K9" s="129">
        <f t="shared" si="2"/>
        <v>219.02562815825996</v>
      </c>
      <c r="L9" s="130"/>
      <c r="M9" s="120" t="s">
        <v>31</v>
      </c>
      <c r="N9" s="135">
        <f>B17</f>
        <v>19</v>
      </c>
      <c r="O9" s="135">
        <f>C17</f>
        <v>1.8089999999999999</v>
      </c>
      <c r="P9" s="277">
        <f t="shared" si="3"/>
        <v>95.21052631578948</v>
      </c>
      <c r="R9" s="135"/>
      <c r="S9" s="135"/>
    </row>
    <row r="10" spans="1:19" x14ac:dyDescent="0.25">
      <c r="A10" s="133" t="s">
        <v>126</v>
      </c>
      <c r="B10" s="124">
        <f>Input!M201</f>
        <v>0</v>
      </c>
      <c r="C10" s="125">
        <f>Input!M73</f>
        <v>0</v>
      </c>
      <c r="D10" s="124">
        <f>Input!N201</f>
        <v>0</v>
      </c>
      <c r="E10" s="125">
        <f>Input!N73</f>
        <v>0</v>
      </c>
      <c r="F10" s="124">
        <f>Input!O201</f>
        <v>11</v>
      </c>
      <c r="G10" s="125">
        <f>Input!O73</f>
        <v>3.456</v>
      </c>
      <c r="H10" s="126">
        <f t="shared" si="0"/>
        <v>11</v>
      </c>
      <c r="I10" s="127">
        <f t="shared" si="1"/>
        <v>3.456</v>
      </c>
      <c r="J10" s="134">
        <f>AVERAGE(Input!M10:Q10)</f>
        <v>2.7383999999999999</v>
      </c>
      <c r="K10" s="129">
        <f t="shared" si="2"/>
        <v>0</v>
      </c>
      <c r="L10" s="130"/>
      <c r="M10" s="120" t="s">
        <v>57</v>
      </c>
      <c r="N10" s="135">
        <f>SUM(N7:N9)</f>
        <v>38696</v>
      </c>
      <c r="O10" s="135">
        <f>SUM(O7:O9)</f>
        <v>5430.4180000000006</v>
      </c>
      <c r="P10" s="277">
        <f t="shared" si="3"/>
        <v>140.3353835021708</v>
      </c>
      <c r="R10" s="135"/>
      <c r="S10" s="135"/>
    </row>
    <row r="11" spans="1:19" x14ac:dyDescent="0.25">
      <c r="A11" s="133" t="s">
        <v>3</v>
      </c>
      <c r="B11" s="124">
        <f>Input!M202</f>
        <v>824</v>
      </c>
      <c r="C11" s="125">
        <f>Input!M74</f>
        <v>101.107</v>
      </c>
      <c r="D11" s="124">
        <f>Input!N202</f>
        <v>146</v>
      </c>
      <c r="E11" s="125">
        <f>Input!N74</f>
        <v>50.582999999999998</v>
      </c>
      <c r="F11" s="124">
        <f>Input!O202</f>
        <v>24</v>
      </c>
      <c r="G11" s="125">
        <f>Input!O74</f>
        <v>9.1229999999999993</v>
      </c>
      <c r="H11" s="126">
        <f t="shared" si="0"/>
        <v>994</v>
      </c>
      <c r="I11" s="127">
        <f t="shared" si="1"/>
        <v>160.81299999999999</v>
      </c>
      <c r="J11" s="134">
        <f>AVERAGE(Input!M11:Q11)</f>
        <v>156.1524</v>
      </c>
      <c r="K11" s="129">
        <f t="shared" si="2"/>
        <v>148.09325919125291</v>
      </c>
      <c r="L11" s="130"/>
      <c r="N11" s="132">
        <f>N10-B46</f>
        <v>0</v>
      </c>
      <c r="O11" s="132">
        <f>O10-C46</f>
        <v>0</v>
      </c>
      <c r="R11" s="135"/>
      <c r="S11" s="135"/>
    </row>
    <row r="12" spans="1:19" x14ac:dyDescent="0.25">
      <c r="A12" s="133" t="s">
        <v>4</v>
      </c>
      <c r="B12" s="124">
        <f>Input!M203</f>
        <v>79</v>
      </c>
      <c r="C12" s="125">
        <f>Input!M75</f>
        <v>8.3379999999999992</v>
      </c>
      <c r="D12" s="124">
        <f>Input!N203</f>
        <v>19</v>
      </c>
      <c r="E12" s="125">
        <f>Input!N75</f>
        <v>2.2490000000000001</v>
      </c>
      <c r="F12" s="124">
        <f>Input!O203</f>
        <v>4</v>
      </c>
      <c r="G12" s="125">
        <f>Input!O75</f>
        <v>1.391</v>
      </c>
      <c r="H12" s="126">
        <f t="shared" si="0"/>
        <v>102</v>
      </c>
      <c r="I12" s="127">
        <f t="shared" si="1"/>
        <v>11.978</v>
      </c>
      <c r="J12" s="134">
        <f>AVERAGE(Input!M12:Q12)</f>
        <v>10.656000000000001</v>
      </c>
      <c r="K12" s="129">
        <f t="shared" si="2"/>
        <v>127.38435073015309</v>
      </c>
      <c r="L12" s="130"/>
      <c r="N12" s="132"/>
      <c r="R12" s="135"/>
      <c r="S12" s="135"/>
    </row>
    <row r="13" spans="1:19" x14ac:dyDescent="0.25">
      <c r="A13" s="133" t="s">
        <v>32</v>
      </c>
      <c r="B13" s="124">
        <f>Input!M204</f>
        <v>0</v>
      </c>
      <c r="C13" s="125">
        <f>Input!M76</f>
        <v>0</v>
      </c>
      <c r="D13" s="124">
        <f>Input!N204</f>
        <v>0</v>
      </c>
      <c r="E13" s="125">
        <f>Input!N76</f>
        <v>0</v>
      </c>
      <c r="F13" s="124">
        <f>Input!O204</f>
        <v>19</v>
      </c>
      <c r="G13" s="125">
        <f>Input!O76</f>
        <v>21.516999999999999</v>
      </c>
      <c r="H13" s="126">
        <f t="shared" si="0"/>
        <v>19</v>
      </c>
      <c r="I13" s="127">
        <f t="shared" si="1"/>
        <v>21.516999999999999</v>
      </c>
      <c r="J13" s="134">
        <f>AVERAGE(Input!M13:Q13)</f>
        <v>18.916</v>
      </c>
      <c r="K13" s="129">
        <f t="shared" si="2"/>
        <v>0</v>
      </c>
      <c r="L13" s="130"/>
      <c r="N13" s="132"/>
      <c r="R13" s="135"/>
      <c r="S13" s="135"/>
    </row>
    <row r="14" spans="1:19" x14ac:dyDescent="0.25">
      <c r="A14" s="133" t="s">
        <v>19</v>
      </c>
      <c r="B14" s="124">
        <f>Input!M205</f>
        <v>741</v>
      </c>
      <c r="C14" s="125">
        <f>Input!M77</f>
        <v>102.517</v>
      </c>
      <c r="D14" s="124">
        <f>Input!N205</f>
        <v>107</v>
      </c>
      <c r="E14" s="125">
        <f>Input!N77</f>
        <v>449.96899999999999</v>
      </c>
      <c r="F14" s="124">
        <f>Input!O205</f>
        <v>85</v>
      </c>
      <c r="G14" s="125">
        <f>Input!O77</f>
        <v>83.366</v>
      </c>
      <c r="H14" s="126">
        <f t="shared" ref="H14:H37" si="4">B14+D14+F14</f>
        <v>933</v>
      </c>
      <c r="I14" s="127">
        <f t="shared" ref="I14:I37" si="5">C14+E14+G14</f>
        <v>635.85199999999998</v>
      </c>
      <c r="J14" s="134">
        <f>AVERAGE(Input!M14:Q14)</f>
        <v>691.07119999999998</v>
      </c>
      <c r="K14" s="129">
        <f t="shared" si="2"/>
        <v>166.97788626554478</v>
      </c>
      <c r="L14" s="130"/>
      <c r="N14" s="132"/>
      <c r="R14" s="135"/>
      <c r="S14" s="135"/>
    </row>
    <row r="15" spans="1:19" x14ac:dyDescent="0.25">
      <c r="A15" s="133" t="s">
        <v>5</v>
      </c>
      <c r="B15" s="124">
        <f>Input!M206</f>
        <v>527</v>
      </c>
      <c r="C15" s="125">
        <f>Input!M78</f>
        <v>60.475999999999999</v>
      </c>
      <c r="D15" s="124">
        <f>Input!N206</f>
        <v>79</v>
      </c>
      <c r="E15" s="125">
        <f>Input!N78</f>
        <v>23.65</v>
      </c>
      <c r="F15" s="124">
        <f>Input!O206</f>
        <v>17</v>
      </c>
      <c r="G15" s="125">
        <f>Input!O78</f>
        <v>4.6219999999999999</v>
      </c>
      <c r="H15" s="126">
        <f t="shared" si="4"/>
        <v>623</v>
      </c>
      <c r="I15" s="127">
        <f t="shared" si="5"/>
        <v>88.748000000000005</v>
      </c>
      <c r="J15" s="134">
        <f>AVERAGE(Input!M15:Q15)</f>
        <v>82.244800000000012</v>
      </c>
      <c r="K15" s="129">
        <f t="shared" si="2"/>
        <v>138.50125908674045</v>
      </c>
      <c r="L15" s="130"/>
      <c r="N15" s="132"/>
      <c r="R15" s="135"/>
      <c r="S15" s="135"/>
    </row>
    <row r="16" spans="1:19" x14ac:dyDescent="0.25">
      <c r="A16" s="133" t="s">
        <v>127</v>
      </c>
      <c r="B16" s="124">
        <f>Input!M207</f>
        <v>0</v>
      </c>
      <c r="C16" s="125">
        <f>Input!M79</f>
        <v>0</v>
      </c>
      <c r="D16" s="124">
        <f>Input!N207</f>
        <v>0</v>
      </c>
      <c r="E16" s="125">
        <f>Input!N79</f>
        <v>0</v>
      </c>
      <c r="F16" s="124">
        <f>Input!O207</f>
        <v>4</v>
      </c>
      <c r="G16" s="125">
        <f>Input!O79</f>
        <v>2.1619999999999999</v>
      </c>
      <c r="H16" s="126">
        <f t="shared" si="4"/>
        <v>4</v>
      </c>
      <c r="I16" s="127">
        <f t="shared" si="5"/>
        <v>2.1619999999999999</v>
      </c>
      <c r="J16" s="134">
        <f>AVERAGE(Input!M16:Q16)</f>
        <v>1.4461999999999999</v>
      </c>
      <c r="K16" s="129">
        <f t="shared" si="2"/>
        <v>0</v>
      </c>
      <c r="L16" s="130"/>
      <c r="N16" s="132"/>
      <c r="R16" s="135"/>
      <c r="S16" s="135"/>
    </row>
    <row r="17" spans="1:19" x14ac:dyDescent="0.25">
      <c r="A17" s="133" t="s">
        <v>128</v>
      </c>
      <c r="B17" s="124">
        <f>Input!M208</f>
        <v>19</v>
      </c>
      <c r="C17" s="125">
        <f>Input!M80</f>
        <v>1.8089999999999999</v>
      </c>
      <c r="D17" s="124">
        <f>Input!N208</f>
        <v>3</v>
      </c>
      <c r="E17" s="125">
        <f>Input!N80</f>
        <v>6.7000000000000004E-2</v>
      </c>
      <c r="F17" s="124">
        <f>Input!O208</f>
        <v>0</v>
      </c>
      <c r="G17" s="125">
        <f>Input!O80</f>
        <v>0</v>
      </c>
      <c r="H17" s="126">
        <f t="shared" si="4"/>
        <v>22</v>
      </c>
      <c r="I17" s="127">
        <f t="shared" si="5"/>
        <v>1.8759999999999999</v>
      </c>
      <c r="J17" s="134">
        <f>AVERAGE(Input!M17:Q17)</f>
        <v>1.7411999999999999</v>
      </c>
      <c r="K17" s="129">
        <f t="shared" si="2"/>
        <v>114.91222776632608</v>
      </c>
      <c r="L17" s="130"/>
      <c r="N17" s="132"/>
      <c r="R17" s="135"/>
      <c r="S17" s="135"/>
    </row>
    <row r="18" spans="1:19" x14ac:dyDescent="0.25">
      <c r="A18" s="133" t="s">
        <v>33</v>
      </c>
      <c r="B18" s="124">
        <f>Input!M209</f>
        <v>134</v>
      </c>
      <c r="C18" s="125">
        <f>Input!M81</f>
        <v>14.388</v>
      </c>
      <c r="D18" s="124">
        <f>Input!N209</f>
        <v>19</v>
      </c>
      <c r="E18" s="125">
        <f>Input!N81</f>
        <v>5.2539999999999996</v>
      </c>
      <c r="F18" s="124">
        <f>Input!O209</f>
        <v>0</v>
      </c>
      <c r="G18" s="125">
        <f>Input!O81</f>
        <v>0</v>
      </c>
      <c r="H18" s="126">
        <f t="shared" si="4"/>
        <v>153</v>
      </c>
      <c r="I18" s="127">
        <f t="shared" si="5"/>
        <v>19.641999999999999</v>
      </c>
      <c r="J18" s="134">
        <f>AVERAGE(Input!M18:Q18)</f>
        <v>17.607599999999998</v>
      </c>
      <c r="K18" s="129">
        <f t="shared" si="2"/>
        <v>129.59161707604633</v>
      </c>
      <c r="L18" s="130"/>
      <c r="N18" s="132"/>
      <c r="R18" s="135"/>
      <c r="S18" s="135"/>
    </row>
    <row r="19" spans="1:19" x14ac:dyDescent="0.25">
      <c r="A19" s="133" t="s">
        <v>6</v>
      </c>
      <c r="B19" s="124">
        <f>Input!M210</f>
        <v>331</v>
      </c>
      <c r="C19" s="125">
        <f>Input!M82</f>
        <v>68.98</v>
      </c>
      <c r="D19" s="124">
        <f>Input!N210</f>
        <v>49</v>
      </c>
      <c r="E19" s="125">
        <f>Input!N82</f>
        <v>17.207000000000001</v>
      </c>
      <c r="F19" s="124">
        <f>Input!O210</f>
        <v>30</v>
      </c>
      <c r="G19" s="125">
        <f>Input!O82</f>
        <v>14.442</v>
      </c>
      <c r="H19" s="126">
        <f t="shared" si="4"/>
        <v>410</v>
      </c>
      <c r="I19" s="127">
        <f t="shared" si="5"/>
        <v>100.62900000000002</v>
      </c>
      <c r="J19" s="134">
        <f>AVERAGE(Input!M19:Q19)</f>
        <v>85.336200000000005</v>
      </c>
      <c r="K19" s="129">
        <f t="shared" si="2"/>
        <v>251.52228778080442</v>
      </c>
      <c r="L19" s="130"/>
      <c r="N19" s="132"/>
      <c r="R19" s="135"/>
      <c r="S19" s="135"/>
    </row>
    <row r="20" spans="1:19" x14ac:dyDescent="0.25">
      <c r="A20" s="133" t="s">
        <v>7</v>
      </c>
      <c r="B20" s="124">
        <f>Input!M211</f>
        <v>100</v>
      </c>
      <c r="C20" s="125">
        <f>Input!M83</f>
        <v>9.0459999999999994</v>
      </c>
      <c r="D20" s="124">
        <f>Input!N211</f>
        <v>24</v>
      </c>
      <c r="E20" s="125">
        <f>Input!N83</f>
        <v>1.46</v>
      </c>
      <c r="F20" s="124">
        <f>Input!O211</f>
        <v>8</v>
      </c>
      <c r="G20" s="125">
        <f>Input!O83</f>
        <v>0.63700000000000001</v>
      </c>
      <c r="H20" s="126">
        <f t="shared" si="4"/>
        <v>132</v>
      </c>
      <c r="I20" s="127">
        <f t="shared" si="5"/>
        <v>11.143000000000001</v>
      </c>
      <c r="J20" s="134">
        <f>AVERAGE(Input!M20:Q20)</f>
        <v>10.868600000000001</v>
      </c>
      <c r="K20" s="129">
        <f t="shared" si="2"/>
        <v>109.1786856556635</v>
      </c>
      <c r="L20" s="130"/>
      <c r="N20" s="132"/>
      <c r="R20" s="135"/>
      <c r="S20" s="135"/>
    </row>
    <row r="21" spans="1:19" x14ac:dyDescent="0.25">
      <c r="A21" s="133" t="s">
        <v>8</v>
      </c>
      <c r="B21" s="124">
        <f>Input!M212</f>
        <v>4877</v>
      </c>
      <c r="C21" s="125">
        <f>Input!M84</f>
        <v>733.96299999999997</v>
      </c>
      <c r="D21" s="124">
        <f>Input!N212</f>
        <v>651</v>
      </c>
      <c r="E21" s="125">
        <f>Input!N84</f>
        <v>261.92899999999997</v>
      </c>
      <c r="F21" s="124">
        <f>Input!O212</f>
        <v>44</v>
      </c>
      <c r="G21" s="125">
        <f>Input!O84</f>
        <v>17.369</v>
      </c>
      <c r="H21" s="126">
        <f t="shared" si="4"/>
        <v>5572</v>
      </c>
      <c r="I21" s="127">
        <f t="shared" si="5"/>
        <v>1013.261</v>
      </c>
      <c r="J21" s="134">
        <f>AVERAGE(Input!M21:Q21)</f>
        <v>966.23239999999987</v>
      </c>
      <c r="K21" s="129">
        <f t="shared" si="2"/>
        <v>181.63631811700657</v>
      </c>
      <c r="L21" s="130"/>
      <c r="N21" s="132"/>
      <c r="R21" s="135"/>
      <c r="S21" s="135"/>
    </row>
    <row r="22" spans="1:19" x14ac:dyDescent="0.25">
      <c r="A22" s="133" t="s">
        <v>129</v>
      </c>
      <c r="B22" s="124">
        <f>Input!M213</f>
        <v>0</v>
      </c>
      <c r="C22" s="125">
        <f>Input!M85</f>
        <v>0</v>
      </c>
      <c r="D22" s="124">
        <f>Input!N213</f>
        <v>0</v>
      </c>
      <c r="E22" s="125">
        <f>Input!N85</f>
        <v>0</v>
      </c>
      <c r="F22" s="124">
        <f>Input!O213</f>
        <v>36</v>
      </c>
      <c r="G22" s="125">
        <f>Input!O85</f>
        <v>16.181000000000001</v>
      </c>
      <c r="H22" s="126">
        <f t="shared" si="4"/>
        <v>36</v>
      </c>
      <c r="I22" s="127">
        <f t="shared" si="5"/>
        <v>16.181000000000001</v>
      </c>
      <c r="J22" s="134">
        <f>AVERAGE(Input!M22:Q22)</f>
        <v>15.025200000000002</v>
      </c>
      <c r="K22" s="129">
        <f t="shared" si="2"/>
        <v>0</v>
      </c>
      <c r="L22" s="130"/>
      <c r="N22" s="132"/>
      <c r="R22" s="135"/>
      <c r="S22" s="135"/>
    </row>
    <row r="23" spans="1:19" x14ac:dyDescent="0.25">
      <c r="A23" s="133" t="s">
        <v>34</v>
      </c>
      <c r="B23" s="124">
        <f>Input!M214</f>
        <v>665</v>
      </c>
      <c r="C23" s="125">
        <f>Input!M86</f>
        <v>85.117000000000004</v>
      </c>
      <c r="D23" s="124">
        <f>Input!N214</f>
        <v>103</v>
      </c>
      <c r="E23" s="125">
        <f>Input!N86</f>
        <v>29.841000000000001</v>
      </c>
      <c r="F23" s="124">
        <f>Input!O214</f>
        <v>2</v>
      </c>
      <c r="G23" s="125">
        <f>Input!O86</f>
        <v>8.5999999999999993E-2</v>
      </c>
      <c r="H23" s="126">
        <f t="shared" si="4"/>
        <v>770</v>
      </c>
      <c r="I23" s="127">
        <f t="shared" si="5"/>
        <v>115.044</v>
      </c>
      <c r="J23" s="134">
        <f>AVERAGE(Input!M23:Q23)</f>
        <v>113.4914</v>
      </c>
      <c r="K23" s="129">
        <f t="shared" si="2"/>
        <v>154.48130918086358</v>
      </c>
      <c r="L23" s="130"/>
      <c r="N23" s="132"/>
      <c r="R23" s="135"/>
      <c r="S23" s="135"/>
    </row>
    <row r="24" spans="1:19" x14ac:dyDescent="0.25">
      <c r="A24" s="133" t="s">
        <v>130</v>
      </c>
      <c r="B24" s="124">
        <f>Input!M215</f>
        <v>0</v>
      </c>
      <c r="C24" s="125">
        <f>Input!M87</f>
        <v>0</v>
      </c>
      <c r="D24" s="124">
        <f>Input!N215</f>
        <v>0</v>
      </c>
      <c r="E24" s="125">
        <f>Input!N87</f>
        <v>0</v>
      </c>
      <c r="F24" s="124">
        <f>Input!O215</f>
        <v>66</v>
      </c>
      <c r="G24" s="125">
        <f>Input!O87</f>
        <v>72.603999999999999</v>
      </c>
      <c r="H24" s="126">
        <f t="shared" si="4"/>
        <v>66</v>
      </c>
      <c r="I24" s="127">
        <f t="shared" si="5"/>
        <v>72.603999999999999</v>
      </c>
      <c r="J24" s="134">
        <f>AVERAGE(Input!M24:Q24)</f>
        <v>63.191200000000002</v>
      </c>
      <c r="K24" s="129">
        <f t="shared" si="2"/>
        <v>0</v>
      </c>
      <c r="L24" s="130"/>
      <c r="N24" s="132"/>
      <c r="R24" s="135"/>
      <c r="S24" s="135"/>
    </row>
    <row r="25" spans="1:19" x14ac:dyDescent="0.25">
      <c r="A25" s="133" t="s">
        <v>20</v>
      </c>
      <c r="B25" s="124">
        <f>Input!M216</f>
        <v>834</v>
      </c>
      <c r="C25" s="125">
        <f>Input!M88</f>
        <v>126.554</v>
      </c>
      <c r="D25" s="124">
        <f>Input!N216</f>
        <v>61</v>
      </c>
      <c r="E25" s="125">
        <f>Input!N88</f>
        <v>228.76000000000002</v>
      </c>
      <c r="F25" s="124">
        <f>Input!O216</f>
        <v>5</v>
      </c>
      <c r="G25" s="125">
        <f>Input!O88</f>
        <v>3.3130000000000002</v>
      </c>
      <c r="H25" s="126">
        <f t="shared" si="4"/>
        <v>900</v>
      </c>
      <c r="I25" s="127">
        <f t="shared" si="5"/>
        <v>358.62700000000001</v>
      </c>
      <c r="J25" s="134">
        <f>AVERAGE(Input!M25:Q25)</f>
        <v>382.24899999999997</v>
      </c>
      <c r="K25" s="129">
        <f t="shared" si="2"/>
        <v>183.1433290396227</v>
      </c>
      <c r="L25" s="130"/>
      <c r="N25" s="132"/>
      <c r="R25" s="135"/>
      <c r="S25" s="135"/>
    </row>
    <row r="26" spans="1:19" x14ac:dyDescent="0.25">
      <c r="A26" s="133" t="s">
        <v>21</v>
      </c>
      <c r="B26" s="124">
        <f>Input!M217</f>
        <v>363</v>
      </c>
      <c r="C26" s="125">
        <f>Input!M89</f>
        <v>41.603000000000002</v>
      </c>
      <c r="D26" s="124">
        <f>Input!N217</f>
        <v>75</v>
      </c>
      <c r="E26" s="125">
        <f>Input!N89</f>
        <v>21.09</v>
      </c>
      <c r="F26" s="124">
        <f>Input!O217</f>
        <v>81</v>
      </c>
      <c r="G26" s="125">
        <f>Input!O89</f>
        <v>43.064999999999998</v>
      </c>
      <c r="H26" s="126">
        <f t="shared" si="4"/>
        <v>519</v>
      </c>
      <c r="I26" s="127">
        <f t="shared" si="5"/>
        <v>105.758</v>
      </c>
      <c r="J26" s="134">
        <f>AVERAGE(Input!M26:Q26)</f>
        <v>97.297600000000003</v>
      </c>
      <c r="K26" s="129">
        <f t="shared" si="2"/>
        <v>138.32456149538018</v>
      </c>
      <c r="L26" s="130"/>
      <c r="N26" s="132"/>
      <c r="R26" s="135"/>
      <c r="S26" s="135"/>
    </row>
    <row r="27" spans="1:19" x14ac:dyDescent="0.25">
      <c r="A27" s="133" t="s">
        <v>9</v>
      </c>
      <c r="B27" s="124">
        <f>Input!M218</f>
        <v>139</v>
      </c>
      <c r="C27" s="125">
        <f>Input!M90</f>
        <v>12.43</v>
      </c>
      <c r="D27" s="124">
        <f>Input!N218</f>
        <v>35</v>
      </c>
      <c r="E27" s="125">
        <f>Input!N90</f>
        <v>4.3220000000000001</v>
      </c>
      <c r="F27" s="124">
        <f>Input!O218</f>
        <v>2</v>
      </c>
      <c r="G27" s="125">
        <f>Input!O90</f>
        <v>0.312</v>
      </c>
      <c r="H27" s="126">
        <f t="shared" si="4"/>
        <v>176</v>
      </c>
      <c r="I27" s="127">
        <f t="shared" si="5"/>
        <v>17.064</v>
      </c>
      <c r="J27" s="134">
        <f>AVERAGE(Input!M27:Q27)</f>
        <v>16.631599999999999</v>
      </c>
      <c r="K27" s="129">
        <f t="shared" si="2"/>
        <v>107.92886419848492</v>
      </c>
      <c r="L27" s="130"/>
      <c r="N27" s="132"/>
      <c r="R27" s="135"/>
      <c r="S27" s="135"/>
    </row>
    <row r="28" spans="1:19" x14ac:dyDescent="0.25">
      <c r="A28" s="133" t="s">
        <v>10</v>
      </c>
      <c r="B28" s="124">
        <f>Input!M219</f>
        <v>129</v>
      </c>
      <c r="C28" s="125">
        <f>Input!M91</f>
        <v>15.057</v>
      </c>
      <c r="D28" s="124">
        <f>Input!N219</f>
        <v>20</v>
      </c>
      <c r="E28" s="125">
        <f>Input!N91</f>
        <v>5.7140000000000004</v>
      </c>
      <c r="F28" s="124">
        <f>Input!O219</f>
        <v>37</v>
      </c>
      <c r="G28" s="125">
        <f>Input!O91</f>
        <v>14.451000000000001</v>
      </c>
      <c r="H28" s="126">
        <f t="shared" si="4"/>
        <v>186</v>
      </c>
      <c r="I28" s="127">
        <f t="shared" si="5"/>
        <v>35.222000000000001</v>
      </c>
      <c r="J28" s="134">
        <f>AVERAGE(Input!M28:Q28)</f>
        <v>32.542600000000007</v>
      </c>
      <c r="K28" s="129">
        <f t="shared" si="2"/>
        <v>140.87373149786754</v>
      </c>
      <c r="L28" s="130"/>
      <c r="N28" s="132"/>
      <c r="R28" s="135"/>
      <c r="S28" s="135"/>
    </row>
    <row r="29" spans="1:19" x14ac:dyDescent="0.25">
      <c r="A29" s="133" t="s">
        <v>22</v>
      </c>
      <c r="B29" s="124">
        <f>Input!M220</f>
        <v>600</v>
      </c>
      <c r="C29" s="125">
        <f>Input!M92</f>
        <v>81.741</v>
      </c>
      <c r="D29" s="124">
        <f>Input!N220</f>
        <v>92</v>
      </c>
      <c r="E29" s="125">
        <f>Input!N92</f>
        <v>67.631</v>
      </c>
      <c r="F29" s="124">
        <f>Input!O220</f>
        <v>5</v>
      </c>
      <c r="G29" s="125">
        <f>Input!O92</f>
        <v>12.673999999999999</v>
      </c>
      <c r="H29" s="126">
        <f t="shared" si="4"/>
        <v>697</v>
      </c>
      <c r="I29" s="127">
        <f t="shared" si="5"/>
        <v>162.04600000000002</v>
      </c>
      <c r="J29" s="134">
        <f>AVERAGE(Input!M29:Q29)</f>
        <v>142.7192</v>
      </c>
      <c r="K29" s="129">
        <f t="shared" si="2"/>
        <v>164.42580411562369</v>
      </c>
      <c r="L29" s="130"/>
      <c r="N29" s="132"/>
      <c r="R29" s="135"/>
      <c r="S29" s="135"/>
    </row>
    <row r="30" spans="1:19" x14ac:dyDescent="0.25">
      <c r="A30" s="133" t="s">
        <v>23</v>
      </c>
      <c r="B30" s="124">
        <f>Input!M221</f>
        <v>161</v>
      </c>
      <c r="C30" s="125">
        <f>Input!M93</f>
        <v>32.19</v>
      </c>
      <c r="D30" s="124">
        <f>Input!N221</f>
        <v>19</v>
      </c>
      <c r="E30" s="125">
        <f>Input!N93</f>
        <v>15.082000000000001</v>
      </c>
      <c r="F30" s="124">
        <f>Input!O221</f>
        <v>79</v>
      </c>
      <c r="G30" s="125">
        <f>Input!O93</f>
        <v>47.942</v>
      </c>
      <c r="H30" s="126">
        <f t="shared" si="4"/>
        <v>259</v>
      </c>
      <c r="I30" s="127">
        <f t="shared" si="5"/>
        <v>95.213999999999999</v>
      </c>
      <c r="J30" s="134">
        <f>AVERAGE(Input!M30:Q30)</f>
        <v>87.883400000000009</v>
      </c>
      <c r="K30" s="129">
        <f t="shared" si="2"/>
        <v>241.31058861717185</v>
      </c>
      <c r="L30" s="130"/>
      <c r="N30" s="132"/>
      <c r="R30" s="135"/>
      <c r="S30" s="135"/>
    </row>
    <row r="31" spans="1:19" x14ac:dyDescent="0.25">
      <c r="A31" s="133" t="s">
        <v>131</v>
      </c>
      <c r="B31" s="124">
        <f>Input!M222</f>
        <v>0</v>
      </c>
      <c r="C31" s="125">
        <f>Input!M94</f>
        <v>0</v>
      </c>
      <c r="D31" s="124">
        <f>Input!N222</f>
        <v>1</v>
      </c>
      <c r="E31" s="125">
        <f>Input!N94</f>
        <v>1134.5409999999999</v>
      </c>
      <c r="F31" s="124">
        <f>Input!O222</f>
        <v>458</v>
      </c>
      <c r="G31" s="125">
        <f>Input!O94</f>
        <v>393.3</v>
      </c>
      <c r="H31" s="126">
        <f t="shared" si="4"/>
        <v>459</v>
      </c>
      <c r="I31" s="127">
        <f t="shared" si="5"/>
        <v>1527.8409999999999</v>
      </c>
      <c r="J31" s="134">
        <f>AVERAGE(Input!M31:Q31)</f>
        <v>1537.7523999999999</v>
      </c>
      <c r="K31" s="129">
        <f t="shared" si="2"/>
        <v>0</v>
      </c>
      <c r="L31" s="130"/>
      <c r="N31" s="132"/>
      <c r="R31" s="135"/>
      <c r="S31" s="135"/>
    </row>
    <row r="32" spans="1:19" x14ac:dyDescent="0.25">
      <c r="A32" s="133" t="s">
        <v>11</v>
      </c>
      <c r="B32" s="124">
        <f>Input!M223</f>
        <v>273</v>
      </c>
      <c r="C32" s="125">
        <f>Input!M95</f>
        <v>37.911999999999999</v>
      </c>
      <c r="D32" s="124">
        <f>Input!N223</f>
        <v>49</v>
      </c>
      <c r="E32" s="125">
        <f>Input!N95</f>
        <v>20.635999999999999</v>
      </c>
      <c r="F32" s="124">
        <f>Input!O223</f>
        <v>2</v>
      </c>
      <c r="G32" s="125">
        <f>Input!O95</f>
        <v>2.8000000000000001E-2</v>
      </c>
      <c r="H32" s="126">
        <f t="shared" si="4"/>
        <v>324</v>
      </c>
      <c r="I32" s="127">
        <f t="shared" si="5"/>
        <v>58.576000000000001</v>
      </c>
      <c r="J32" s="134">
        <f>AVERAGE(Input!M32:Q32)</f>
        <v>52.468800000000009</v>
      </c>
      <c r="K32" s="129">
        <f t="shared" si="2"/>
        <v>167.60822505798666</v>
      </c>
      <c r="L32" s="130"/>
      <c r="N32" s="132"/>
      <c r="R32" s="135"/>
      <c r="S32" s="135"/>
    </row>
    <row r="33" spans="1:19" x14ac:dyDescent="0.25">
      <c r="A33" s="133" t="s">
        <v>24</v>
      </c>
      <c r="B33" s="124">
        <f>Input!M224</f>
        <v>352</v>
      </c>
      <c r="C33" s="125">
        <f>Input!M96</f>
        <v>23.382000000000001</v>
      </c>
      <c r="D33" s="124">
        <f>Input!N224</f>
        <v>15</v>
      </c>
      <c r="E33" s="125">
        <f>Input!N96</f>
        <v>11.503</v>
      </c>
      <c r="F33" s="124">
        <f>Input!O224</f>
        <v>11</v>
      </c>
      <c r="G33" s="125">
        <f>Input!O96</f>
        <v>13.36</v>
      </c>
      <c r="H33" s="126">
        <f t="shared" si="4"/>
        <v>378</v>
      </c>
      <c r="I33" s="127">
        <f t="shared" si="5"/>
        <v>48.245000000000005</v>
      </c>
      <c r="J33" s="134">
        <f>AVERAGE(Input!M33:Q33)</f>
        <v>44.394599999999997</v>
      </c>
      <c r="K33" s="129">
        <f t="shared" si="2"/>
        <v>80.171548323741916</v>
      </c>
      <c r="L33" s="130"/>
      <c r="N33" s="132"/>
      <c r="R33" s="135"/>
      <c r="S33" s="135"/>
    </row>
    <row r="34" spans="1:19" x14ac:dyDescent="0.25">
      <c r="A34" s="133" t="s">
        <v>25</v>
      </c>
      <c r="B34" s="124">
        <f>Input!M225</f>
        <v>274</v>
      </c>
      <c r="C34" s="125">
        <f>Input!M97</f>
        <v>27.81</v>
      </c>
      <c r="D34" s="124">
        <f>Input!N225</f>
        <v>41</v>
      </c>
      <c r="E34" s="125">
        <f>Input!N97</f>
        <v>38.863999999999997</v>
      </c>
      <c r="F34" s="124">
        <f>Input!O225</f>
        <v>0</v>
      </c>
      <c r="G34" s="125">
        <f>Input!O97</f>
        <v>0</v>
      </c>
      <c r="H34" s="126">
        <f t="shared" si="4"/>
        <v>315</v>
      </c>
      <c r="I34" s="127">
        <f t="shared" si="5"/>
        <v>66.673999999999992</v>
      </c>
      <c r="J34" s="134">
        <f>AVERAGE(Input!M34:Q34)</f>
        <v>60.628600000000006</v>
      </c>
      <c r="K34" s="129">
        <f t="shared" si="2"/>
        <v>122.49876333952508</v>
      </c>
      <c r="L34" s="130"/>
      <c r="N34" s="132"/>
      <c r="R34" s="135"/>
      <c r="S34" s="135"/>
    </row>
    <row r="35" spans="1:19" x14ac:dyDescent="0.25">
      <c r="A35" s="133" t="s">
        <v>35</v>
      </c>
      <c r="B35" s="124">
        <f>Input!M226</f>
        <v>2230</v>
      </c>
      <c r="C35" s="125">
        <f>Input!M98</f>
        <v>305.71100000000001</v>
      </c>
      <c r="D35" s="124">
        <f>Input!N226</f>
        <v>229</v>
      </c>
      <c r="E35" s="125">
        <f>Input!N98</f>
        <v>244.995</v>
      </c>
      <c r="F35" s="124">
        <f>Input!O226</f>
        <v>4</v>
      </c>
      <c r="G35" s="125">
        <f>Input!O98</f>
        <v>0.193</v>
      </c>
      <c r="H35" s="126">
        <f t="shared" si="4"/>
        <v>2463</v>
      </c>
      <c r="I35" s="127">
        <f t="shared" si="5"/>
        <v>550.899</v>
      </c>
      <c r="J35" s="134">
        <f>AVERAGE(Input!M35:Q35)</f>
        <v>537.64359999999999</v>
      </c>
      <c r="K35" s="129">
        <f t="shared" si="2"/>
        <v>165.45788972198176</v>
      </c>
      <c r="L35" s="130"/>
      <c r="N35" s="132"/>
      <c r="R35" s="135"/>
      <c r="S35" s="135"/>
    </row>
    <row r="36" spans="1:19" x14ac:dyDescent="0.25">
      <c r="A36" s="133" t="s">
        <v>36</v>
      </c>
      <c r="B36" s="124">
        <f>Input!M227</f>
        <v>5371</v>
      </c>
      <c r="C36" s="125">
        <f>Input!M99</f>
        <v>724.22400000000005</v>
      </c>
      <c r="D36" s="124">
        <f>Input!N227</f>
        <v>686</v>
      </c>
      <c r="E36" s="125">
        <f>Input!N99</f>
        <v>690.35300000000007</v>
      </c>
      <c r="F36" s="124">
        <f>Input!O227</f>
        <v>6</v>
      </c>
      <c r="G36" s="125">
        <f>Input!O99</f>
        <v>1.4970000000000001</v>
      </c>
      <c r="H36" s="126">
        <f t="shared" si="4"/>
        <v>6063</v>
      </c>
      <c r="I36" s="127">
        <f t="shared" si="5"/>
        <v>1416.0740000000003</v>
      </c>
      <c r="J36" s="134">
        <f>AVERAGE(Input!M36:Q36)</f>
        <v>1343.4802</v>
      </c>
      <c r="K36" s="129">
        <f t="shared" si="2"/>
        <v>162.74177135536607</v>
      </c>
      <c r="L36" s="130"/>
      <c r="N36" s="132"/>
      <c r="R36" s="135"/>
      <c r="S36" s="135"/>
    </row>
    <row r="37" spans="1:19" x14ac:dyDescent="0.25">
      <c r="A37" s="133" t="s">
        <v>26</v>
      </c>
      <c r="B37" s="124">
        <f>Input!M228</f>
        <v>0</v>
      </c>
      <c r="C37" s="125">
        <f>Input!M100</f>
        <v>0</v>
      </c>
      <c r="D37" s="124">
        <f>Input!N228</f>
        <v>1</v>
      </c>
      <c r="E37" s="125">
        <f>Input!N100</f>
        <v>0.79700000000000004</v>
      </c>
      <c r="F37" s="124">
        <f>Input!O228</f>
        <v>103</v>
      </c>
      <c r="G37" s="125">
        <f>Input!O100</f>
        <v>18.488</v>
      </c>
      <c r="H37" s="126">
        <f t="shared" si="4"/>
        <v>104</v>
      </c>
      <c r="I37" s="127">
        <f t="shared" si="5"/>
        <v>19.285</v>
      </c>
      <c r="J37" s="134">
        <f>AVERAGE(Input!M37:Q37)</f>
        <v>27.425999999999998</v>
      </c>
      <c r="K37" s="129">
        <f t="shared" si="2"/>
        <v>0</v>
      </c>
      <c r="L37" s="130"/>
      <c r="N37" s="132"/>
      <c r="R37" s="135"/>
      <c r="S37" s="135"/>
    </row>
    <row r="38" spans="1:19" x14ac:dyDescent="0.25">
      <c r="A38" s="133" t="s">
        <v>12</v>
      </c>
      <c r="B38" s="124">
        <f>Input!M229</f>
        <v>60</v>
      </c>
      <c r="C38" s="125">
        <f>Input!M101</f>
        <v>8.84</v>
      </c>
      <c r="D38" s="124">
        <f>Input!N229</f>
        <v>4</v>
      </c>
      <c r="E38" s="125">
        <f>Input!N101</f>
        <v>0.78</v>
      </c>
      <c r="F38" s="124">
        <f>Input!O229</f>
        <v>28</v>
      </c>
      <c r="G38" s="125">
        <f>Input!O101</f>
        <v>9.4830000000000005</v>
      </c>
      <c r="H38" s="126">
        <f t="shared" ref="H38:I45" si="6">B38+D38+F38</f>
        <v>92</v>
      </c>
      <c r="I38" s="127">
        <f t="shared" si="6"/>
        <v>19.103000000000002</v>
      </c>
      <c r="J38" s="134">
        <f>AVERAGE(Input!M38:Q38)</f>
        <v>17.105999999999998</v>
      </c>
      <c r="K38" s="129">
        <f t="shared" si="2"/>
        <v>177.82069076499107</v>
      </c>
      <c r="L38" s="130"/>
      <c r="N38" s="132"/>
      <c r="R38" s="135"/>
      <c r="S38" s="135"/>
    </row>
    <row r="39" spans="1:19" x14ac:dyDescent="0.25">
      <c r="A39" s="133" t="s">
        <v>27</v>
      </c>
      <c r="B39" s="124">
        <f>Input!M230</f>
        <v>79</v>
      </c>
      <c r="C39" s="125">
        <f>Input!M102</f>
        <v>9.4120000000000008</v>
      </c>
      <c r="D39" s="124">
        <f>Input!N230</f>
        <v>18</v>
      </c>
      <c r="E39" s="125">
        <f>Input!N102</f>
        <v>16.927</v>
      </c>
      <c r="F39" s="124">
        <f>Input!O230</f>
        <v>10</v>
      </c>
      <c r="G39" s="125">
        <f>Input!O102</f>
        <v>12.286</v>
      </c>
      <c r="H39" s="126">
        <f t="shared" si="6"/>
        <v>107</v>
      </c>
      <c r="I39" s="127">
        <f t="shared" si="6"/>
        <v>38.625</v>
      </c>
      <c r="J39" s="134">
        <f>AVERAGE(Input!M39:Q39)</f>
        <v>36.008599999999994</v>
      </c>
      <c r="K39" s="129">
        <f t="shared" si="2"/>
        <v>143.79245731256907</v>
      </c>
      <c r="L39" s="130"/>
      <c r="N39" s="132"/>
      <c r="R39" s="135"/>
      <c r="S39" s="135"/>
    </row>
    <row r="40" spans="1:19" x14ac:dyDescent="0.25">
      <c r="A40" s="133" t="s">
        <v>13</v>
      </c>
      <c r="B40" s="124">
        <f>Input!M231</f>
        <v>149</v>
      </c>
      <c r="C40" s="125">
        <f>Input!M103</f>
        <v>26.164999999999999</v>
      </c>
      <c r="D40" s="124">
        <f>Input!N231</f>
        <v>6</v>
      </c>
      <c r="E40" s="125">
        <f>Input!N103</f>
        <v>4.6559999999999997</v>
      </c>
      <c r="F40" s="124">
        <f>Input!O231</f>
        <v>16</v>
      </c>
      <c r="G40" s="125">
        <f>Input!O103</f>
        <v>5.0149999999999997</v>
      </c>
      <c r="H40" s="126">
        <f t="shared" si="6"/>
        <v>171</v>
      </c>
      <c r="I40" s="127">
        <f t="shared" si="6"/>
        <v>35.835999999999999</v>
      </c>
      <c r="J40" s="134">
        <f>AVERAGE(Input!M40:Q40)</f>
        <v>31.429600000000001</v>
      </c>
      <c r="K40" s="129">
        <f t="shared" si="2"/>
        <v>211.94137571134823</v>
      </c>
      <c r="L40" s="130"/>
      <c r="N40" s="132"/>
      <c r="R40" s="135"/>
      <c r="S40" s="135"/>
    </row>
    <row r="41" spans="1:19" x14ac:dyDescent="0.25">
      <c r="A41" s="133" t="s">
        <v>28</v>
      </c>
      <c r="B41" s="124">
        <f>Input!M232</f>
        <v>963</v>
      </c>
      <c r="C41" s="125">
        <f>Input!M104</f>
        <v>136.46</v>
      </c>
      <c r="D41" s="124">
        <f>Input!N232</f>
        <v>143</v>
      </c>
      <c r="E41" s="125">
        <f>Input!N104</f>
        <v>47.066000000000003</v>
      </c>
      <c r="F41" s="124">
        <f>Input!O232</f>
        <v>1</v>
      </c>
      <c r="G41" s="125">
        <f>Input!O104</f>
        <v>6.4589999999999996</v>
      </c>
      <c r="H41" s="126">
        <f t="shared" si="6"/>
        <v>1107</v>
      </c>
      <c r="I41" s="127">
        <f t="shared" si="6"/>
        <v>189.98500000000001</v>
      </c>
      <c r="J41" s="134">
        <f>AVERAGE(Input!M41:Q41)</f>
        <v>184.67359999999999</v>
      </c>
      <c r="K41" s="129">
        <f t="shared" si="2"/>
        <v>171.02529892298301</v>
      </c>
      <c r="L41" s="130"/>
      <c r="N41" s="132"/>
      <c r="R41" s="135"/>
      <c r="S41" s="135"/>
    </row>
    <row r="42" spans="1:19" x14ac:dyDescent="0.25">
      <c r="A42" s="133" t="s">
        <v>29</v>
      </c>
      <c r="B42" s="124">
        <f>Input!M233</f>
        <v>450</v>
      </c>
      <c r="C42" s="125">
        <f>Input!M105</f>
        <v>55.661999999999999</v>
      </c>
      <c r="D42" s="124">
        <f>Input!N233</f>
        <v>76</v>
      </c>
      <c r="E42" s="125">
        <f>Input!N105</f>
        <v>34.145000000000003</v>
      </c>
      <c r="F42" s="124">
        <f>Input!O233</f>
        <v>117</v>
      </c>
      <c r="G42" s="125">
        <f>Input!O105</f>
        <v>86.317999999999998</v>
      </c>
      <c r="H42" s="126">
        <f t="shared" si="6"/>
        <v>643</v>
      </c>
      <c r="I42" s="127">
        <f t="shared" si="6"/>
        <v>176.125</v>
      </c>
      <c r="J42" s="134">
        <f>AVERAGE(Input!M42:Q42)</f>
        <v>147.87560000000002</v>
      </c>
      <c r="K42" s="129">
        <f t="shared" si="2"/>
        <v>149.28891839156759</v>
      </c>
      <c r="L42" s="130"/>
      <c r="N42" s="132"/>
      <c r="R42" s="135"/>
      <c r="S42" s="135"/>
    </row>
    <row r="43" spans="1:19" x14ac:dyDescent="0.25">
      <c r="A43" s="133" t="s">
        <v>132</v>
      </c>
      <c r="B43" s="124">
        <f>Input!M234</f>
        <v>0</v>
      </c>
      <c r="C43" s="125">
        <f>Input!M106</f>
        <v>0</v>
      </c>
      <c r="D43" s="124">
        <f>Input!N234</f>
        <v>0</v>
      </c>
      <c r="E43" s="125">
        <f>Input!N106</f>
        <v>0</v>
      </c>
      <c r="F43" s="124">
        <f>Input!O234</f>
        <v>7</v>
      </c>
      <c r="G43" s="125">
        <f>Input!O106</f>
        <v>2.5179999999999998</v>
      </c>
      <c r="H43" s="126">
        <f t="shared" si="6"/>
        <v>7</v>
      </c>
      <c r="I43" s="127">
        <f t="shared" si="6"/>
        <v>2.5179999999999998</v>
      </c>
      <c r="J43" s="134">
        <f>AVERAGE(Input!M43:Q43)</f>
        <v>1.5406</v>
      </c>
      <c r="K43" s="129">
        <f t="shared" si="2"/>
        <v>0</v>
      </c>
      <c r="L43" s="130"/>
      <c r="N43" s="132"/>
      <c r="R43" s="135"/>
      <c r="S43" s="135"/>
    </row>
    <row r="44" spans="1:19" x14ac:dyDescent="0.25">
      <c r="A44" s="133" t="s">
        <v>30</v>
      </c>
      <c r="B44" s="124">
        <f>Input!M235</f>
        <v>15796</v>
      </c>
      <c r="C44" s="125">
        <f>Input!M107</f>
        <v>2258.2559999999999</v>
      </c>
      <c r="D44" s="124">
        <f>Input!N235</f>
        <v>1644</v>
      </c>
      <c r="E44" s="125">
        <f>Input!N107</f>
        <v>1426.3440000000001</v>
      </c>
      <c r="F44" s="124">
        <f>Input!O235</f>
        <v>21</v>
      </c>
      <c r="G44" s="125">
        <f>Input!O107</f>
        <v>34.35</v>
      </c>
      <c r="H44" s="126">
        <f t="shared" si="6"/>
        <v>17461</v>
      </c>
      <c r="I44" s="127">
        <f t="shared" si="6"/>
        <v>3718.95</v>
      </c>
      <c r="J44" s="134">
        <f>AVERAGE(Input!M44:Q44)</f>
        <v>3460.4656000000004</v>
      </c>
      <c r="K44" s="129">
        <f t="shared" si="2"/>
        <v>172.54696554322089</v>
      </c>
      <c r="L44" s="130"/>
      <c r="N44" s="132"/>
      <c r="R44" s="135"/>
      <c r="S44" s="135"/>
    </row>
    <row r="45" spans="1:19" ht="15.75" thickBot="1" x14ac:dyDescent="0.3">
      <c r="A45" s="133" t="s">
        <v>133</v>
      </c>
      <c r="B45" s="124">
        <f>Input!M236</f>
        <v>0</v>
      </c>
      <c r="C45" s="125">
        <f>Input!M108</f>
        <v>0</v>
      </c>
      <c r="D45" s="124">
        <f>Input!N236</f>
        <v>0</v>
      </c>
      <c r="E45" s="125">
        <f>Input!N108</f>
        <v>0</v>
      </c>
      <c r="F45" s="124">
        <f>Input!O236</f>
        <v>30</v>
      </c>
      <c r="G45" s="125">
        <f>Input!O108</f>
        <v>17.324000000000002</v>
      </c>
      <c r="H45" s="126">
        <f t="shared" si="6"/>
        <v>30</v>
      </c>
      <c r="I45" s="127">
        <f t="shared" si="6"/>
        <v>17.324000000000002</v>
      </c>
      <c r="J45" s="134">
        <f>AVERAGE(Input!M45:Q45)</f>
        <v>20.730399999999999</v>
      </c>
      <c r="K45" s="129">
        <f t="shared" si="2"/>
        <v>0</v>
      </c>
      <c r="L45" s="130"/>
      <c r="N45" s="132"/>
      <c r="R45" s="135"/>
      <c r="S45" s="135"/>
    </row>
    <row r="46" spans="1:19" ht="15.75" thickBot="1" x14ac:dyDescent="0.3">
      <c r="A46" s="136" t="s">
        <v>44</v>
      </c>
      <c r="B46" s="137">
        <f t="shared" ref="B46:I46" si="7">SUM(B4:B45)</f>
        <v>38696</v>
      </c>
      <c r="C46" s="138">
        <f t="shared" si="7"/>
        <v>5430.4179999999997</v>
      </c>
      <c r="D46" s="137">
        <f t="shared" si="7"/>
        <v>4710</v>
      </c>
      <c r="E46" s="139">
        <f t="shared" si="7"/>
        <v>5041.42</v>
      </c>
      <c r="F46" s="137">
        <f t="shared" si="7"/>
        <v>1820</v>
      </c>
      <c r="G46" s="139">
        <f t="shared" si="7"/>
        <v>1462.2450000000003</v>
      </c>
      <c r="H46" s="137">
        <f t="shared" si="7"/>
        <v>45226</v>
      </c>
      <c r="I46" s="139">
        <f t="shared" si="7"/>
        <v>11934.083000000002</v>
      </c>
      <c r="J46" s="140">
        <f>AVERAGE(Input!M46:Q46)</f>
        <v>11474.253399999998</v>
      </c>
      <c r="K46" s="141">
        <f t="shared" si="2"/>
        <v>169.37467081307196</v>
      </c>
      <c r="L46" s="142"/>
      <c r="N46" s="132"/>
    </row>
    <row r="47" spans="1:19" x14ac:dyDescent="0.25">
      <c r="B47" s="135"/>
    </row>
    <row r="48" spans="1:19" ht="15.75" thickBot="1" x14ac:dyDescent="0.3">
      <c r="A48" s="119" t="s">
        <v>244</v>
      </c>
      <c r="B48" s="135"/>
    </row>
    <row r="49" spans="1:13" ht="36" customHeight="1" thickBot="1" x14ac:dyDescent="0.3">
      <c r="A49" s="281"/>
      <c r="B49" s="283" t="s">
        <v>39</v>
      </c>
      <c r="C49" s="284"/>
      <c r="D49" s="283" t="s">
        <v>40</v>
      </c>
      <c r="E49" s="284"/>
      <c r="F49" s="283" t="s">
        <v>41</v>
      </c>
      <c r="G49" s="284"/>
      <c r="H49" s="283" t="s">
        <v>42</v>
      </c>
      <c r="I49" s="284"/>
      <c r="J49" s="278" t="s">
        <v>152</v>
      </c>
    </row>
    <row r="50" spans="1:13" ht="36" customHeight="1" thickBot="1" x14ac:dyDescent="0.3">
      <c r="A50" s="282"/>
      <c r="B50" s="121" t="s">
        <v>43</v>
      </c>
      <c r="C50" s="122" t="s">
        <v>98</v>
      </c>
      <c r="D50" s="121" t="s">
        <v>43</v>
      </c>
      <c r="E50" s="122" t="s">
        <v>98</v>
      </c>
      <c r="F50" s="121" t="s">
        <v>43</v>
      </c>
      <c r="G50" s="122" t="s">
        <v>98</v>
      </c>
      <c r="H50" s="121" t="s">
        <v>43</v>
      </c>
      <c r="I50" s="122" t="s">
        <v>98</v>
      </c>
      <c r="J50" s="279"/>
    </row>
    <row r="51" spans="1:13" x14ac:dyDescent="0.25">
      <c r="A51" s="133" t="s">
        <v>134</v>
      </c>
      <c r="B51" s="124">
        <f>B46-B52</f>
        <v>38677</v>
      </c>
      <c r="C51" s="129">
        <f t="shared" ref="C51:I51" si="8">C46-C52</f>
        <v>5428.6089999999995</v>
      </c>
      <c r="D51" s="124">
        <f t="shared" si="8"/>
        <v>4706</v>
      </c>
      <c r="E51" s="129">
        <f t="shared" si="8"/>
        <v>3906.8119999999999</v>
      </c>
      <c r="F51" s="124">
        <f t="shared" si="8"/>
        <v>1205</v>
      </c>
      <c r="G51" s="129">
        <f t="shared" si="8"/>
        <v>950.23400000000038</v>
      </c>
      <c r="H51" s="126">
        <f t="shared" si="8"/>
        <v>44588</v>
      </c>
      <c r="I51" s="143">
        <f t="shared" si="8"/>
        <v>10285.655000000002</v>
      </c>
      <c r="J51" s="144">
        <f>Input!R60</f>
        <v>9826.8448000000008</v>
      </c>
    </row>
    <row r="52" spans="1:13" ht="15.75" thickBot="1" x14ac:dyDescent="0.3">
      <c r="A52" s="133" t="s">
        <v>135</v>
      </c>
      <c r="B52" s="124">
        <f>B6+B10+B16+B17+B22+B24+B31+B43+B45</f>
        <v>19</v>
      </c>
      <c r="C52" s="129">
        <f t="shared" ref="C52:I52" si="9">C6+C10+C16+C17+C22+C24+C31+C43+C45</f>
        <v>1.8089999999999999</v>
      </c>
      <c r="D52" s="124">
        <f t="shared" si="9"/>
        <v>4</v>
      </c>
      <c r="E52" s="129">
        <f t="shared" si="9"/>
        <v>1134.6079999999999</v>
      </c>
      <c r="F52" s="124">
        <f t="shared" si="9"/>
        <v>615</v>
      </c>
      <c r="G52" s="129">
        <f t="shared" si="9"/>
        <v>512.01099999999997</v>
      </c>
      <c r="H52" s="126">
        <f t="shared" si="9"/>
        <v>638</v>
      </c>
      <c r="I52" s="143">
        <f t="shared" si="9"/>
        <v>1648.4279999999999</v>
      </c>
      <c r="J52" s="144">
        <f>Input!R61</f>
        <v>1647.4086000000002</v>
      </c>
    </row>
    <row r="53" spans="1:13" ht="15.75" thickBot="1" x14ac:dyDescent="0.3">
      <c r="A53" s="136" t="s">
        <v>44</v>
      </c>
      <c r="B53" s="137">
        <f t="shared" ref="B53:J53" si="10">SUM(B51:B52)</f>
        <v>38696</v>
      </c>
      <c r="C53" s="139">
        <f t="shared" si="10"/>
        <v>5430.4179999999997</v>
      </c>
      <c r="D53" s="137">
        <f t="shared" si="10"/>
        <v>4710</v>
      </c>
      <c r="E53" s="139">
        <f t="shared" si="10"/>
        <v>5041.42</v>
      </c>
      <c r="F53" s="137">
        <f t="shared" si="10"/>
        <v>1820</v>
      </c>
      <c r="G53" s="139">
        <f t="shared" si="10"/>
        <v>1462.2450000000003</v>
      </c>
      <c r="H53" s="137">
        <f t="shared" si="10"/>
        <v>45226</v>
      </c>
      <c r="I53" s="139">
        <f t="shared" si="10"/>
        <v>11934.083000000002</v>
      </c>
      <c r="J53" s="140">
        <f t="shared" si="10"/>
        <v>11474.253400000001</v>
      </c>
    </row>
    <row r="54" spans="1:13" x14ac:dyDescent="0.25">
      <c r="B54" s="135"/>
      <c r="H54" s="276"/>
      <c r="I54" s="276"/>
    </row>
    <row r="55" spans="1:13" ht="15.75" thickBot="1" x14ac:dyDescent="0.3">
      <c r="A55" s="119" t="s">
        <v>106</v>
      </c>
      <c r="H55" s="145"/>
    </row>
    <row r="56" spans="1:13" ht="45.75" thickBot="1" x14ac:dyDescent="0.3">
      <c r="A56" s="146" t="s">
        <v>95</v>
      </c>
      <c r="B56" s="147" t="s">
        <v>358</v>
      </c>
      <c r="C56" s="148" t="s">
        <v>45</v>
      </c>
      <c r="D56" s="147" t="s">
        <v>319</v>
      </c>
      <c r="E56" s="148" t="s">
        <v>45</v>
      </c>
      <c r="F56" s="147" t="s">
        <v>309</v>
      </c>
      <c r="G56" s="148" t="s">
        <v>45</v>
      </c>
      <c r="H56" s="147" t="s">
        <v>300</v>
      </c>
      <c r="I56" s="148" t="s">
        <v>45</v>
      </c>
      <c r="J56" s="147" t="s">
        <v>262</v>
      </c>
      <c r="K56" s="148" t="s">
        <v>45</v>
      </c>
      <c r="M56" s="149" t="s">
        <v>246</v>
      </c>
    </row>
    <row r="57" spans="1:13" x14ac:dyDescent="0.25">
      <c r="A57" s="150" t="s">
        <v>46</v>
      </c>
      <c r="B57" s="151">
        <f>Input!M50</f>
        <v>291.04300000000001</v>
      </c>
      <c r="C57" s="152">
        <f>(Input!M50-Input!N50)/Input!N50</f>
        <v>0.20676601320197707</v>
      </c>
      <c r="D57" s="151">
        <f>Input!N50</f>
        <v>241.17599999999999</v>
      </c>
      <c r="E57" s="152">
        <f>(Input!N50-Input!O50)/Input!O50</f>
        <v>-5.7003773142265089E-2</v>
      </c>
      <c r="F57" s="151">
        <f>Input!O50</f>
        <v>255.755</v>
      </c>
      <c r="G57" s="152">
        <f>(Input!O50-Input!P50)/Input!P50</f>
        <v>0.14327414798126104</v>
      </c>
      <c r="H57" s="151">
        <f>Input!P50</f>
        <v>223.70399999999998</v>
      </c>
      <c r="I57" s="152">
        <f>(Input!P50-Input!Q50)/Input!Q50</f>
        <v>-0.11515093981393591</v>
      </c>
      <c r="J57" s="151">
        <f>Input!Q50</f>
        <v>252.816</v>
      </c>
      <c r="K57" s="152">
        <f>(Input!Q50-Input!R50)/Input!R50</f>
        <v>-0.13451189286154436</v>
      </c>
      <c r="M57" s="149" t="s">
        <v>247</v>
      </c>
    </row>
    <row r="58" spans="1:13" x14ac:dyDescent="0.25">
      <c r="A58" s="153" t="s">
        <v>47</v>
      </c>
      <c r="B58" s="124">
        <f>Input!M51</f>
        <v>1246.3340000000001</v>
      </c>
      <c r="C58" s="154">
        <f>(Input!M51-Input!N51)/Input!N51</f>
        <v>0.14836470987144704</v>
      </c>
      <c r="D58" s="124">
        <f>Input!N51</f>
        <v>1085.3120000000001</v>
      </c>
      <c r="E58" s="154">
        <f>(Input!N51-Input!O51)/Input!O51</f>
        <v>-0.1139825606788287</v>
      </c>
      <c r="F58" s="124">
        <f>Input!O51</f>
        <v>1224.9329999999998</v>
      </c>
      <c r="G58" s="154">
        <f>(Input!O51-Input!P51)/Input!P51</f>
        <v>9.6081005264160579E-2</v>
      </c>
      <c r="H58" s="124">
        <f>Input!P51</f>
        <v>1117.5570000000002</v>
      </c>
      <c r="I58" s="154">
        <f>(Input!P51-Input!Q51)/Input!Q51</f>
        <v>-6.5995443460295677E-2</v>
      </c>
      <c r="J58" s="124">
        <f>Input!Q51</f>
        <v>1196.5220000000002</v>
      </c>
      <c r="K58" s="154">
        <f>(Input!Q51-Input!R51)/Input!R51</f>
        <v>-4.3780692956553277E-2</v>
      </c>
    </row>
    <row r="59" spans="1:13" x14ac:dyDescent="0.25">
      <c r="A59" s="153" t="s">
        <v>78</v>
      </c>
      <c r="B59" s="124">
        <f>Input!M52</f>
        <v>172.10399999999998</v>
      </c>
      <c r="C59" s="154">
        <f>(Input!M52-Input!N52)/Input!N52</f>
        <v>0.14778085297942575</v>
      </c>
      <c r="D59" s="124">
        <f>Input!N52</f>
        <v>149.94499999999999</v>
      </c>
      <c r="E59" s="154">
        <f>(Input!N52-Input!O52)/Input!O52</f>
        <v>-9.7640970090870763E-2</v>
      </c>
      <c r="F59" s="124">
        <f>Input!O52</f>
        <v>166.17</v>
      </c>
      <c r="G59" s="154">
        <f>(Input!O52-Input!P52)/Input!P52</f>
        <v>0.24165913217613505</v>
      </c>
      <c r="H59" s="124">
        <f>Input!P52</f>
        <v>133.82900000000001</v>
      </c>
      <c r="I59" s="154">
        <f>(Input!P52-Input!Q52)/Input!Q52</f>
        <v>-7.8407877974038462E-2</v>
      </c>
      <c r="J59" s="124">
        <f>Input!Q52</f>
        <v>145.215</v>
      </c>
      <c r="K59" s="154">
        <f>(Input!Q52-Input!R52)/Input!R52</f>
        <v>2.7227197487373331E-2</v>
      </c>
    </row>
    <row r="60" spans="1:13" x14ac:dyDescent="0.25">
      <c r="A60" s="153" t="s">
        <v>48</v>
      </c>
      <c r="B60" s="124">
        <f>Input!M53</f>
        <v>7814.384</v>
      </c>
      <c r="C60" s="154">
        <f>(Input!M53-Input!N53)/Input!N53</f>
        <v>3.5564059821227567E-2</v>
      </c>
      <c r="D60" s="124">
        <f>Input!N53</f>
        <v>7546.0169999999998</v>
      </c>
      <c r="E60" s="154">
        <f>(Input!N53-Input!O53)/Input!O53</f>
        <v>-2.3954326442694154E-2</v>
      </c>
      <c r="F60" s="124">
        <f>Input!O53</f>
        <v>7731.2130000000006</v>
      </c>
      <c r="G60" s="154">
        <f>(Input!O53-Input!P53)/Input!P53</f>
        <v>5.9994356724136104E-2</v>
      </c>
      <c r="H60" s="124">
        <f>Input!P53</f>
        <v>7293.6359999999995</v>
      </c>
      <c r="I60" s="154">
        <f>(Input!P53-Input!Q53)/Input!Q53</f>
        <v>-3.6167205716683394E-2</v>
      </c>
      <c r="J60" s="124">
        <f>Input!Q53</f>
        <v>7567.3250000000007</v>
      </c>
      <c r="K60" s="154">
        <f>(Input!Q53-Input!R53)/Input!R53</f>
        <v>-4.0722113682540896E-2</v>
      </c>
    </row>
    <row r="61" spans="1:13" x14ac:dyDescent="0.25">
      <c r="A61" s="153" t="s">
        <v>49</v>
      </c>
      <c r="B61" s="124">
        <f>Input!M54</f>
        <v>308.56599999999997</v>
      </c>
      <c r="C61" s="154">
        <f>(Input!M54-Input!N54)/Input!N54</f>
        <v>0.2057645491170689</v>
      </c>
      <c r="D61" s="124">
        <f>Input!N54</f>
        <v>255.90899999999999</v>
      </c>
      <c r="E61" s="154">
        <f>(Input!N54-Input!O54)/Input!O54</f>
        <v>-0.17220130424656474</v>
      </c>
      <c r="F61" s="124">
        <f>Input!O54</f>
        <v>309.14400000000001</v>
      </c>
      <c r="G61" s="154">
        <f>(Input!O54-Input!P54)/Input!P54</f>
        <v>9.9311561219845232E-2</v>
      </c>
      <c r="H61" s="124">
        <f>Input!P54</f>
        <v>281.21600000000001</v>
      </c>
      <c r="I61" s="154">
        <f>(Input!P54-Input!Q54)/Input!Q54</f>
        <v>-6.3637090114807698E-2</v>
      </c>
      <c r="J61" s="124">
        <f>Input!Q54</f>
        <v>300.32799999999997</v>
      </c>
      <c r="K61" s="154">
        <f>(Input!Q54-Input!R54)/Input!R54</f>
        <v>-8.5205345094897869E-2</v>
      </c>
    </row>
    <row r="62" spans="1:13" ht="15.75" thickBot="1" x14ac:dyDescent="0.3">
      <c r="A62" s="155" t="s">
        <v>50</v>
      </c>
      <c r="B62" s="156">
        <f>Input!M55</f>
        <v>2101.66</v>
      </c>
      <c r="C62" s="157">
        <f>(Input!M55-Input!N55)/Input!N55</f>
        <v>3.8803255311629668E-2</v>
      </c>
      <c r="D62" s="156">
        <f>Input!N55</f>
        <v>2023.1549999999997</v>
      </c>
      <c r="E62" s="157">
        <f>(Input!N55-Input!O55)/Input!O55</f>
        <v>1.5868528665081223E-2</v>
      </c>
      <c r="F62" s="156">
        <f>Input!O55</f>
        <v>1991.5519999999999</v>
      </c>
      <c r="G62" s="157">
        <f>(Input!O55-Input!P55)/Input!P55</f>
        <v>2.7965718509403374E-2</v>
      </c>
      <c r="H62" s="156">
        <f>Input!P55</f>
        <v>1937.3720000000001</v>
      </c>
      <c r="I62" s="157">
        <f>(Input!P55-Input!Q55)/Input!Q55</f>
        <v>-3.487290615854035E-2</v>
      </c>
      <c r="J62" s="156">
        <f>Input!Q55</f>
        <v>2007.375</v>
      </c>
      <c r="K62" s="157">
        <f>(Input!Q55-Input!R55)/Input!R55</f>
        <v>-3.6986806737242438E-2</v>
      </c>
    </row>
    <row r="63" spans="1:13" ht="15.75" thickBot="1" x14ac:dyDescent="0.3">
      <c r="A63" s="136" t="s">
        <v>44</v>
      </c>
      <c r="B63" s="158">
        <f>SUM(B57:B62)</f>
        <v>11934.091</v>
      </c>
      <c r="C63" s="159">
        <f>(Input!M56-Input!N56)/Input!N56</f>
        <v>5.5972766126733214E-2</v>
      </c>
      <c r="D63" s="158">
        <f>SUM(D57:D62)</f>
        <v>11301.513999999999</v>
      </c>
      <c r="E63" s="160">
        <f>(Input!N56-Input!O56)/Input!O56</f>
        <v>-3.2302468231449485E-2</v>
      </c>
      <c r="F63" s="158">
        <f>SUM(F57:F62)</f>
        <v>11678.767</v>
      </c>
      <c r="G63" s="159">
        <f>(Input!O56-Input!P56)/Input!P56</f>
        <v>6.2931941327971641E-2</v>
      </c>
      <c r="H63" s="158">
        <f>SUM(H57:H62)</f>
        <v>10987.313999999998</v>
      </c>
      <c r="I63" s="159">
        <f>(Input!P56-Input!Q56)/Input!Q56</f>
        <v>-4.2047481943760776E-2</v>
      </c>
      <c r="J63" s="158">
        <f>SUM(J57:J62)</f>
        <v>11469.581</v>
      </c>
      <c r="K63" s="159">
        <f>(Input!Q56-Input!R56)/Input!R56</f>
        <v>-4.3094523439075397E-2</v>
      </c>
    </row>
    <row r="64" spans="1:13" x14ac:dyDescent="0.25">
      <c r="F64" s="145"/>
    </row>
    <row r="65" spans="1:13" ht="15.75" thickBot="1" x14ac:dyDescent="0.3">
      <c r="A65" s="119" t="s">
        <v>97</v>
      </c>
    </row>
    <row r="66" spans="1:13" ht="36" customHeight="1" thickBot="1" x14ac:dyDescent="0.3">
      <c r="A66" s="286" t="s">
        <v>38</v>
      </c>
      <c r="B66" s="288" t="s">
        <v>51</v>
      </c>
      <c r="C66" s="289"/>
      <c r="D66" s="288" t="s">
        <v>52</v>
      </c>
      <c r="E66" s="290"/>
      <c r="F66" s="278" t="s">
        <v>53</v>
      </c>
      <c r="G66" s="283" t="s">
        <v>361</v>
      </c>
      <c r="H66" s="283" t="s">
        <v>362</v>
      </c>
      <c r="I66" s="278" t="s">
        <v>54</v>
      </c>
      <c r="M66" s="149" t="s">
        <v>360</v>
      </c>
    </row>
    <row r="67" spans="1:13" ht="36" customHeight="1" thickBot="1" x14ac:dyDescent="0.3">
      <c r="A67" s="287"/>
      <c r="B67" s="161" t="s">
        <v>55</v>
      </c>
      <c r="C67" s="122" t="s">
        <v>56</v>
      </c>
      <c r="D67" s="148" t="s">
        <v>55</v>
      </c>
      <c r="E67" s="162" t="s">
        <v>56</v>
      </c>
      <c r="F67" s="291"/>
      <c r="G67" s="295"/>
      <c r="H67" s="295"/>
      <c r="I67" s="294"/>
      <c r="M67" s="149" t="s">
        <v>359</v>
      </c>
    </row>
    <row r="68" spans="1:13" x14ac:dyDescent="0.25">
      <c r="A68" s="123" t="s">
        <v>15</v>
      </c>
      <c r="B68" s="124">
        <f t="shared" ref="B68:B109" si="11">B4</f>
        <v>329</v>
      </c>
      <c r="C68" s="163">
        <f>Input!M387</f>
        <v>9</v>
      </c>
      <c r="D68" s="151">
        <f t="shared" ref="D68:D109" si="12">D4</f>
        <v>39</v>
      </c>
      <c r="E68" s="164">
        <f>SUM(Input!N387:O387)</f>
        <v>1</v>
      </c>
      <c r="F68" s="165">
        <f t="shared" ref="F68:F109" si="13">F4</f>
        <v>9</v>
      </c>
      <c r="G68" s="166">
        <f t="shared" ref="G68:G107" si="14">SUM(B68:F68)</f>
        <v>387</v>
      </c>
      <c r="H68" s="166">
        <v>385</v>
      </c>
      <c r="I68" s="241">
        <f t="shared" ref="I68:I109" si="15">(G68-H68)/H68</f>
        <v>5.1948051948051948E-3</v>
      </c>
      <c r="J68" s="135"/>
      <c r="K68" s="135"/>
      <c r="L68" s="135"/>
    </row>
    <row r="69" spans="1:13" x14ac:dyDescent="0.25">
      <c r="A69" s="133" t="s">
        <v>2</v>
      </c>
      <c r="B69" s="124">
        <f t="shared" si="11"/>
        <v>106</v>
      </c>
      <c r="C69" s="129">
        <f>Input!M388</f>
        <v>3</v>
      </c>
      <c r="D69" s="124">
        <f t="shared" si="12"/>
        <v>29</v>
      </c>
      <c r="E69" s="129">
        <f>SUM(Input!N388:O388)</f>
        <v>1</v>
      </c>
      <c r="F69" s="144">
        <f t="shared" si="13"/>
        <v>17</v>
      </c>
      <c r="G69" s="167">
        <f t="shared" si="14"/>
        <v>156</v>
      </c>
      <c r="H69" s="167">
        <v>156</v>
      </c>
      <c r="I69" s="242">
        <f t="shared" si="15"/>
        <v>0</v>
      </c>
      <c r="J69" s="135"/>
      <c r="K69" s="135"/>
      <c r="L69" s="135"/>
    </row>
    <row r="70" spans="1:13" x14ac:dyDescent="0.25">
      <c r="A70" s="133" t="s">
        <v>90</v>
      </c>
      <c r="B70" s="124">
        <f t="shared" si="11"/>
        <v>0</v>
      </c>
      <c r="C70" s="129">
        <f>Input!M389</f>
        <v>0</v>
      </c>
      <c r="D70" s="124">
        <f t="shared" si="12"/>
        <v>0</v>
      </c>
      <c r="E70" s="129">
        <f>SUM(Input!N389:O389)</f>
        <v>0</v>
      </c>
      <c r="F70" s="144">
        <f t="shared" si="13"/>
        <v>3</v>
      </c>
      <c r="G70" s="167">
        <f t="shared" si="14"/>
        <v>3</v>
      </c>
      <c r="H70" s="167">
        <v>3</v>
      </c>
      <c r="I70" s="242">
        <f t="shared" si="15"/>
        <v>0</v>
      </c>
      <c r="J70" s="135"/>
      <c r="K70" s="135"/>
      <c r="L70" s="135"/>
    </row>
    <row r="71" spans="1:13" x14ac:dyDescent="0.25">
      <c r="A71" s="133" t="s">
        <v>16</v>
      </c>
      <c r="B71" s="124">
        <f t="shared" si="11"/>
        <v>1684</v>
      </c>
      <c r="C71" s="129">
        <f>Input!M390</f>
        <v>33</v>
      </c>
      <c r="D71" s="124">
        <f t="shared" si="12"/>
        <v>216</v>
      </c>
      <c r="E71" s="129">
        <f>SUM(Input!N390:O390)</f>
        <v>12</v>
      </c>
      <c r="F71" s="144">
        <f t="shared" si="13"/>
        <v>0</v>
      </c>
      <c r="G71" s="167">
        <f t="shared" si="14"/>
        <v>1945</v>
      </c>
      <c r="H71" s="167">
        <v>1938</v>
      </c>
      <c r="I71" s="242">
        <f t="shared" si="15"/>
        <v>3.6119711042311661E-3</v>
      </c>
      <c r="J71" s="135"/>
      <c r="K71" s="135"/>
      <c r="L71" s="135"/>
    </row>
    <row r="72" spans="1:13" x14ac:dyDescent="0.25">
      <c r="A72" s="133" t="s">
        <v>17</v>
      </c>
      <c r="B72" s="124">
        <f t="shared" si="11"/>
        <v>0</v>
      </c>
      <c r="C72" s="129">
        <f>Input!M391</f>
        <v>0</v>
      </c>
      <c r="D72" s="124">
        <f t="shared" si="12"/>
        <v>1</v>
      </c>
      <c r="E72" s="129">
        <f>SUM(Input!N391:O391)</f>
        <v>0</v>
      </c>
      <c r="F72" s="144">
        <f t="shared" si="13"/>
        <v>410</v>
      </c>
      <c r="G72" s="167">
        <f t="shared" si="14"/>
        <v>411</v>
      </c>
      <c r="H72" s="167">
        <v>410</v>
      </c>
      <c r="I72" s="242">
        <f t="shared" si="15"/>
        <v>2.4390243902439024E-3</v>
      </c>
      <c r="J72" s="135"/>
      <c r="K72" s="135"/>
      <c r="L72" s="135"/>
    </row>
    <row r="73" spans="1:13" x14ac:dyDescent="0.25">
      <c r="A73" s="133" t="s">
        <v>18</v>
      </c>
      <c r="B73" s="124">
        <f t="shared" si="11"/>
        <v>57</v>
      </c>
      <c r="C73" s="129">
        <f>Input!M392</f>
        <v>9</v>
      </c>
      <c r="D73" s="124">
        <f t="shared" si="12"/>
        <v>10</v>
      </c>
      <c r="E73" s="129">
        <f>SUM(Input!N392:O392)</f>
        <v>0</v>
      </c>
      <c r="F73" s="144">
        <f t="shared" si="13"/>
        <v>8</v>
      </c>
      <c r="G73" s="167">
        <f t="shared" si="14"/>
        <v>84</v>
      </c>
      <c r="H73" s="167">
        <v>82</v>
      </c>
      <c r="I73" s="242">
        <f t="shared" si="15"/>
        <v>2.4390243902439025E-2</v>
      </c>
      <c r="J73" s="135"/>
      <c r="K73" s="135"/>
      <c r="L73" s="135"/>
    </row>
    <row r="74" spans="1:13" x14ac:dyDescent="0.25">
      <c r="A74" s="133" t="s">
        <v>75</v>
      </c>
      <c r="B74" s="124">
        <f t="shared" si="11"/>
        <v>0</v>
      </c>
      <c r="C74" s="129">
        <f>Input!M393</f>
        <v>0</v>
      </c>
      <c r="D74" s="124">
        <f t="shared" si="12"/>
        <v>0</v>
      </c>
      <c r="E74" s="129">
        <f>SUM(Input!N393:O393)</f>
        <v>0</v>
      </c>
      <c r="F74" s="144">
        <f t="shared" si="13"/>
        <v>11</v>
      </c>
      <c r="G74" s="167">
        <f t="shared" si="14"/>
        <v>11</v>
      </c>
      <c r="H74" s="167">
        <v>11</v>
      </c>
      <c r="I74" s="242">
        <f t="shared" si="15"/>
        <v>0</v>
      </c>
      <c r="J74" s="135"/>
      <c r="K74" s="135"/>
      <c r="L74" s="135"/>
    </row>
    <row r="75" spans="1:13" x14ac:dyDescent="0.25">
      <c r="A75" s="133" t="s">
        <v>3</v>
      </c>
      <c r="B75" s="124">
        <f t="shared" si="11"/>
        <v>824</v>
      </c>
      <c r="C75" s="129">
        <f>Input!M394</f>
        <v>24</v>
      </c>
      <c r="D75" s="124">
        <f t="shared" si="12"/>
        <v>146</v>
      </c>
      <c r="E75" s="129">
        <f>SUM(Input!N394:O394)</f>
        <v>6</v>
      </c>
      <c r="F75" s="144">
        <f t="shared" si="13"/>
        <v>24</v>
      </c>
      <c r="G75" s="167">
        <f t="shared" si="14"/>
        <v>1024</v>
      </c>
      <c r="H75" s="167">
        <v>1021</v>
      </c>
      <c r="I75" s="242">
        <f t="shared" si="15"/>
        <v>2.9382957884427031E-3</v>
      </c>
      <c r="J75" s="135"/>
      <c r="K75" s="135"/>
      <c r="L75" s="135"/>
    </row>
    <row r="76" spans="1:13" x14ac:dyDescent="0.25">
      <c r="A76" s="133" t="s">
        <v>4</v>
      </c>
      <c r="B76" s="124">
        <f t="shared" si="11"/>
        <v>79</v>
      </c>
      <c r="C76" s="129">
        <f>Input!M395</f>
        <v>4</v>
      </c>
      <c r="D76" s="124">
        <f t="shared" si="12"/>
        <v>19</v>
      </c>
      <c r="E76" s="129">
        <f>SUM(Input!N395:O395)</f>
        <v>2</v>
      </c>
      <c r="F76" s="144">
        <f t="shared" si="13"/>
        <v>4</v>
      </c>
      <c r="G76" s="167">
        <f t="shared" si="14"/>
        <v>108</v>
      </c>
      <c r="H76" s="167">
        <v>108</v>
      </c>
      <c r="I76" s="242">
        <f t="shared" si="15"/>
        <v>0</v>
      </c>
      <c r="J76" s="135"/>
      <c r="K76" s="135"/>
      <c r="L76" s="135"/>
    </row>
    <row r="77" spans="1:13" x14ac:dyDescent="0.25">
      <c r="A77" s="133" t="s">
        <v>32</v>
      </c>
      <c r="B77" s="124">
        <f t="shared" si="11"/>
        <v>0</v>
      </c>
      <c r="C77" s="129">
        <f>Input!M396</f>
        <v>0</v>
      </c>
      <c r="D77" s="124">
        <f t="shared" si="12"/>
        <v>0</v>
      </c>
      <c r="E77" s="129">
        <f>SUM(Input!N396:O396)</f>
        <v>0</v>
      </c>
      <c r="F77" s="144">
        <f t="shared" si="13"/>
        <v>19</v>
      </c>
      <c r="G77" s="167">
        <f t="shared" si="14"/>
        <v>19</v>
      </c>
      <c r="H77" s="167">
        <v>18</v>
      </c>
      <c r="I77" s="242">
        <f t="shared" si="15"/>
        <v>5.5555555555555552E-2</v>
      </c>
      <c r="J77" s="135"/>
      <c r="K77" s="135"/>
      <c r="L77" s="135"/>
    </row>
    <row r="78" spans="1:13" x14ac:dyDescent="0.25">
      <c r="A78" s="133" t="s">
        <v>19</v>
      </c>
      <c r="B78" s="124">
        <f t="shared" si="11"/>
        <v>741</v>
      </c>
      <c r="C78" s="129">
        <f>Input!M397</f>
        <v>10</v>
      </c>
      <c r="D78" s="124">
        <f t="shared" si="12"/>
        <v>107</v>
      </c>
      <c r="E78" s="129">
        <f>SUM(Input!N397:O397)</f>
        <v>7</v>
      </c>
      <c r="F78" s="144">
        <f t="shared" si="13"/>
        <v>85</v>
      </c>
      <c r="G78" s="167">
        <f t="shared" si="14"/>
        <v>950</v>
      </c>
      <c r="H78" s="167">
        <v>941</v>
      </c>
      <c r="I78" s="242">
        <f t="shared" si="15"/>
        <v>9.5642933049946872E-3</v>
      </c>
      <c r="J78" s="135"/>
      <c r="K78" s="135"/>
      <c r="L78" s="135"/>
    </row>
    <row r="79" spans="1:13" x14ac:dyDescent="0.25">
      <c r="A79" s="133" t="s">
        <v>5</v>
      </c>
      <c r="B79" s="124">
        <f t="shared" si="11"/>
        <v>527</v>
      </c>
      <c r="C79" s="129">
        <f>Input!M398</f>
        <v>32</v>
      </c>
      <c r="D79" s="124">
        <f t="shared" si="12"/>
        <v>79</v>
      </c>
      <c r="E79" s="129">
        <f>SUM(Input!N398:O398)</f>
        <v>5</v>
      </c>
      <c r="F79" s="144">
        <f t="shared" si="13"/>
        <v>17</v>
      </c>
      <c r="G79" s="167">
        <f t="shared" si="14"/>
        <v>660</v>
      </c>
      <c r="H79" s="167">
        <v>657</v>
      </c>
      <c r="I79" s="242">
        <f t="shared" si="15"/>
        <v>4.5662100456621002E-3</v>
      </c>
      <c r="J79" s="135"/>
      <c r="K79" s="135"/>
      <c r="L79" s="135"/>
    </row>
    <row r="80" spans="1:13" x14ac:dyDescent="0.25">
      <c r="A80" s="133" t="s">
        <v>73</v>
      </c>
      <c r="B80" s="124">
        <f t="shared" si="11"/>
        <v>0</v>
      </c>
      <c r="C80" s="129">
        <f>Input!M399</f>
        <v>0</v>
      </c>
      <c r="D80" s="124">
        <f t="shared" si="12"/>
        <v>0</v>
      </c>
      <c r="E80" s="129">
        <f>SUM(Input!N399:O399)</f>
        <v>0</v>
      </c>
      <c r="F80" s="144">
        <f t="shared" si="13"/>
        <v>4</v>
      </c>
      <c r="G80" s="167">
        <f t="shared" si="14"/>
        <v>4</v>
      </c>
      <c r="H80" s="167">
        <v>4</v>
      </c>
      <c r="I80" s="242">
        <f t="shared" si="15"/>
        <v>0</v>
      </c>
      <c r="J80" s="135"/>
      <c r="K80" s="135"/>
      <c r="L80" s="135"/>
    </row>
    <row r="81" spans="1:12" x14ac:dyDescent="0.25">
      <c r="A81" s="133" t="s">
        <v>31</v>
      </c>
      <c r="B81" s="124">
        <f t="shared" si="11"/>
        <v>19</v>
      </c>
      <c r="C81" s="129">
        <f>Input!M400</f>
        <v>0</v>
      </c>
      <c r="D81" s="124">
        <f t="shared" si="12"/>
        <v>3</v>
      </c>
      <c r="E81" s="129">
        <f>SUM(Input!N400:O400)</f>
        <v>0</v>
      </c>
      <c r="F81" s="144">
        <f t="shared" si="13"/>
        <v>0</v>
      </c>
      <c r="G81" s="167">
        <f t="shared" si="14"/>
        <v>22</v>
      </c>
      <c r="H81" s="167">
        <v>22</v>
      </c>
      <c r="I81" s="242">
        <f t="shared" si="15"/>
        <v>0</v>
      </c>
      <c r="J81" s="135"/>
      <c r="K81" s="135"/>
      <c r="L81" s="135"/>
    </row>
    <row r="82" spans="1:12" x14ac:dyDescent="0.25">
      <c r="A82" s="133" t="s">
        <v>33</v>
      </c>
      <c r="B82" s="124">
        <f t="shared" si="11"/>
        <v>134</v>
      </c>
      <c r="C82" s="129">
        <f>Input!M401</f>
        <v>34</v>
      </c>
      <c r="D82" s="124">
        <f t="shared" si="12"/>
        <v>19</v>
      </c>
      <c r="E82" s="129">
        <f>SUM(Input!N401:O401)</f>
        <v>2</v>
      </c>
      <c r="F82" s="144">
        <f t="shared" si="13"/>
        <v>0</v>
      </c>
      <c r="G82" s="167">
        <f t="shared" si="14"/>
        <v>189</v>
      </c>
      <c r="H82" s="167">
        <v>189</v>
      </c>
      <c r="I82" s="242">
        <f t="shared" si="15"/>
        <v>0</v>
      </c>
      <c r="J82" s="135"/>
      <c r="K82" s="135"/>
      <c r="L82" s="135"/>
    </row>
    <row r="83" spans="1:12" x14ac:dyDescent="0.25">
      <c r="A83" s="133" t="s">
        <v>6</v>
      </c>
      <c r="B83" s="124">
        <f t="shared" si="11"/>
        <v>331</v>
      </c>
      <c r="C83" s="129">
        <f>Input!M402</f>
        <v>39</v>
      </c>
      <c r="D83" s="124">
        <f t="shared" si="12"/>
        <v>49</v>
      </c>
      <c r="E83" s="129">
        <f>SUM(Input!N402:O402)</f>
        <v>1</v>
      </c>
      <c r="F83" s="144">
        <f t="shared" si="13"/>
        <v>30</v>
      </c>
      <c r="G83" s="167">
        <f t="shared" si="14"/>
        <v>450</v>
      </c>
      <c r="H83" s="167">
        <v>450</v>
      </c>
      <c r="I83" s="242">
        <f t="shared" si="15"/>
        <v>0</v>
      </c>
      <c r="J83" s="135"/>
      <c r="K83" s="135"/>
      <c r="L83" s="135"/>
    </row>
    <row r="84" spans="1:12" x14ac:dyDescent="0.25">
      <c r="A84" s="133" t="s">
        <v>7</v>
      </c>
      <c r="B84" s="124">
        <f t="shared" si="11"/>
        <v>100</v>
      </c>
      <c r="C84" s="129">
        <f>Input!M403</f>
        <v>4</v>
      </c>
      <c r="D84" s="124">
        <f t="shared" si="12"/>
        <v>24</v>
      </c>
      <c r="E84" s="129">
        <f>SUM(Input!N403:O403)</f>
        <v>2</v>
      </c>
      <c r="F84" s="144">
        <f t="shared" si="13"/>
        <v>8</v>
      </c>
      <c r="G84" s="167">
        <f t="shared" si="14"/>
        <v>138</v>
      </c>
      <c r="H84" s="167">
        <v>138</v>
      </c>
      <c r="I84" s="242">
        <f t="shared" si="15"/>
        <v>0</v>
      </c>
      <c r="J84" s="135"/>
      <c r="K84" s="135"/>
      <c r="L84" s="135"/>
    </row>
    <row r="85" spans="1:12" x14ac:dyDescent="0.25">
      <c r="A85" s="133" t="s">
        <v>8</v>
      </c>
      <c r="B85" s="124">
        <f t="shared" si="11"/>
        <v>4877</v>
      </c>
      <c r="C85" s="129">
        <f>Input!M404</f>
        <v>64</v>
      </c>
      <c r="D85" s="124">
        <f t="shared" si="12"/>
        <v>651</v>
      </c>
      <c r="E85" s="129">
        <f>SUM(Input!N404:O404)</f>
        <v>18</v>
      </c>
      <c r="F85" s="144">
        <f t="shared" si="13"/>
        <v>44</v>
      </c>
      <c r="G85" s="167">
        <f t="shared" si="14"/>
        <v>5654</v>
      </c>
      <c r="H85" s="167">
        <v>5633</v>
      </c>
      <c r="I85" s="242">
        <f t="shared" si="15"/>
        <v>3.7280312444523344E-3</v>
      </c>
      <c r="J85" s="135"/>
      <c r="K85" s="135"/>
      <c r="L85" s="135"/>
    </row>
    <row r="86" spans="1:12" x14ac:dyDescent="0.25">
      <c r="A86" s="133" t="s">
        <v>14</v>
      </c>
      <c r="B86" s="124">
        <f t="shared" si="11"/>
        <v>0</v>
      </c>
      <c r="C86" s="129">
        <f>Input!M405</f>
        <v>0</v>
      </c>
      <c r="D86" s="124">
        <f t="shared" si="12"/>
        <v>0</v>
      </c>
      <c r="E86" s="129">
        <f>SUM(Input!N405:O405)</f>
        <v>0</v>
      </c>
      <c r="F86" s="144">
        <f t="shared" si="13"/>
        <v>36</v>
      </c>
      <c r="G86" s="167">
        <f t="shared" si="14"/>
        <v>36</v>
      </c>
      <c r="H86" s="167">
        <v>36</v>
      </c>
      <c r="I86" s="242">
        <f t="shared" si="15"/>
        <v>0</v>
      </c>
      <c r="J86" s="135"/>
      <c r="K86" s="135"/>
      <c r="L86" s="135"/>
    </row>
    <row r="87" spans="1:12" x14ac:dyDescent="0.25">
      <c r="A87" s="133" t="s">
        <v>34</v>
      </c>
      <c r="B87" s="124">
        <f t="shared" si="11"/>
        <v>665</v>
      </c>
      <c r="C87" s="129">
        <f>Input!M406</f>
        <v>25</v>
      </c>
      <c r="D87" s="124">
        <f t="shared" si="12"/>
        <v>103</v>
      </c>
      <c r="E87" s="129">
        <f>SUM(Input!N406:O406)</f>
        <v>6</v>
      </c>
      <c r="F87" s="144">
        <f t="shared" si="13"/>
        <v>2</v>
      </c>
      <c r="G87" s="167">
        <f t="shared" si="14"/>
        <v>801</v>
      </c>
      <c r="H87" s="167">
        <v>798</v>
      </c>
      <c r="I87" s="242">
        <f t="shared" si="15"/>
        <v>3.7593984962406013E-3</v>
      </c>
      <c r="J87" s="135"/>
      <c r="K87" s="135"/>
      <c r="L87" s="135"/>
    </row>
    <row r="88" spans="1:12" x14ac:dyDescent="0.25">
      <c r="A88" s="133" t="s">
        <v>76</v>
      </c>
      <c r="B88" s="124">
        <f t="shared" si="11"/>
        <v>0</v>
      </c>
      <c r="C88" s="129">
        <f>Input!M407</f>
        <v>0</v>
      </c>
      <c r="D88" s="124">
        <f t="shared" si="12"/>
        <v>0</v>
      </c>
      <c r="E88" s="129">
        <f>SUM(Input!N407:O407)</f>
        <v>0</v>
      </c>
      <c r="F88" s="144">
        <f t="shared" si="13"/>
        <v>66</v>
      </c>
      <c r="G88" s="167">
        <f t="shared" si="14"/>
        <v>66</v>
      </c>
      <c r="H88" s="167">
        <v>66</v>
      </c>
      <c r="I88" s="242">
        <f t="shared" si="15"/>
        <v>0</v>
      </c>
      <c r="J88" s="135"/>
      <c r="K88" s="135"/>
      <c r="L88" s="135"/>
    </row>
    <row r="89" spans="1:12" x14ac:dyDescent="0.25">
      <c r="A89" s="133" t="s">
        <v>20</v>
      </c>
      <c r="B89" s="124">
        <f t="shared" si="11"/>
        <v>834</v>
      </c>
      <c r="C89" s="129">
        <f>Input!M408</f>
        <v>35</v>
      </c>
      <c r="D89" s="124">
        <f t="shared" si="12"/>
        <v>61</v>
      </c>
      <c r="E89" s="129">
        <f>SUM(Input!N408:O408)</f>
        <v>3</v>
      </c>
      <c r="F89" s="144">
        <f t="shared" si="13"/>
        <v>5</v>
      </c>
      <c r="G89" s="167">
        <f t="shared" si="14"/>
        <v>938</v>
      </c>
      <c r="H89" s="167">
        <v>931</v>
      </c>
      <c r="I89" s="242">
        <f t="shared" si="15"/>
        <v>7.5187969924812026E-3</v>
      </c>
      <c r="J89" s="135"/>
      <c r="K89" s="135"/>
      <c r="L89" s="135"/>
    </row>
    <row r="90" spans="1:12" x14ac:dyDescent="0.25">
      <c r="A90" s="133" t="s">
        <v>21</v>
      </c>
      <c r="B90" s="124">
        <f t="shared" si="11"/>
        <v>363</v>
      </c>
      <c r="C90" s="129">
        <f>Input!M409</f>
        <v>42</v>
      </c>
      <c r="D90" s="124">
        <f t="shared" si="12"/>
        <v>75</v>
      </c>
      <c r="E90" s="129">
        <f>SUM(Input!N409:O409)</f>
        <v>7</v>
      </c>
      <c r="F90" s="144">
        <f t="shared" si="13"/>
        <v>81</v>
      </c>
      <c r="G90" s="167">
        <f t="shared" si="14"/>
        <v>568</v>
      </c>
      <c r="H90" s="167">
        <v>566</v>
      </c>
      <c r="I90" s="242">
        <f t="shared" si="15"/>
        <v>3.5335689045936395E-3</v>
      </c>
      <c r="J90" s="135"/>
      <c r="K90" s="135"/>
      <c r="L90" s="135"/>
    </row>
    <row r="91" spans="1:12" x14ac:dyDescent="0.25">
      <c r="A91" s="133" t="s">
        <v>9</v>
      </c>
      <c r="B91" s="124">
        <f t="shared" si="11"/>
        <v>139</v>
      </c>
      <c r="C91" s="129">
        <f>Input!M410</f>
        <v>4</v>
      </c>
      <c r="D91" s="124">
        <f t="shared" si="12"/>
        <v>35</v>
      </c>
      <c r="E91" s="129">
        <f>SUM(Input!N410:O410)</f>
        <v>1</v>
      </c>
      <c r="F91" s="144">
        <f t="shared" si="13"/>
        <v>2</v>
      </c>
      <c r="G91" s="167">
        <f t="shared" si="14"/>
        <v>181</v>
      </c>
      <c r="H91" s="167">
        <v>180</v>
      </c>
      <c r="I91" s="242">
        <f t="shared" si="15"/>
        <v>5.5555555555555558E-3</v>
      </c>
      <c r="J91" s="135"/>
      <c r="K91" s="135"/>
      <c r="L91" s="135"/>
    </row>
    <row r="92" spans="1:12" x14ac:dyDescent="0.25">
      <c r="A92" s="133" t="s">
        <v>10</v>
      </c>
      <c r="B92" s="124">
        <f t="shared" si="11"/>
        <v>129</v>
      </c>
      <c r="C92" s="129">
        <f>Input!M411</f>
        <v>15</v>
      </c>
      <c r="D92" s="124">
        <f t="shared" si="12"/>
        <v>20</v>
      </c>
      <c r="E92" s="129">
        <f>SUM(Input!N411:O411)</f>
        <v>3</v>
      </c>
      <c r="F92" s="144">
        <f t="shared" si="13"/>
        <v>37</v>
      </c>
      <c r="G92" s="167">
        <f t="shared" si="14"/>
        <v>204</v>
      </c>
      <c r="H92" s="167">
        <v>204</v>
      </c>
      <c r="I92" s="242">
        <f t="shared" si="15"/>
        <v>0</v>
      </c>
      <c r="J92" s="135"/>
      <c r="K92" s="135"/>
      <c r="L92" s="135"/>
    </row>
    <row r="93" spans="1:12" x14ac:dyDescent="0.25">
      <c r="A93" s="133" t="s">
        <v>22</v>
      </c>
      <c r="B93" s="124">
        <f t="shared" si="11"/>
        <v>600</v>
      </c>
      <c r="C93" s="129">
        <f>Input!M412</f>
        <v>34</v>
      </c>
      <c r="D93" s="124">
        <f t="shared" si="12"/>
        <v>92</v>
      </c>
      <c r="E93" s="129">
        <f>SUM(Input!N412:O412)</f>
        <v>4</v>
      </c>
      <c r="F93" s="144">
        <f t="shared" si="13"/>
        <v>5</v>
      </c>
      <c r="G93" s="167">
        <f t="shared" si="14"/>
        <v>735</v>
      </c>
      <c r="H93" s="167">
        <v>734</v>
      </c>
      <c r="I93" s="242">
        <f t="shared" si="15"/>
        <v>1.3623978201634877E-3</v>
      </c>
      <c r="J93" s="135"/>
      <c r="K93" s="135"/>
      <c r="L93" s="135"/>
    </row>
    <row r="94" spans="1:12" x14ac:dyDescent="0.25">
      <c r="A94" s="133" t="s">
        <v>23</v>
      </c>
      <c r="B94" s="124">
        <f t="shared" si="11"/>
        <v>161</v>
      </c>
      <c r="C94" s="129">
        <f>Input!M413</f>
        <v>4</v>
      </c>
      <c r="D94" s="124">
        <f t="shared" si="12"/>
        <v>19</v>
      </c>
      <c r="E94" s="129">
        <f>SUM(Input!N413:O413)</f>
        <v>0</v>
      </c>
      <c r="F94" s="144">
        <f t="shared" si="13"/>
        <v>79</v>
      </c>
      <c r="G94" s="167">
        <f t="shared" si="14"/>
        <v>263</v>
      </c>
      <c r="H94" s="167">
        <v>262</v>
      </c>
      <c r="I94" s="242">
        <f t="shared" si="15"/>
        <v>3.8167938931297708E-3</v>
      </c>
      <c r="J94" s="135"/>
      <c r="K94" s="135"/>
      <c r="L94" s="135"/>
    </row>
    <row r="95" spans="1:12" x14ac:dyDescent="0.25">
      <c r="A95" s="133" t="s">
        <v>37</v>
      </c>
      <c r="B95" s="124">
        <f t="shared" si="11"/>
        <v>0</v>
      </c>
      <c r="C95" s="129">
        <f>Input!M414</f>
        <v>0</v>
      </c>
      <c r="D95" s="124">
        <f t="shared" si="12"/>
        <v>1</v>
      </c>
      <c r="E95" s="129">
        <f>SUM(Input!N414:O414)</f>
        <v>0</v>
      </c>
      <c r="F95" s="144">
        <f t="shared" si="13"/>
        <v>458</v>
      </c>
      <c r="G95" s="167">
        <f t="shared" si="14"/>
        <v>459</v>
      </c>
      <c r="H95" s="167">
        <v>462</v>
      </c>
      <c r="I95" s="242">
        <f t="shared" si="15"/>
        <v>-6.4935064935064939E-3</v>
      </c>
      <c r="J95" s="135"/>
      <c r="K95" s="135"/>
      <c r="L95" s="135"/>
    </row>
    <row r="96" spans="1:12" x14ac:dyDescent="0.25">
      <c r="A96" s="133" t="s">
        <v>11</v>
      </c>
      <c r="B96" s="124">
        <f t="shared" si="11"/>
        <v>273</v>
      </c>
      <c r="C96" s="129">
        <f>Input!M415</f>
        <v>17</v>
      </c>
      <c r="D96" s="124">
        <f t="shared" si="12"/>
        <v>49</v>
      </c>
      <c r="E96" s="129">
        <f>SUM(Input!N415:O415)</f>
        <v>4</v>
      </c>
      <c r="F96" s="144">
        <f t="shared" si="13"/>
        <v>2</v>
      </c>
      <c r="G96" s="167">
        <f t="shared" si="14"/>
        <v>345</v>
      </c>
      <c r="H96" s="167">
        <v>345</v>
      </c>
      <c r="I96" s="242">
        <f t="shared" si="15"/>
        <v>0</v>
      </c>
      <c r="J96" s="135"/>
      <c r="K96" s="135"/>
      <c r="L96" s="135"/>
    </row>
    <row r="97" spans="1:12" x14ac:dyDescent="0.25">
      <c r="A97" s="133" t="s">
        <v>24</v>
      </c>
      <c r="B97" s="124">
        <f t="shared" si="11"/>
        <v>352</v>
      </c>
      <c r="C97" s="129">
        <f>Input!M416</f>
        <v>36</v>
      </c>
      <c r="D97" s="124">
        <f t="shared" si="12"/>
        <v>15</v>
      </c>
      <c r="E97" s="129">
        <f>SUM(Input!N416:O416)</f>
        <v>0</v>
      </c>
      <c r="F97" s="144">
        <f t="shared" si="13"/>
        <v>11</v>
      </c>
      <c r="G97" s="167">
        <f t="shared" si="14"/>
        <v>414</v>
      </c>
      <c r="H97" s="167">
        <v>413</v>
      </c>
      <c r="I97" s="242">
        <f t="shared" si="15"/>
        <v>2.4213075060532689E-3</v>
      </c>
      <c r="J97" s="135"/>
      <c r="K97" s="135"/>
      <c r="L97" s="135"/>
    </row>
    <row r="98" spans="1:12" x14ac:dyDescent="0.25">
      <c r="A98" s="133" t="s">
        <v>25</v>
      </c>
      <c r="B98" s="124">
        <f t="shared" si="11"/>
        <v>274</v>
      </c>
      <c r="C98" s="129">
        <f>Input!M417</f>
        <v>9</v>
      </c>
      <c r="D98" s="124">
        <f t="shared" si="12"/>
        <v>41</v>
      </c>
      <c r="E98" s="129">
        <f>SUM(Input!N417:O417)</f>
        <v>2</v>
      </c>
      <c r="F98" s="144">
        <f t="shared" si="13"/>
        <v>0</v>
      </c>
      <c r="G98" s="167">
        <f t="shared" si="14"/>
        <v>326</v>
      </c>
      <c r="H98" s="167">
        <v>323</v>
      </c>
      <c r="I98" s="242">
        <f t="shared" si="15"/>
        <v>9.2879256965944269E-3</v>
      </c>
      <c r="J98" s="135"/>
      <c r="K98" s="135"/>
      <c r="L98" s="135"/>
    </row>
    <row r="99" spans="1:12" x14ac:dyDescent="0.25">
      <c r="A99" s="133" t="s">
        <v>35</v>
      </c>
      <c r="B99" s="124">
        <f t="shared" si="11"/>
        <v>2230</v>
      </c>
      <c r="C99" s="129">
        <f>Input!M418</f>
        <v>57</v>
      </c>
      <c r="D99" s="124">
        <f t="shared" si="12"/>
        <v>229</v>
      </c>
      <c r="E99" s="129">
        <f>SUM(Input!N418:O418)</f>
        <v>7</v>
      </c>
      <c r="F99" s="144">
        <f t="shared" si="13"/>
        <v>4</v>
      </c>
      <c r="G99" s="167">
        <f t="shared" si="14"/>
        <v>2527</v>
      </c>
      <c r="H99" s="167">
        <v>2521</v>
      </c>
      <c r="I99" s="242">
        <f t="shared" si="15"/>
        <v>2.3800079333597779E-3</v>
      </c>
      <c r="J99" s="135"/>
      <c r="K99" s="135"/>
      <c r="L99" s="135"/>
    </row>
    <row r="100" spans="1:12" x14ac:dyDescent="0.25">
      <c r="A100" s="133" t="s">
        <v>36</v>
      </c>
      <c r="B100" s="124">
        <f t="shared" si="11"/>
        <v>5371</v>
      </c>
      <c r="C100" s="129">
        <f>Input!M419</f>
        <v>201</v>
      </c>
      <c r="D100" s="124">
        <f t="shared" si="12"/>
        <v>686</v>
      </c>
      <c r="E100" s="129">
        <f>SUM(Input!N419:O419)</f>
        <v>57</v>
      </c>
      <c r="F100" s="144">
        <f t="shared" si="13"/>
        <v>6</v>
      </c>
      <c r="G100" s="167">
        <f t="shared" si="14"/>
        <v>6321</v>
      </c>
      <c r="H100" s="167">
        <v>6253</v>
      </c>
      <c r="I100" s="242">
        <f t="shared" si="15"/>
        <v>1.0874780105549335E-2</v>
      </c>
      <c r="J100" s="135"/>
      <c r="K100" s="135"/>
      <c r="L100" s="135"/>
    </row>
    <row r="101" spans="1:12" x14ac:dyDescent="0.25">
      <c r="A101" s="133" t="s">
        <v>26</v>
      </c>
      <c r="B101" s="124">
        <f t="shared" si="11"/>
        <v>0</v>
      </c>
      <c r="C101" s="129">
        <f>Input!M420</f>
        <v>0</v>
      </c>
      <c r="D101" s="124">
        <f t="shared" si="12"/>
        <v>1</v>
      </c>
      <c r="E101" s="129">
        <f>SUM(Input!N420:O420)</f>
        <v>0</v>
      </c>
      <c r="F101" s="144">
        <f t="shared" si="13"/>
        <v>103</v>
      </c>
      <c r="G101" s="167">
        <f t="shared" si="14"/>
        <v>104</v>
      </c>
      <c r="H101" s="167">
        <v>104</v>
      </c>
      <c r="I101" s="242">
        <f t="shared" si="15"/>
        <v>0</v>
      </c>
      <c r="J101" s="135"/>
      <c r="K101" s="135"/>
      <c r="L101" s="135"/>
    </row>
    <row r="102" spans="1:12" x14ac:dyDescent="0.25">
      <c r="A102" s="133" t="s">
        <v>12</v>
      </c>
      <c r="B102" s="124">
        <f t="shared" si="11"/>
        <v>60</v>
      </c>
      <c r="C102" s="129">
        <f>Input!M421</f>
        <v>3</v>
      </c>
      <c r="D102" s="124">
        <f t="shared" si="12"/>
        <v>4</v>
      </c>
      <c r="E102" s="129">
        <f>SUM(Input!N421:O421)</f>
        <v>0</v>
      </c>
      <c r="F102" s="144">
        <f t="shared" si="13"/>
        <v>28</v>
      </c>
      <c r="G102" s="167">
        <f t="shared" si="14"/>
        <v>95</v>
      </c>
      <c r="H102" s="167">
        <v>95</v>
      </c>
      <c r="I102" s="242">
        <f t="shared" si="15"/>
        <v>0</v>
      </c>
      <c r="J102" s="135"/>
      <c r="K102" s="135"/>
      <c r="L102" s="135"/>
    </row>
    <row r="103" spans="1:12" x14ac:dyDescent="0.25">
      <c r="A103" s="133" t="s">
        <v>27</v>
      </c>
      <c r="B103" s="124">
        <f t="shared" si="11"/>
        <v>79</v>
      </c>
      <c r="C103" s="129">
        <f>Input!M422</f>
        <v>2</v>
      </c>
      <c r="D103" s="124">
        <f t="shared" si="12"/>
        <v>18</v>
      </c>
      <c r="E103" s="129">
        <f>SUM(Input!N422:O422)</f>
        <v>1</v>
      </c>
      <c r="F103" s="144">
        <f t="shared" si="13"/>
        <v>10</v>
      </c>
      <c r="G103" s="167">
        <f t="shared" si="14"/>
        <v>110</v>
      </c>
      <c r="H103" s="167">
        <v>110</v>
      </c>
      <c r="I103" s="242">
        <f t="shared" si="15"/>
        <v>0</v>
      </c>
      <c r="J103" s="135"/>
      <c r="K103" s="135"/>
      <c r="L103" s="135"/>
    </row>
    <row r="104" spans="1:12" x14ac:dyDescent="0.25">
      <c r="A104" s="133" t="s">
        <v>13</v>
      </c>
      <c r="B104" s="124">
        <f t="shared" si="11"/>
        <v>149</v>
      </c>
      <c r="C104" s="129">
        <f>Input!M423</f>
        <v>1</v>
      </c>
      <c r="D104" s="124">
        <f t="shared" si="12"/>
        <v>6</v>
      </c>
      <c r="E104" s="129">
        <f>SUM(Input!N423:O423)</f>
        <v>0</v>
      </c>
      <c r="F104" s="144">
        <f t="shared" si="13"/>
        <v>16</v>
      </c>
      <c r="G104" s="167">
        <f t="shared" si="14"/>
        <v>172</v>
      </c>
      <c r="H104" s="167">
        <v>169</v>
      </c>
      <c r="I104" s="242">
        <f t="shared" si="15"/>
        <v>1.7751479289940829E-2</v>
      </c>
      <c r="J104" s="135"/>
      <c r="K104" s="135"/>
      <c r="L104" s="135"/>
    </row>
    <row r="105" spans="1:12" x14ac:dyDescent="0.25">
      <c r="A105" s="133" t="s">
        <v>28</v>
      </c>
      <c r="B105" s="124">
        <f t="shared" si="11"/>
        <v>963</v>
      </c>
      <c r="C105" s="129">
        <f>Input!M424</f>
        <v>12</v>
      </c>
      <c r="D105" s="124">
        <f t="shared" si="12"/>
        <v>143</v>
      </c>
      <c r="E105" s="129">
        <f>SUM(Input!N424:O424)</f>
        <v>1</v>
      </c>
      <c r="F105" s="144">
        <f t="shared" si="13"/>
        <v>1</v>
      </c>
      <c r="G105" s="167">
        <f t="shared" si="14"/>
        <v>1120</v>
      </c>
      <c r="H105" s="167">
        <v>1116</v>
      </c>
      <c r="I105" s="242">
        <f t="shared" si="15"/>
        <v>3.5842293906810036E-3</v>
      </c>
      <c r="J105" s="135"/>
      <c r="K105" s="135"/>
      <c r="L105" s="135"/>
    </row>
    <row r="106" spans="1:12" x14ac:dyDescent="0.25">
      <c r="A106" s="133" t="s">
        <v>29</v>
      </c>
      <c r="B106" s="124">
        <f t="shared" si="11"/>
        <v>450</v>
      </c>
      <c r="C106" s="129">
        <f>Input!M425</f>
        <v>29</v>
      </c>
      <c r="D106" s="124">
        <f t="shared" si="12"/>
        <v>76</v>
      </c>
      <c r="E106" s="129">
        <f>SUM(Input!N425:O425)</f>
        <v>6</v>
      </c>
      <c r="F106" s="144">
        <f t="shared" si="13"/>
        <v>117</v>
      </c>
      <c r="G106" s="167">
        <f t="shared" si="14"/>
        <v>678</v>
      </c>
      <c r="H106" s="167">
        <v>673</v>
      </c>
      <c r="I106" s="242">
        <f t="shared" si="15"/>
        <v>7.429420505200594E-3</v>
      </c>
      <c r="J106" s="135"/>
      <c r="K106" s="135"/>
      <c r="L106" s="135"/>
    </row>
    <row r="107" spans="1:12" x14ac:dyDescent="0.25">
      <c r="A107" s="133" t="s">
        <v>72</v>
      </c>
      <c r="B107" s="124">
        <f t="shared" si="11"/>
        <v>0</v>
      </c>
      <c r="C107" s="129">
        <f>Input!M426</f>
        <v>0</v>
      </c>
      <c r="D107" s="124">
        <f t="shared" si="12"/>
        <v>0</v>
      </c>
      <c r="E107" s="129">
        <f>SUM(Input!N426:O426)</f>
        <v>0</v>
      </c>
      <c r="F107" s="144">
        <f t="shared" si="13"/>
        <v>7</v>
      </c>
      <c r="G107" s="167">
        <f t="shared" si="14"/>
        <v>7</v>
      </c>
      <c r="H107" s="167">
        <v>7</v>
      </c>
      <c r="I107" s="242">
        <f t="shared" si="15"/>
        <v>0</v>
      </c>
      <c r="J107" s="135"/>
      <c r="K107" s="135"/>
      <c r="L107" s="135"/>
    </row>
    <row r="108" spans="1:12" x14ac:dyDescent="0.25">
      <c r="A108" s="133" t="s">
        <v>30</v>
      </c>
      <c r="B108" s="124">
        <f t="shared" si="11"/>
        <v>15796</v>
      </c>
      <c r="C108" s="129">
        <f>Input!M427</f>
        <v>581</v>
      </c>
      <c r="D108" s="124">
        <f t="shared" si="12"/>
        <v>1644</v>
      </c>
      <c r="E108" s="129">
        <f>SUM(Input!N427:O427)</f>
        <v>78</v>
      </c>
      <c r="F108" s="144">
        <f t="shared" si="13"/>
        <v>21</v>
      </c>
      <c r="G108" s="167">
        <f>SUM(B108:F108)</f>
        <v>18120</v>
      </c>
      <c r="H108" s="167">
        <v>17763</v>
      </c>
      <c r="I108" s="242">
        <f t="shared" si="15"/>
        <v>2.0097956426279345E-2</v>
      </c>
      <c r="J108" s="135"/>
      <c r="K108" s="135"/>
      <c r="L108" s="135"/>
    </row>
    <row r="109" spans="1:12" ht="15.75" thickBot="1" x14ac:dyDescent="0.3">
      <c r="A109" s="133" t="s">
        <v>74</v>
      </c>
      <c r="B109" s="124">
        <f t="shared" si="11"/>
        <v>0</v>
      </c>
      <c r="C109" s="129">
        <f>Input!M428</f>
        <v>0</v>
      </c>
      <c r="D109" s="124">
        <f t="shared" si="12"/>
        <v>0</v>
      </c>
      <c r="E109" s="129">
        <f>SUM(Input!N428:O428)</f>
        <v>0</v>
      </c>
      <c r="F109" s="144">
        <f t="shared" si="13"/>
        <v>30</v>
      </c>
      <c r="G109" s="167">
        <f>SUM(B109:F109)</f>
        <v>30</v>
      </c>
      <c r="H109" s="168">
        <v>30</v>
      </c>
      <c r="I109" s="243">
        <f t="shared" si="15"/>
        <v>0</v>
      </c>
      <c r="J109" s="135"/>
      <c r="K109" s="135"/>
      <c r="L109" s="135"/>
    </row>
    <row r="110" spans="1:12" ht="15.75" thickBot="1" x14ac:dyDescent="0.3">
      <c r="A110" s="136" t="s">
        <v>44</v>
      </c>
      <c r="B110" s="158">
        <f t="shared" ref="B110:H110" si="16">SUM(B68:B109)</f>
        <v>38696</v>
      </c>
      <c r="C110" s="138">
        <f t="shared" si="16"/>
        <v>1372</v>
      </c>
      <c r="D110" s="158">
        <f t="shared" si="16"/>
        <v>4710</v>
      </c>
      <c r="E110" s="138">
        <f t="shared" si="16"/>
        <v>237</v>
      </c>
      <c r="F110" s="141">
        <f t="shared" si="16"/>
        <v>1820</v>
      </c>
      <c r="G110" s="141">
        <f t="shared" si="16"/>
        <v>46835</v>
      </c>
      <c r="H110" s="141">
        <f t="shared" si="16"/>
        <v>46327</v>
      </c>
      <c r="I110" s="244">
        <f>(G110-H110)/H110</f>
        <v>1.0965527662054525E-2</v>
      </c>
      <c r="J110" s="135"/>
      <c r="K110" s="135"/>
      <c r="L110" s="135"/>
    </row>
    <row r="111" spans="1:12" x14ac:dyDescent="0.25">
      <c r="H111" s="135"/>
    </row>
    <row r="112" spans="1:12" ht="15.75" thickBot="1" x14ac:dyDescent="0.3">
      <c r="A112" s="119" t="s">
        <v>96</v>
      </c>
      <c r="H112" s="135"/>
      <c r="I112" s="169"/>
    </row>
    <row r="113" spans="1:13" ht="36" customHeight="1" thickBot="1" x14ac:dyDescent="0.3">
      <c r="A113" s="286" t="s">
        <v>38</v>
      </c>
      <c r="B113" s="283" t="s">
        <v>51</v>
      </c>
      <c r="C113" s="292"/>
      <c r="D113" s="283" t="s">
        <v>52</v>
      </c>
      <c r="E113" s="292"/>
      <c r="F113" s="283" t="s">
        <v>80</v>
      </c>
      <c r="G113" s="278" t="s">
        <v>365</v>
      </c>
      <c r="H113" s="278" t="s">
        <v>320</v>
      </c>
      <c r="I113" s="278" t="s">
        <v>54</v>
      </c>
      <c r="M113" s="149" t="s">
        <v>364</v>
      </c>
    </row>
    <row r="114" spans="1:13" ht="36" customHeight="1" thickBot="1" x14ac:dyDescent="0.3">
      <c r="A114" s="287"/>
      <c r="B114" s="148" t="s">
        <v>55</v>
      </c>
      <c r="C114" s="148" t="s">
        <v>56</v>
      </c>
      <c r="D114" s="148" t="s">
        <v>55</v>
      </c>
      <c r="E114" s="148" t="s">
        <v>56</v>
      </c>
      <c r="F114" s="293"/>
      <c r="G114" s="291"/>
      <c r="H114" s="291"/>
      <c r="I114" s="294"/>
      <c r="L114" s="170"/>
      <c r="M114" s="149" t="s">
        <v>363</v>
      </c>
    </row>
    <row r="115" spans="1:13" x14ac:dyDescent="0.25">
      <c r="A115" s="153" t="s">
        <v>15</v>
      </c>
      <c r="B115" s="171">
        <f>Input!M451</f>
        <v>283</v>
      </c>
      <c r="C115" s="171">
        <f>Input!M506</f>
        <v>19</v>
      </c>
      <c r="D115" s="171">
        <f>Input!N451+Input!O451-F115</f>
        <v>11</v>
      </c>
      <c r="E115" s="171">
        <f>Input!N506</f>
        <v>1</v>
      </c>
      <c r="F115" s="171">
        <f>Input!M548</f>
        <v>6</v>
      </c>
      <c r="G115" s="171">
        <f t="shared" ref="G115:G134" si="17">SUM(B115:F115)</f>
        <v>320</v>
      </c>
      <c r="H115" s="135">
        <v>319</v>
      </c>
      <c r="I115" s="241">
        <f>(G115-H115)/H115</f>
        <v>3.134796238244514E-3</v>
      </c>
    </row>
    <row r="116" spans="1:13" x14ac:dyDescent="0.25">
      <c r="A116" s="153" t="s">
        <v>16</v>
      </c>
      <c r="B116" s="171">
        <f>Input!M452</f>
        <v>1572</v>
      </c>
      <c r="C116" s="171">
        <f>Input!M507</f>
        <v>43</v>
      </c>
      <c r="D116" s="171">
        <f>Input!N452+Input!O452-F116</f>
        <v>132</v>
      </c>
      <c r="E116" s="171">
        <f>Input!N507</f>
        <v>12</v>
      </c>
      <c r="F116" s="171">
        <f>Input!M549</f>
        <v>58</v>
      </c>
      <c r="G116" s="171">
        <f t="shared" si="17"/>
        <v>1817</v>
      </c>
      <c r="H116" s="135">
        <v>1814</v>
      </c>
      <c r="I116" s="242">
        <f t="shared" ref="I116:I135" si="18">(G116-H116)/H116</f>
        <v>1.6538037486218302E-3</v>
      </c>
    </row>
    <row r="117" spans="1:13" x14ac:dyDescent="0.25">
      <c r="A117" s="153" t="s">
        <v>17</v>
      </c>
      <c r="B117" s="171">
        <f>Input!M453</f>
        <v>0</v>
      </c>
      <c r="C117" s="171">
        <f>Input!M508</f>
        <v>0</v>
      </c>
      <c r="D117" s="171">
        <f>Input!N453+Input!O453-F117</f>
        <v>1</v>
      </c>
      <c r="E117" s="171">
        <f>Input!N508</f>
        <v>0</v>
      </c>
      <c r="F117" s="171">
        <f>Input!M550</f>
        <v>1</v>
      </c>
      <c r="G117" s="171">
        <f t="shared" si="17"/>
        <v>2</v>
      </c>
      <c r="H117" s="135">
        <v>2</v>
      </c>
      <c r="I117" s="242">
        <f t="shared" si="18"/>
        <v>0</v>
      </c>
    </row>
    <row r="118" spans="1:13" x14ac:dyDescent="0.25">
      <c r="A118" s="153" t="s">
        <v>3</v>
      </c>
      <c r="B118" s="171">
        <f>Input!M454</f>
        <v>704</v>
      </c>
      <c r="C118" s="171">
        <f>Input!M509</f>
        <v>33</v>
      </c>
      <c r="D118" s="171">
        <f>Input!N454+Input!O454-F118</f>
        <v>93</v>
      </c>
      <c r="E118" s="171">
        <f>Input!N509</f>
        <v>8</v>
      </c>
      <c r="F118" s="171">
        <f>Input!M551</f>
        <v>26</v>
      </c>
      <c r="G118" s="171">
        <f t="shared" si="17"/>
        <v>864</v>
      </c>
      <c r="H118" s="135">
        <v>861</v>
      </c>
      <c r="I118" s="242">
        <f t="shared" si="18"/>
        <v>3.4843205574912892E-3</v>
      </c>
    </row>
    <row r="119" spans="1:13" x14ac:dyDescent="0.25">
      <c r="A119" s="153" t="s">
        <v>19</v>
      </c>
      <c r="B119" s="171">
        <f>Input!M455</f>
        <v>690</v>
      </c>
      <c r="C119" s="171">
        <f>Input!M510</f>
        <v>18</v>
      </c>
      <c r="D119" s="171">
        <f>Input!N455+Input!O455-F119</f>
        <v>60</v>
      </c>
      <c r="E119" s="171">
        <f>Input!N510</f>
        <v>9</v>
      </c>
      <c r="F119" s="171">
        <f>Input!M552</f>
        <v>25</v>
      </c>
      <c r="G119" s="171">
        <f t="shared" si="17"/>
        <v>802</v>
      </c>
      <c r="H119" s="135">
        <v>797</v>
      </c>
      <c r="I119" s="242">
        <f t="shared" si="18"/>
        <v>6.2735257214554582E-3</v>
      </c>
    </row>
    <row r="120" spans="1:13" x14ac:dyDescent="0.25">
      <c r="A120" s="153" t="s">
        <v>5</v>
      </c>
      <c r="B120" s="171">
        <f>Input!M456</f>
        <v>493</v>
      </c>
      <c r="C120" s="171">
        <f>Input!M511</f>
        <v>48</v>
      </c>
      <c r="D120" s="171">
        <f>Input!N456+Input!O456-F120</f>
        <v>51</v>
      </c>
      <c r="E120" s="171">
        <f>Input!N511</f>
        <v>9</v>
      </c>
      <c r="F120" s="171">
        <f>Input!M553</f>
        <v>14</v>
      </c>
      <c r="G120" s="171">
        <f t="shared" si="17"/>
        <v>615</v>
      </c>
      <c r="H120" s="135">
        <v>612</v>
      </c>
      <c r="I120" s="242">
        <f t="shared" si="18"/>
        <v>4.9019607843137254E-3</v>
      </c>
    </row>
    <row r="121" spans="1:13" x14ac:dyDescent="0.25">
      <c r="A121" s="153" t="s">
        <v>6</v>
      </c>
      <c r="B121" s="171">
        <f>Input!M457</f>
        <v>254</v>
      </c>
      <c r="C121" s="171">
        <f>Input!M512</f>
        <v>47</v>
      </c>
      <c r="D121" s="171">
        <f>Input!N457+Input!O457-F121</f>
        <v>25</v>
      </c>
      <c r="E121" s="171">
        <f>Input!N512</f>
        <v>5</v>
      </c>
      <c r="F121" s="171">
        <f>Input!M554</f>
        <v>11</v>
      </c>
      <c r="G121" s="171">
        <f t="shared" si="17"/>
        <v>342</v>
      </c>
      <c r="H121" s="135">
        <v>341</v>
      </c>
      <c r="I121" s="242">
        <f t="shared" si="18"/>
        <v>2.9325513196480938E-3</v>
      </c>
      <c r="J121" s="172"/>
    </row>
    <row r="122" spans="1:13" x14ac:dyDescent="0.25">
      <c r="A122" s="153" t="s">
        <v>8</v>
      </c>
      <c r="B122" s="171">
        <f>Input!M458</f>
        <v>4419</v>
      </c>
      <c r="C122" s="171">
        <f>Input!M513</f>
        <v>98</v>
      </c>
      <c r="D122" s="171">
        <f>Input!N458+Input!O458-F122</f>
        <v>417</v>
      </c>
      <c r="E122" s="171">
        <f>Input!N513</f>
        <v>33</v>
      </c>
      <c r="F122" s="171">
        <f>Input!M555</f>
        <v>132</v>
      </c>
      <c r="G122" s="171">
        <f t="shared" si="17"/>
        <v>5099</v>
      </c>
      <c r="H122" s="135">
        <v>5071</v>
      </c>
      <c r="I122" s="242">
        <f t="shared" si="18"/>
        <v>5.5215933740879507E-3</v>
      </c>
    </row>
    <row r="123" spans="1:13" x14ac:dyDescent="0.25">
      <c r="A123" s="153" t="s">
        <v>34</v>
      </c>
      <c r="B123" s="171">
        <f>Input!M459</f>
        <v>633</v>
      </c>
      <c r="C123" s="171">
        <f>Input!M514</f>
        <v>31</v>
      </c>
      <c r="D123" s="171">
        <f>Input!N459+Input!O459-F123</f>
        <v>49</v>
      </c>
      <c r="E123" s="171">
        <f>Input!N514</f>
        <v>13</v>
      </c>
      <c r="F123" s="171">
        <f>Input!M556</f>
        <v>31</v>
      </c>
      <c r="G123" s="171">
        <f t="shared" si="17"/>
        <v>757</v>
      </c>
      <c r="H123" s="135">
        <v>754</v>
      </c>
      <c r="I123" s="242">
        <f t="shared" si="18"/>
        <v>3.9787798408488064E-3</v>
      </c>
    </row>
    <row r="124" spans="1:13" x14ac:dyDescent="0.25">
      <c r="A124" s="153" t="s">
        <v>20</v>
      </c>
      <c r="B124" s="171">
        <f>Input!M460</f>
        <v>797</v>
      </c>
      <c r="C124" s="171">
        <f>Input!M515</f>
        <v>51</v>
      </c>
      <c r="D124" s="171">
        <f>Input!N460+Input!O460-F124</f>
        <v>34</v>
      </c>
      <c r="E124" s="171">
        <f>Input!N515</f>
        <v>3</v>
      </c>
      <c r="F124" s="171">
        <f>Input!M557</f>
        <v>23</v>
      </c>
      <c r="G124" s="171">
        <f t="shared" si="17"/>
        <v>908</v>
      </c>
      <c r="H124" s="135">
        <v>907</v>
      </c>
      <c r="I124" s="242">
        <f t="shared" si="18"/>
        <v>1.1025358324145535E-3</v>
      </c>
    </row>
    <row r="125" spans="1:13" x14ac:dyDescent="0.25">
      <c r="A125" s="153" t="s">
        <v>22</v>
      </c>
      <c r="B125" s="171">
        <f>Input!M461</f>
        <v>538</v>
      </c>
      <c r="C125" s="171">
        <f>Input!M516</f>
        <v>40</v>
      </c>
      <c r="D125" s="171">
        <f>Input!N461+Input!O461-F125</f>
        <v>53</v>
      </c>
      <c r="E125" s="171">
        <f>Input!N516</f>
        <v>10</v>
      </c>
      <c r="F125" s="171">
        <f>Input!M558</f>
        <v>21</v>
      </c>
      <c r="G125" s="171">
        <f t="shared" si="17"/>
        <v>662</v>
      </c>
      <c r="H125" s="135">
        <v>664</v>
      </c>
      <c r="I125" s="242">
        <f t="shared" si="18"/>
        <v>-3.0120481927710845E-3</v>
      </c>
    </row>
    <row r="126" spans="1:13" x14ac:dyDescent="0.25">
      <c r="A126" s="153" t="s">
        <v>23</v>
      </c>
      <c r="B126" s="171">
        <f>Input!M462</f>
        <v>2</v>
      </c>
      <c r="C126" s="171">
        <f>Input!M517</f>
        <v>0</v>
      </c>
      <c r="D126" s="171">
        <f>Input!N462+Input!O462-F126</f>
        <v>1</v>
      </c>
      <c r="E126" s="171">
        <f>Input!N517</f>
        <v>0</v>
      </c>
      <c r="F126" s="171">
        <f>Input!M559</f>
        <v>0</v>
      </c>
      <c r="G126" s="171">
        <f t="shared" si="17"/>
        <v>3</v>
      </c>
      <c r="H126" s="135">
        <v>3</v>
      </c>
      <c r="I126" s="242">
        <f t="shared" si="18"/>
        <v>0</v>
      </c>
    </row>
    <row r="127" spans="1:13" x14ac:dyDescent="0.25">
      <c r="A127" s="153" t="s">
        <v>24</v>
      </c>
      <c r="B127" s="171">
        <f>Input!M463</f>
        <v>317</v>
      </c>
      <c r="C127" s="171">
        <f>Input!M518</f>
        <v>66</v>
      </c>
      <c r="D127" s="171">
        <f>Input!N463+Input!O463-F127</f>
        <v>6</v>
      </c>
      <c r="E127" s="171">
        <f>Input!N518</f>
        <v>2</v>
      </c>
      <c r="F127" s="171">
        <f>Input!M560</f>
        <v>4</v>
      </c>
      <c r="G127" s="171">
        <f t="shared" si="17"/>
        <v>395</v>
      </c>
      <c r="H127" s="135">
        <v>396</v>
      </c>
      <c r="I127" s="242">
        <f t="shared" si="18"/>
        <v>-2.5252525252525255E-3</v>
      </c>
      <c r="J127" s="172"/>
    </row>
    <row r="128" spans="1:13" x14ac:dyDescent="0.25">
      <c r="A128" s="153" t="s">
        <v>25</v>
      </c>
      <c r="B128" s="171">
        <f>Input!M464</f>
        <v>243</v>
      </c>
      <c r="C128" s="171">
        <f>Input!M519</f>
        <v>22</v>
      </c>
      <c r="D128" s="171">
        <f>Input!N464+Input!O464-F128</f>
        <v>15</v>
      </c>
      <c r="E128" s="171">
        <f>Input!N519</f>
        <v>5</v>
      </c>
      <c r="F128" s="171">
        <f>Input!M561</f>
        <v>20</v>
      </c>
      <c r="G128" s="171">
        <f t="shared" si="17"/>
        <v>305</v>
      </c>
      <c r="H128" s="135">
        <v>304</v>
      </c>
      <c r="I128" s="242">
        <f t="shared" si="18"/>
        <v>3.2894736842105261E-3</v>
      </c>
    </row>
    <row r="129" spans="1:13" x14ac:dyDescent="0.25">
      <c r="A129" s="153" t="s">
        <v>35</v>
      </c>
      <c r="B129" s="171">
        <f>Input!M465</f>
        <v>2080</v>
      </c>
      <c r="C129" s="171">
        <f>Input!M520</f>
        <v>85</v>
      </c>
      <c r="D129" s="171">
        <f>Input!N465+Input!O465-F129</f>
        <v>105</v>
      </c>
      <c r="E129" s="171">
        <f>Input!N520</f>
        <v>10</v>
      </c>
      <c r="F129" s="171">
        <f>Input!M562</f>
        <v>68</v>
      </c>
      <c r="G129" s="171">
        <f t="shared" si="17"/>
        <v>2348</v>
      </c>
      <c r="H129" s="135">
        <v>2344</v>
      </c>
      <c r="I129" s="242">
        <f t="shared" si="18"/>
        <v>1.7064846416382253E-3</v>
      </c>
    </row>
    <row r="130" spans="1:13" x14ac:dyDescent="0.25">
      <c r="A130" s="153" t="s">
        <v>36</v>
      </c>
      <c r="B130" s="171">
        <f>Input!M466</f>
        <v>5161</v>
      </c>
      <c r="C130" s="171">
        <f>Input!M521</f>
        <v>384</v>
      </c>
      <c r="D130" s="171">
        <f>Input!N466+Input!O466-F130</f>
        <v>415</v>
      </c>
      <c r="E130" s="171">
        <f>Input!N521</f>
        <v>68</v>
      </c>
      <c r="F130" s="171">
        <f>Input!M563</f>
        <v>195</v>
      </c>
      <c r="G130" s="171">
        <f t="shared" si="17"/>
        <v>6223</v>
      </c>
      <c r="H130" s="135">
        <v>6151</v>
      </c>
      <c r="I130" s="242">
        <f t="shared" si="18"/>
        <v>1.1705413753861161E-2</v>
      </c>
    </row>
    <row r="131" spans="1:13" x14ac:dyDescent="0.25">
      <c r="A131" s="153" t="s">
        <v>27</v>
      </c>
      <c r="B131" s="171">
        <f>Input!M467</f>
        <v>69</v>
      </c>
      <c r="C131" s="171">
        <f>Input!M522</f>
        <v>2</v>
      </c>
      <c r="D131" s="171">
        <f>Input!N467+Input!O467-F131</f>
        <v>8</v>
      </c>
      <c r="E131" s="171">
        <f>Input!N522</f>
        <v>0</v>
      </c>
      <c r="F131" s="171">
        <f>Input!M564</f>
        <v>4</v>
      </c>
      <c r="G131" s="171">
        <f t="shared" si="17"/>
        <v>83</v>
      </c>
      <c r="H131" s="135">
        <v>83</v>
      </c>
      <c r="I131" s="242">
        <f t="shared" si="18"/>
        <v>0</v>
      </c>
    </row>
    <row r="132" spans="1:13" x14ac:dyDescent="0.25">
      <c r="A132" s="153" t="s">
        <v>28</v>
      </c>
      <c r="B132" s="171">
        <f>Input!M468</f>
        <v>891</v>
      </c>
      <c r="C132" s="171">
        <f>Input!M523</f>
        <v>16</v>
      </c>
      <c r="D132" s="171">
        <f>Input!N468+Input!O468-F132</f>
        <v>91</v>
      </c>
      <c r="E132" s="171">
        <f>Input!N523</f>
        <v>1</v>
      </c>
      <c r="F132" s="171">
        <f>Input!M565</f>
        <v>33</v>
      </c>
      <c r="G132" s="171">
        <f t="shared" si="17"/>
        <v>1032</v>
      </c>
      <c r="H132" s="135">
        <v>1029</v>
      </c>
      <c r="I132" s="242">
        <f t="shared" si="18"/>
        <v>2.9154518950437317E-3</v>
      </c>
    </row>
    <row r="133" spans="1:13" x14ac:dyDescent="0.25">
      <c r="A133" s="153" t="s">
        <v>29</v>
      </c>
      <c r="B133" s="171">
        <f>Input!M469</f>
        <v>385</v>
      </c>
      <c r="C133" s="171">
        <f>Input!M524</f>
        <v>40</v>
      </c>
      <c r="D133" s="171">
        <f>Input!N469+Input!O469-F133</f>
        <v>43</v>
      </c>
      <c r="E133" s="171">
        <f>Input!N524</f>
        <v>1</v>
      </c>
      <c r="F133" s="171">
        <f>Input!M566</f>
        <v>25</v>
      </c>
      <c r="G133" s="171">
        <f t="shared" si="17"/>
        <v>494</v>
      </c>
      <c r="H133" s="135">
        <v>492</v>
      </c>
      <c r="I133" s="242">
        <f t="shared" si="18"/>
        <v>4.0650406504065045E-3</v>
      </c>
    </row>
    <row r="134" spans="1:13" ht="15.75" thickBot="1" x14ac:dyDescent="0.3">
      <c r="A134" s="153" t="s">
        <v>30</v>
      </c>
      <c r="B134" s="171">
        <f>Input!M470</f>
        <v>15518</v>
      </c>
      <c r="C134" s="171">
        <f>Input!M525</f>
        <v>714</v>
      </c>
      <c r="D134" s="171">
        <f>Input!N470+Input!O470-F134</f>
        <v>1090</v>
      </c>
      <c r="E134" s="171">
        <f>Input!N525</f>
        <v>97</v>
      </c>
      <c r="F134" s="171">
        <f>Input!M567</f>
        <v>394</v>
      </c>
      <c r="G134" s="171">
        <f t="shared" si="17"/>
        <v>17813</v>
      </c>
      <c r="H134" s="135">
        <v>17475</v>
      </c>
      <c r="I134" s="243">
        <f t="shared" si="18"/>
        <v>1.9341917024320459E-2</v>
      </c>
    </row>
    <row r="135" spans="1:13" ht="15.75" thickBot="1" x14ac:dyDescent="0.3">
      <c r="A135" s="173" t="s">
        <v>57</v>
      </c>
      <c r="B135" s="174">
        <f t="shared" ref="B135:H135" si="19">SUM(B115:B134)</f>
        <v>35049</v>
      </c>
      <c r="C135" s="174">
        <f t="shared" si="19"/>
        <v>1757</v>
      </c>
      <c r="D135" s="174">
        <f t="shared" si="19"/>
        <v>2700</v>
      </c>
      <c r="E135" s="174">
        <f t="shared" si="19"/>
        <v>287</v>
      </c>
      <c r="F135" s="174">
        <f t="shared" si="19"/>
        <v>1091</v>
      </c>
      <c r="G135" s="175">
        <f t="shared" si="19"/>
        <v>40884</v>
      </c>
      <c r="H135" s="176">
        <f t="shared" si="19"/>
        <v>40419</v>
      </c>
      <c r="I135" s="244">
        <f t="shared" si="18"/>
        <v>1.1504490462406295E-2</v>
      </c>
      <c r="J135" s="135"/>
    </row>
    <row r="136" spans="1:13" ht="15.75" thickBot="1" x14ac:dyDescent="0.3"/>
    <row r="137" spans="1:13" ht="75.75" thickBot="1" x14ac:dyDescent="0.3">
      <c r="A137" s="136" t="str">
        <f>A113</f>
        <v>City/Town</v>
      </c>
      <c r="B137" s="148" t="s">
        <v>367</v>
      </c>
      <c r="M137" s="149" t="s">
        <v>366</v>
      </c>
    </row>
    <row r="138" spans="1:13" x14ac:dyDescent="0.25">
      <c r="A138" s="150" t="str">
        <f>A115</f>
        <v>Allansford</v>
      </c>
      <c r="B138" s="233">
        <f>B115+D115+F115</f>
        <v>300</v>
      </c>
    </row>
    <row r="139" spans="1:13" x14ac:dyDescent="0.25">
      <c r="A139" s="153" t="str">
        <f>A116</f>
        <v>Camperdown</v>
      </c>
      <c r="B139" s="234">
        <f>B116+D116+F116</f>
        <v>1762</v>
      </c>
    </row>
    <row r="140" spans="1:13" x14ac:dyDescent="0.25">
      <c r="A140" s="153" t="s">
        <v>17</v>
      </c>
      <c r="B140" s="234">
        <f>B117+D117+F117</f>
        <v>2</v>
      </c>
    </row>
    <row r="141" spans="1:13" x14ac:dyDescent="0.25">
      <c r="A141" s="153" t="str">
        <f t="shared" ref="A141:A157" si="20">A118</f>
        <v>Casterton</v>
      </c>
      <c r="B141" s="234">
        <f t="shared" ref="B141:B157" si="21">B118+D118+F118</f>
        <v>823</v>
      </c>
    </row>
    <row r="142" spans="1:13" x14ac:dyDescent="0.25">
      <c r="A142" s="153" t="str">
        <f t="shared" si="20"/>
        <v>Cobden Urban</v>
      </c>
      <c r="B142" s="234">
        <f t="shared" si="21"/>
        <v>775</v>
      </c>
    </row>
    <row r="143" spans="1:13" x14ac:dyDescent="0.25">
      <c r="A143" s="153" t="str">
        <f t="shared" si="20"/>
        <v>Coleraine</v>
      </c>
      <c r="B143" s="234">
        <f t="shared" si="21"/>
        <v>558</v>
      </c>
    </row>
    <row r="144" spans="1:13" x14ac:dyDescent="0.25">
      <c r="A144" s="153" t="str">
        <f t="shared" si="20"/>
        <v>Dunkeld</v>
      </c>
      <c r="B144" s="234">
        <f t="shared" si="21"/>
        <v>290</v>
      </c>
    </row>
    <row r="145" spans="1:2" x14ac:dyDescent="0.25">
      <c r="A145" s="153" t="str">
        <f t="shared" si="20"/>
        <v>Hamilton</v>
      </c>
      <c r="B145" s="234">
        <f t="shared" si="21"/>
        <v>4968</v>
      </c>
    </row>
    <row r="146" spans="1:2" x14ac:dyDescent="0.25">
      <c r="A146" s="153" t="str">
        <f t="shared" si="20"/>
        <v>Heywood</v>
      </c>
      <c r="B146" s="234">
        <f t="shared" si="21"/>
        <v>713</v>
      </c>
    </row>
    <row r="147" spans="1:2" x14ac:dyDescent="0.25">
      <c r="A147" s="153" t="str">
        <f t="shared" si="20"/>
        <v>Koroit</v>
      </c>
      <c r="B147" s="234">
        <f t="shared" si="21"/>
        <v>854</v>
      </c>
    </row>
    <row r="148" spans="1:2" x14ac:dyDescent="0.25">
      <c r="A148" s="153" t="str">
        <f t="shared" si="20"/>
        <v>Mortlake</v>
      </c>
      <c r="B148" s="234">
        <f t="shared" si="21"/>
        <v>612</v>
      </c>
    </row>
    <row r="149" spans="1:2" x14ac:dyDescent="0.25">
      <c r="A149" s="153" t="str">
        <f t="shared" si="20"/>
        <v>Noorat &amp; Glenormiston</v>
      </c>
      <c r="B149" s="234">
        <f t="shared" si="21"/>
        <v>3</v>
      </c>
    </row>
    <row r="150" spans="1:2" x14ac:dyDescent="0.25">
      <c r="A150" s="153" t="str">
        <f t="shared" si="20"/>
        <v>Peterborough</v>
      </c>
      <c r="B150" s="234">
        <f t="shared" si="21"/>
        <v>327</v>
      </c>
    </row>
    <row r="151" spans="1:2" x14ac:dyDescent="0.25">
      <c r="A151" s="153" t="str">
        <f t="shared" si="20"/>
        <v>Port Campbell</v>
      </c>
      <c r="B151" s="234">
        <f t="shared" si="21"/>
        <v>278</v>
      </c>
    </row>
    <row r="152" spans="1:2" x14ac:dyDescent="0.25">
      <c r="A152" s="153" t="str">
        <f t="shared" si="20"/>
        <v>Port Fairy</v>
      </c>
      <c r="B152" s="234">
        <f t="shared" si="21"/>
        <v>2253</v>
      </c>
    </row>
    <row r="153" spans="1:2" x14ac:dyDescent="0.25">
      <c r="A153" s="153" t="str">
        <f t="shared" si="20"/>
        <v>Portland</v>
      </c>
      <c r="B153" s="234">
        <f t="shared" si="21"/>
        <v>5771</v>
      </c>
    </row>
    <row r="154" spans="1:2" x14ac:dyDescent="0.25">
      <c r="A154" s="153" t="str">
        <f t="shared" si="20"/>
        <v>Simpson</v>
      </c>
      <c r="B154" s="234">
        <f t="shared" si="21"/>
        <v>81</v>
      </c>
    </row>
    <row r="155" spans="1:2" x14ac:dyDescent="0.25">
      <c r="A155" s="153" t="str">
        <f t="shared" si="20"/>
        <v>Terang</v>
      </c>
      <c r="B155" s="234">
        <f t="shared" si="21"/>
        <v>1015</v>
      </c>
    </row>
    <row r="156" spans="1:2" x14ac:dyDescent="0.25">
      <c r="A156" s="153" t="str">
        <f t="shared" si="20"/>
        <v>Timboon</v>
      </c>
      <c r="B156" s="234">
        <f t="shared" si="21"/>
        <v>453</v>
      </c>
    </row>
    <row r="157" spans="1:2" ht="15.75" thickBot="1" x14ac:dyDescent="0.3">
      <c r="A157" s="155" t="str">
        <f t="shared" si="20"/>
        <v>Warrnambool</v>
      </c>
      <c r="B157" s="235">
        <f t="shared" si="21"/>
        <v>17002</v>
      </c>
    </row>
    <row r="158" spans="1:2" ht="15.75" thickBot="1" x14ac:dyDescent="0.3">
      <c r="A158" s="136" t="s">
        <v>57</v>
      </c>
      <c r="B158" s="176">
        <f>SUM(B138:B157)</f>
        <v>38840</v>
      </c>
    </row>
  </sheetData>
  <mergeCells count="27">
    <mergeCell ref="I113:I114"/>
    <mergeCell ref="G66:G67"/>
    <mergeCell ref="H66:H67"/>
    <mergeCell ref="I66:I67"/>
    <mergeCell ref="G113:G114"/>
    <mergeCell ref="H113:H114"/>
    <mergeCell ref="A66:A67"/>
    <mergeCell ref="B66:C66"/>
    <mergeCell ref="D66:E66"/>
    <mergeCell ref="F66:F67"/>
    <mergeCell ref="A113:A114"/>
    <mergeCell ref="B113:C113"/>
    <mergeCell ref="D113:E113"/>
    <mergeCell ref="F113:F114"/>
    <mergeCell ref="J49:J50"/>
    <mergeCell ref="K2:K3"/>
    <mergeCell ref="A49:A50"/>
    <mergeCell ref="B49:C49"/>
    <mergeCell ref="D49:E49"/>
    <mergeCell ref="F49:G49"/>
    <mergeCell ref="H49:I49"/>
    <mergeCell ref="H2:I2"/>
    <mergeCell ref="J2:J3"/>
    <mergeCell ref="A2:A3"/>
    <mergeCell ref="B2:C2"/>
    <mergeCell ref="D2:E2"/>
    <mergeCell ref="F2:G2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64" fitToHeight="2" orientation="portrait" r:id="rId1"/>
  <headerFooter alignWithMargins="0"/>
  <rowBreaks count="1" manualBreakCount="1">
    <brk id="64" max="16383" man="1"/>
  </rowBreaks>
  <ignoredErrors>
    <ignoredError sqref="C69:D109 F58:F62 F57 H57 H58:H62 H63 F63 D63 C63 E63 G63 I63:K63 C68:E68 E69:E109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C366-DC8F-4DC7-B498-A194DC2A7FEC}">
  <sheetPr>
    <tabColor indexed="50"/>
  </sheetPr>
  <dimension ref="A1:F34"/>
  <sheetViews>
    <sheetView zoomScale="115" zoomScaleNormal="115" workbookViewId="0">
      <selection activeCell="D24" sqref="D24"/>
    </sheetView>
  </sheetViews>
  <sheetFormatPr defaultRowHeight="12.75" x14ac:dyDescent="0.2"/>
  <cols>
    <col min="1" max="1" width="32.42578125" style="263" bestFit="1" customWidth="1"/>
    <col min="2" max="2" width="37.5703125" customWidth="1"/>
    <col min="3" max="3" width="19.28515625" bestFit="1" customWidth="1"/>
    <col min="5" max="5" width="11.7109375" style="262" customWidth="1"/>
  </cols>
  <sheetData>
    <row r="1" spans="1:6" ht="14.25" thickTop="1" thickBot="1" x14ac:dyDescent="0.25">
      <c r="A1" s="296" t="s">
        <v>371</v>
      </c>
      <c r="B1" s="297"/>
      <c r="C1" s="297"/>
      <c r="D1" s="298"/>
    </row>
    <row r="2" spans="1:6" ht="13.5" thickTop="1" x14ac:dyDescent="0.2">
      <c r="A2" s="299" t="s">
        <v>372</v>
      </c>
      <c r="B2" s="304" t="s">
        <v>373</v>
      </c>
      <c r="C2" s="305"/>
      <c r="D2" s="264">
        <f>'AR Tables'!B51</f>
        <v>38677</v>
      </c>
      <c r="E2" s="261" t="s">
        <v>379</v>
      </c>
      <c r="F2" s="260" t="s">
        <v>378</v>
      </c>
    </row>
    <row r="3" spans="1:6" x14ac:dyDescent="0.2">
      <c r="A3" s="299"/>
      <c r="B3" s="302" t="s">
        <v>374</v>
      </c>
      <c r="C3" s="303"/>
      <c r="D3" s="265">
        <f>'AR Tables'!C51</f>
        <v>5428.6089999999995</v>
      </c>
      <c r="E3" s="261" t="s">
        <v>380</v>
      </c>
    </row>
    <row r="4" spans="1:6" x14ac:dyDescent="0.2">
      <c r="A4" s="299"/>
      <c r="B4" s="302" t="s">
        <v>375</v>
      </c>
      <c r="C4" s="303"/>
      <c r="D4" s="266"/>
      <c r="F4" s="260" t="s">
        <v>381</v>
      </c>
    </row>
    <row r="5" spans="1:6" x14ac:dyDescent="0.2">
      <c r="A5" s="299"/>
      <c r="B5" s="302" t="s">
        <v>376</v>
      </c>
      <c r="C5" s="303"/>
      <c r="D5" s="266"/>
      <c r="E5" s="261"/>
      <c r="F5" s="260" t="s">
        <v>381</v>
      </c>
    </row>
    <row r="6" spans="1:6" ht="13.5" thickBot="1" x14ac:dyDescent="0.25">
      <c r="A6" s="299"/>
      <c r="B6" s="300" t="s">
        <v>377</v>
      </c>
      <c r="C6" s="301"/>
      <c r="D6" s="267"/>
      <c r="F6" s="260" t="s">
        <v>381</v>
      </c>
    </row>
    <row r="7" spans="1:6" ht="13.5" thickTop="1" x14ac:dyDescent="0.2">
      <c r="A7" s="314" t="s">
        <v>382</v>
      </c>
      <c r="B7" s="312" t="s">
        <v>383</v>
      </c>
      <c r="C7" s="313"/>
      <c r="D7" s="270">
        <f>'AR Tables'!D51+'AR Tables'!F51</f>
        <v>5911</v>
      </c>
      <c r="E7" s="261" t="s">
        <v>379</v>
      </c>
      <c r="F7" s="260" t="s">
        <v>394</v>
      </c>
    </row>
    <row r="8" spans="1:6" x14ac:dyDescent="0.2">
      <c r="A8" s="315"/>
      <c r="B8" s="310" t="s">
        <v>384</v>
      </c>
      <c r="C8" s="311"/>
      <c r="D8" s="265">
        <f>'AR Tables'!E51+'AR Tables'!G51</f>
        <v>4857.0460000000003</v>
      </c>
      <c r="E8" s="261" t="s">
        <v>380</v>
      </c>
      <c r="F8" s="260" t="s">
        <v>395</v>
      </c>
    </row>
    <row r="9" spans="1:6" x14ac:dyDescent="0.2">
      <c r="A9" s="315"/>
      <c r="B9" s="309" t="s">
        <v>385</v>
      </c>
      <c r="C9" s="268" t="s">
        <v>386</v>
      </c>
      <c r="D9" s="266"/>
      <c r="F9" s="260" t="s">
        <v>381</v>
      </c>
    </row>
    <row r="10" spans="1:6" x14ac:dyDescent="0.2">
      <c r="A10" s="315"/>
      <c r="B10" s="309"/>
      <c r="C10" s="268" t="s">
        <v>387</v>
      </c>
      <c r="D10" s="266"/>
      <c r="F10" s="260" t="s">
        <v>381</v>
      </c>
    </row>
    <row r="11" spans="1:6" x14ac:dyDescent="0.2">
      <c r="A11" s="315"/>
      <c r="B11" s="309"/>
      <c r="C11" s="268" t="s">
        <v>388</v>
      </c>
      <c r="D11" s="266"/>
      <c r="F11" s="260" t="s">
        <v>381</v>
      </c>
    </row>
    <row r="12" spans="1:6" x14ac:dyDescent="0.2">
      <c r="A12" s="315"/>
      <c r="B12" s="309"/>
      <c r="C12" s="268" t="s">
        <v>389</v>
      </c>
      <c r="D12" s="266"/>
      <c r="F12" s="260" t="s">
        <v>381</v>
      </c>
    </row>
    <row r="13" spans="1:6" x14ac:dyDescent="0.2">
      <c r="A13" s="315"/>
      <c r="B13" s="309"/>
      <c r="C13" s="268" t="s">
        <v>391</v>
      </c>
      <c r="D13" s="266"/>
      <c r="E13" s="261" t="s">
        <v>390</v>
      </c>
      <c r="F13" s="260" t="s">
        <v>381</v>
      </c>
    </row>
    <row r="14" spans="1:6" x14ac:dyDescent="0.2">
      <c r="A14" s="315"/>
      <c r="B14" s="309"/>
      <c r="C14" s="268" t="s">
        <v>392</v>
      </c>
      <c r="D14" s="266"/>
      <c r="E14" s="261" t="s">
        <v>390</v>
      </c>
      <c r="F14" s="260" t="s">
        <v>381</v>
      </c>
    </row>
    <row r="15" spans="1:6" x14ac:dyDescent="0.2">
      <c r="A15" s="315"/>
      <c r="B15" s="309"/>
      <c r="C15" s="268" t="s">
        <v>57</v>
      </c>
      <c r="D15" s="266"/>
      <c r="F15" s="260" t="s">
        <v>381</v>
      </c>
    </row>
    <row r="16" spans="1:6" x14ac:dyDescent="0.2">
      <c r="A16" s="315"/>
      <c r="B16" s="320" t="s">
        <v>393</v>
      </c>
      <c r="C16" s="268" t="s">
        <v>386</v>
      </c>
      <c r="D16" s="266"/>
      <c r="E16" s="261" t="s">
        <v>390</v>
      </c>
      <c r="F16" s="260" t="s">
        <v>381</v>
      </c>
    </row>
    <row r="17" spans="1:6" x14ac:dyDescent="0.2">
      <c r="A17" s="315"/>
      <c r="B17" s="321"/>
      <c r="C17" s="268" t="s">
        <v>387</v>
      </c>
      <c r="D17" s="266"/>
      <c r="E17" s="261" t="s">
        <v>390</v>
      </c>
      <c r="F17" s="260" t="s">
        <v>381</v>
      </c>
    </row>
    <row r="18" spans="1:6" x14ac:dyDescent="0.2">
      <c r="A18" s="315"/>
      <c r="B18" s="321"/>
      <c r="C18" s="268" t="s">
        <v>388</v>
      </c>
      <c r="D18" s="266"/>
      <c r="E18" s="261" t="s">
        <v>390</v>
      </c>
      <c r="F18" s="260" t="s">
        <v>381</v>
      </c>
    </row>
    <row r="19" spans="1:6" x14ac:dyDescent="0.2">
      <c r="A19" s="315"/>
      <c r="B19" s="321"/>
      <c r="C19" s="268" t="s">
        <v>389</v>
      </c>
      <c r="D19" s="266"/>
      <c r="E19" s="261" t="s">
        <v>390</v>
      </c>
      <c r="F19" s="260" t="s">
        <v>381</v>
      </c>
    </row>
    <row r="20" spans="1:6" x14ac:dyDescent="0.2">
      <c r="A20" s="315"/>
      <c r="B20" s="321"/>
      <c r="C20" s="268" t="s">
        <v>391</v>
      </c>
      <c r="D20" s="266"/>
      <c r="E20" s="261" t="s">
        <v>390</v>
      </c>
      <c r="F20" s="260" t="s">
        <v>381</v>
      </c>
    </row>
    <row r="21" spans="1:6" x14ac:dyDescent="0.2">
      <c r="A21" s="315"/>
      <c r="B21" s="321"/>
      <c r="C21" s="268" t="s">
        <v>392</v>
      </c>
      <c r="D21" s="266"/>
      <c r="E21" s="261" t="s">
        <v>390</v>
      </c>
      <c r="F21" s="260" t="s">
        <v>381</v>
      </c>
    </row>
    <row r="22" spans="1:6" ht="13.5" thickBot="1" x14ac:dyDescent="0.25">
      <c r="A22" s="316"/>
      <c r="B22" s="322"/>
      <c r="C22" s="269" t="s">
        <v>57</v>
      </c>
      <c r="D22" s="267"/>
      <c r="F22" s="260" t="s">
        <v>381</v>
      </c>
    </row>
    <row r="23" spans="1:6" ht="13.5" thickTop="1" x14ac:dyDescent="0.2">
      <c r="A23" s="314"/>
      <c r="B23" s="304" t="s">
        <v>396</v>
      </c>
      <c r="C23" s="305"/>
      <c r="D23" s="270">
        <f>D2+D7</f>
        <v>44588</v>
      </c>
      <c r="E23" s="261" t="s">
        <v>379</v>
      </c>
    </row>
    <row r="24" spans="1:6" x14ac:dyDescent="0.2">
      <c r="A24" s="315"/>
      <c r="B24" s="302" t="s">
        <v>397</v>
      </c>
      <c r="C24" s="303"/>
      <c r="D24" s="265">
        <f>D3+D8</f>
        <v>10285.654999999999</v>
      </c>
      <c r="E24" s="261" t="s">
        <v>380</v>
      </c>
    </row>
    <row r="25" spans="1:6" x14ac:dyDescent="0.2">
      <c r="A25" s="315"/>
      <c r="B25" s="302" t="s">
        <v>398</v>
      </c>
      <c r="C25" s="303"/>
      <c r="D25" s="271"/>
      <c r="F25" s="260" t="s">
        <v>381</v>
      </c>
    </row>
    <row r="26" spans="1:6" x14ac:dyDescent="0.2">
      <c r="A26" s="315"/>
      <c r="B26" s="302" t="s">
        <v>399</v>
      </c>
      <c r="C26" s="303"/>
      <c r="D26" s="271"/>
      <c r="F26" s="260" t="s">
        <v>381</v>
      </c>
    </row>
    <row r="27" spans="1:6" ht="13.5" thickBot="1" x14ac:dyDescent="0.25">
      <c r="A27" s="317"/>
      <c r="B27" s="318" t="s">
        <v>400</v>
      </c>
      <c r="C27" s="319"/>
      <c r="D27" s="275"/>
      <c r="E27" s="261"/>
      <c r="F27" s="260" t="s">
        <v>381</v>
      </c>
    </row>
    <row r="28" spans="1:6" ht="13.5" thickTop="1" x14ac:dyDescent="0.2">
      <c r="A28" s="306" t="s">
        <v>401</v>
      </c>
      <c r="B28" s="312" t="s">
        <v>402</v>
      </c>
      <c r="C28" s="313"/>
      <c r="D28" s="272"/>
      <c r="F28" s="260" t="s">
        <v>381</v>
      </c>
    </row>
    <row r="29" spans="1:6" x14ac:dyDescent="0.2">
      <c r="A29" s="307"/>
      <c r="B29" s="310" t="s">
        <v>403</v>
      </c>
      <c r="C29" s="311"/>
      <c r="D29" s="266"/>
      <c r="F29" s="260" t="s">
        <v>381</v>
      </c>
    </row>
    <row r="30" spans="1:6" x14ac:dyDescent="0.2">
      <c r="A30" s="307"/>
      <c r="B30" s="310" t="s">
        <v>78</v>
      </c>
      <c r="C30" s="311"/>
      <c r="D30" s="266"/>
      <c r="F30" s="260" t="s">
        <v>381</v>
      </c>
    </row>
    <row r="31" spans="1:6" ht="13.5" thickBot="1" x14ac:dyDescent="0.25">
      <c r="A31" s="308"/>
      <c r="B31" s="325" t="s">
        <v>404</v>
      </c>
      <c r="C31" s="326"/>
      <c r="D31" s="267"/>
      <c r="F31" s="260" t="s">
        <v>381</v>
      </c>
    </row>
    <row r="32" spans="1:6" ht="14.25" thickTop="1" thickBot="1" x14ac:dyDescent="0.25">
      <c r="A32" s="274"/>
      <c r="B32" s="323" t="s">
        <v>405</v>
      </c>
      <c r="C32" s="324"/>
      <c r="D32" s="273"/>
      <c r="F32" s="260" t="s">
        <v>381</v>
      </c>
    </row>
    <row r="33" spans="1:1" ht="13.5" thickTop="1" x14ac:dyDescent="0.2"/>
    <row r="34" spans="1:1" x14ac:dyDescent="0.2">
      <c r="A34" s="260" t="s">
        <v>406</v>
      </c>
    </row>
  </sheetData>
  <mergeCells count="24">
    <mergeCell ref="B32:C32"/>
    <mergeCell ref="B31:C31"/>
    <mergeCell ref="B30:C30"/>
    <mergeCell ref="B29:C29"/>
    <mergeCell ref="B28:C28"/>
    <mergeCell ref="A28:A31"/>
    <mergeCell ref="B9:B15"/>
    <mergeCell ref="B8:C8"/>
    <mergeCell ref="B7:C7"/>
    <mergeCell ref="A7:A22"/>
    <mergeCell ref="A23:A27"/>
    <mergeCell ref="B27:C27"/>
    <mergeCell ref="B26:C26"/>
    <mergeCell ref="B25:C25"/>
    <mergeCell ref="B24:C24"/>
    <mergeCell ref="B23:C23"/>
    <mergeCell ref="B16:B22"/>
    <mergeCell ref="A1:D1"/>
    <mergeCell ref="A2:A6"/>
    <mergeCell ref="B6:C6"/>
    <mergeCell ref="B5:C5"/>
    <mergeCell ref="B4:C4"/>
    <mergeCell ref="B3:C3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1:P16"/>
  <sheetViews>
    <sheetView workbookViewId="0">
      <selection activeCell="E8" sqref="E8"/>
    </sheetView>
  </sheetViews>
  <sheetFormatPr defaultRowHeight="15" x14ac:dyDescent="0.25"/>
  <cols>
    <col min="1" max="1" width="2.5703125" customWidth="1"/>
    <col min="2" max="2" width="10.28515625" customWidth="1"/>
    <col min="3" max="3" width="52.7109375" customWidth="1"/>
    <col min="4" max="4" width="55.5703125" bestFit="1" customWidth="1"/>
    <col min="5" max="5" width="21" customWidth="1"/>
    <col min="6" max="6" width="9.140625" style="120"/>
    <col min="10" max="10" width="12.42578125" bestFit="1" customWidth="1"/>
    <col min="11" max="11" width="69.140625" bestFit="1" customWidth="1"/>
    <col min="12" max="12" width="28.140625" bestFit="1" customWidth="1"/>
    <col min="13" max="13" width="17.85546875" bestFit="1" customWidth="1"/>
    <col min="14" max="14" width="28.85546875" bestFit="1" customWidth="1"/>
    <col min="15" max="15" width="13.28515625" bestFit="1" customWidth="1"/>
    <col min="16" max="16" width="10.5703125" bestFit="1" customWidth="1"/>
  </cols>
  <sheetData>
    <row r="1" spans="1:16" ht="15" customHeight="1" thickBot="1" x14ac:dyDescent="0.3">
      <c r="A1" s="185"/>
      <c r="B1" s="186"/>
      <c r="C1" s="187"/>
      <c r="D1" s="186"/>
      <c r="E1" s="186"/>
      <c r="F1" s="188"/>
      <c r="J1" s="249" t="s">
        <v>353</v>
      </c>
      <c r="K1" s="249" t="s">
        <v>324</v>
      </c>
      <c r="L1" s="250" t="s">
        <v>325</v>
      </c>
      <c r="M1" s="250" t="s">
        <v>326</v>
      </c>
      <c r="N1" s="250" t="s">
        <v>327</v>
      </c>
      <c r="O1" s="250" t="s">
        <v>328</v>
      </c>
      <c r="P1" s="250" t="s">
        <v>329</v>
      </c>
    </row>
    <row r="2" spans="1:16" ht="15" customHeight="1" thickBot="1" x14ac:dyDescent="0.3">
      <c r="A2" s="185"/>
      <c r="B2" s="189" t="s">
        <v>411</v>
      </c>
      <c r="C2" s="187"/>
      <c r="D2" s="190" t="s">
        <v>232</v>
      </c>
      <c r="E2" s="191" t="s">
        <v>233</v>
      </c>
      <c r="F2" s="188"/>
      <c r="J2" s="251" t="s">
        <v>94</v>
      </c>
      <c r="K2" s="251" t="s">
        <v>330</v>
      </c>
      <c r="L2" s="252" t="s">
        <v>331</v>
      </c>
      <c r="M2" s="253" t="s">
        <v>332</v>
      </c>
      <c r="N2" s="253" t="s">
        <v>333</v>
      </c>
      <c r="O2" s="253" t="s">
        <v>16</v>
      </c>
      <c r="P2" s="253" t="s">
        <v>334</v>
      </c>
    </row>
    <row r="3" spans="1:16" ht="15" customHeight="1" thickBot="1" x14ac:dyDescent="0.3">
      <c r="A3" s="185"/>
      <c r="B3" s="192" t="s">
        <v>218</v>
      </c>
      <c r="C3" s="187"/>
      <c r="D3" s="186"/>
      <c r="E3" s="186"/>
      <c r="F3" s="188"/>
      <c r="J3" s="251" t="s">
        <v>144</v>
      </c>
      <c r="K3" s="251" t="s">
        <v>258</v>
      </c>
      <c r="L3" s="252" t="s">
        <v>335</v>
      </c>
      <c r="M3" s="253" t="s">
        <v>332</v>
      </c>
      <c r="N3" s="253" t="s">
        <v>336</v>
      </c>
      <c r="O3" s="253" t="s">
        <v>30</v>
      </c>
      <c r="P3" s="253" t="s">
        <v>337</v>
      </c>
    </row>
    <row r="4" spans="1:16" ht="15" customHeight="1" thickBot="1" x14ac:dyDescent="0.3">
      <c r="A4" s="185"/>
      <c r="B4" s="193"/>
      <c r="C4" s="187"/>
      <c r="D4" s="186"/>
      <c r="E4" s="186"/>
      <c r="F4" s="188"/>
      <c r="J4" s="251" t="s">
        <v>355</v>
      </c>
      <c r="K4" s="251" t="s">
        <v>338</v>
      </c>
      <c r="L4" s="252" t="s">
        <v>339</v>
      </c>
      <c r="M4" s="253" t="s">
        <v>332</v>
      </c>
      <c r="N4" s="253" t="s">
        <v>333</v>
      </c>
      <c r="O4" s="253" t="s">
        <v>30</v>
      </c>
      <c r="P4" s="253" t="s">
        <v>337</v>
      </c>
    </row>
    <row r="5" spans="1:16" ht="15" customHeight="1" thickBot="1" x14ac:dyDescent="0.3">
      <c r="A5" s="185"/>
      <c r="B5" s="194" t="s">
        <v>219</v>
      </c>
      <c r="C5" s="195" t="s">
        <v>220</v>
      </c>
      <c r="D5" s="195" t="s">
        <v>221</v>
      </c>
      <c r="E5" s="196" t="s">
        <v>218</v>
      </c>
      <c r="F5" s="188"/>
      <c r="J5" s="251" t="s">
        <v>65</v>
      </c>
      <c r="K5" s="251" t="s">
        <v>340</v>
      </c>
      <c r="L5" s="252" t="s">
        <v>341</v>
      </c>
      <c r="M5" s="253" t="s">
        <v>332</v>
      </c>
      <c r="N5" s="253" t="s">
        <v>333</v>
      </c>
      <c r="O5" s="253" t="s">
        <v>35</v>
      </c>
      <c r="P5" s="253" t="s">
        <v>337</v>
      </c>
    </row>
    <row r="6" spans="1:16" ht="15" customHeight="1" thickBot="1" x14ac:dyDescent="0.3">
      <c r="A6" s="185"/>
      <c r="B6" s="197" t="s">
        <v>222</v>
      </c>
      <c r="C6" s="198"/>
      <c r="D6" s="199"/>
      <c r="E6" s="200" t="s">
        <v>357</v>
      </c>
      <c r="F6" s="188"/>
      <c r="J6" s="254" t="s">
        <v>64</v>
      </c>
      <c r="K6" s="254" t="s">
        <v>342</v>
      </c>
      <c r="L6" s="255" t="s">
        <v>343</v>
      </c>
      <c r="M6" s="256" t="s">
        <v>332</v>
      </c>
      <c r="N6" s="256" t="s">
        <v>333</v>
      </c>
      <c r="O6" s="256" t="s">
        <v>16</v>
      </c>
      <c r="P6" s="256" t="s">
        <v>334</v>
      </c>
    </row>
    <row r="7" spans="1:16" ht="15" customHeight="1" thickBot="1" x14ac:dyDescent="0.3">
      <c r="A7" s="185"/>
      <c r="B7" s="201"/>
      <c r="C7" s="202" t="s">
        <v>223</v>
      </c>
      <c r="D7" s="203"/>
      <c r="E7" s="204"/>
      <c r="F7" s="188"/>
      <c r="J7" s="254" t="s">
        <v>356</v>
      </c>
      <c r="K7" s="254" t="s">
        <v>344</v>
      </c>
      <c r="L7" s="255" t="s">
        <v>345</v>
      </c>
      <c r="M7" s="256" t="s">
        <v>332</v>
      </c>
      <c r="N7" s="256" t="s">
        <v>333</v>
      </c>
      <c r="O7" s="256" t="s">
        <v>346</v>
      </c>
      <c r="P7" s="256" t="s">
        <v>347</v>
      </c>
    </row>
    <row r="8" spans="1:16" ht="15" customHeight="1" thickBot="1" x14ac:dyDescent="0.3">
      <c r="A8" s="185"/>
      <c r="B8" s="205" t="s">
        <v>224</v>
      </c>
      <c r="C8" s="206" t="s">
        <v>225</v>
      </c>
      <c r="D8" s="207" t="s">
        <v>51</v>
      </c>
      <c r="E8" s="214">
        <f>'AR Tables'!B46</f>
        <v>38696</v>
      </c>
      <c r="F8" s="188"/>
      <c r="H8" s="237">
        <f>E8-Input!M237</f>
        <v>0</v>
      </c>
      <c r="J8" s="254" t="s">
        <v>61</v>
      </c>
      <c r="K8" s="254" t="s">
        <v>348</v>
      </c>
      <c r="L8" s="255" t="s">
        <v>349</v>
      </c>
      <c r="M8" s="256" t="s">
        <v>332</v>
      </c>
      <c r="N8" s="256" t="s">
        <v>333</v>
      </c>
      <c r="O8" s="256" t="s">
        <v>30</v>
      </c>
      <c r="P8" s="256" t="s">
        <v>337</v>
      </c>
    </row>
    <row r="9" spans="1:16" ht="15" customHeight="1" thickBot="1" x14ac:dyDescent="0.3">
      <c r="A9" s="185"/>
      <c r="B9" s="205"/>
      <c r="C9" s="217"/>
      <c r="D9" s="210" t="s">
        <v>60</v>
      </c>
      <c r="E9" s="211">
        <f>'AR Tables'!D46+'AR Tables'!F46</f>
        <v>6530</v>
      </c>
      <c r="F9" s="188"/>
      <c r="H9" s="237">
        <f>E9-Input!N237-Input!O237</f>
        <v>0</v>
      </c>
      <c r="J9" s="254" t="s">
        <v>62</v>
      </c>
      <c r="K9" s="254" t="s">
        <v>350</v>
      </c>
      <c r="L9" s="255" t="s">
        <v>351</v>
      </c>
      <c r="M9" s="256" t="s">
        <v>332</v>
      </c>
      <c r="N9" s="256" t="s">
        <v>333</v>
      </c>
      <c r="O9" s="256" t="s">
        <v>30</v>
      </c>
      <c r="P9" s="256" t="s">
        <v>337</v>
      </c>
    </row>
    <row r="10" spans="1:16" ht="15" customHeight="1" thickBot="1" x14ac:dyDescent="0.3">
      <c r="A10" s="185"/>
      <c r="B10" s="212" t="s">
        <v>226</v>
      </c>
      <c r="C10" s="206" t="s">
        <v>227</v>
      </c>
      <c r="D10" s="207" t="s">
        <v>51</v>
      </c>
      <c r="E10" s="218">
        <f>'AR Tables'!B135</f>
        <v>35049</v>
      </c>
      <c r="F10" s="188"/>
      <c r="H10" s="237">
        <f>E10-Input!M471</f>
        <v>0</v>
      </c>
      <c r="J10" s="254" t="s">
        <v>354</v>
      </c>
      <c r="K10" s="254" t="s">
        <v>304</v>
      </c>
      <c r="L10" s="255" t="s">
        <v>352</v>
      </c>
      <c r="M10" s="256" t="s">
        <v>332</v>
      </c>
      <c r="N10" s="256" t="s">
        <v>333</v>
      </c>
      <c r="O10" s="256" t="s">
        <v>30</v>
      </c>
      <c r="P10" s="256" t="s">
        <v>337</v>
      </c>
    </row>
    <row r="11" spans="1:16" ht="15.75" thickBot="1" x14ac:dyDescent="0.3">
      <c r="A11" s="185"/>
      <c r="B11" s="208"/>
      <c r="C11" s="209"/>
      <c r="D11" s="213" t="s">
        <v>60</v>
      </c>
      <c r="E11" s="211">
        <f>'AR Tables'!D135+'AR Tables'!F135</f>
        <v>3791</v>
      </c>
      <c r="F11" s="188"/>
      <c r="H11" s="237">
        <f>E11-Input!N471-Input!O471</f>
        <v>0</v>
      </c>
      <c r="J11" s="257">
        <f>COUNTA(J2:J10)</f>
        <v>9</v>
      </c>
    </row>
    <row r="12" spans="1:16" x14ac:dyDescent="0.25">
      <c r="A12" s="185"/>
      <c r="B12" s="212" t="s">
        <v>228</v>
      </c>
      <c r="C12" s="206" t="s">
        <v>229</v>
      </c>
      <c r="D12" s="207" t="s">
        <v>66</v>
      </c>
      <c r="E12" s="218">
        <f>COUNTA(J2:J10)</f>
        <v>9</v>
      </c>
      <c r="F12" s="188"/>
      <c r="H12" s="237">
        <f>E12-J11</f>
        <v>0</v>
      </c>
    </row>
    <row r="13" spans="1:16" x14ac:dyDescent="0.25">
      <c r="A13" s="185"/>
      <c r="B13" s="208"/>
      <c r="C13" s="209"/>
      <c r="D13" s="213" t="s">
        <v>67</v>
      </c>
      <c r="E13" s="211">
        <f>'AR Tables'!F135-J11</f>
        <v>1082</v>
      </c>
      <c r="F13" s="188"/>
      <c r="H13" s="237">
        <f>E13-(Input!M568-J11)</f>
        <v>0</v>
      </c>
    </row>
    <row r="14" spans="1:16" x14ac:dyDescent="0.25">
      <c r="A14" s="185"/>
      <c r="B14" s="212" t="s">
        <v>230</v>
      </c>
      <c r="C14" s="216" t="s">
        <v>231</v>
      </c>
      <c r="D14" s="215" t="s">
        <v>51</v>
      </c>
      <c r="E14" s="226">
        <f>'AR Tables'!C46</f>
        <v>5430.4179999999997</v>
      </c>
      <c r="F14" s="188"/>
      <c r="H14" s="237">
        <f>E14-Input!M109</f>
        <v>0</v>
      </c>
    </row>
    <row r="15" spans="1:16" x14ac:dyDescent="0.25">
      <c r="A15" s="185"/>
      <c r="B15" s="208"/>
      <c r="C15" s="209"/>
      <c r="D15" s="210" t="s">
        <v>60</v>
      </c>
      <c r="E15" s="227">
        <f>'AR Tables'!E46+'AR Tables'!G46</f>
        <v>6503.6650000000009</v>
      </c>
      <c r="F15" s="188"/>
      <c r="H15" s="237">
        <f>E15-Input!N109-Input!O109</f>
        <v>0</v>
      </c>
    </row>
    <row r="16" spans="1:16" x14ac:dyDescent="0.25">
      <c r="A16" s="185"/>
      <c r="B16" s="185"/>
      <c r="C16" s="185"/>
      <c r="D16" s="185"/>
      <c r="E16" s="185"/>
      <c r="F16" s="188"/>
    </row>
  </sheetData>
  <conditionalFormatting sqref="H8:H15">
    <cfRule type="cellIs" dxfId="7" priority="1" stopIfTrue="1" operator="equal">
      <formula>0</formula>
    </cfRule>
    <cfRule type="cellIs" dxfId="6" priority="2" stopIfTrue="1" operator="notEqual">
      <formula>0</formula>
    </cfRule>
  </conditionalFormatting>
  <pageMargins left="0.7" right="0.7" top="0.75" bottom="0.75" header="0.3" footer="0.3"/>
  <pageSetup paperSize="9" orientation="portrait" r:id="rId1"/>
  <ignoredErrors>
    <ignoredError sqref="E8:E9 E10:E15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0"/>
  </sheetPr>
  <dimension ref="A1:M22"/>
  <sheetViews>
    <sheetView zoomScale="115" zoomScaleNormal="115" workbookViewId="0">
      <selection activeCell="J1" sqref="J1"/>
    </sheetView>
  </sheetViews>
  <sheetFormatPr defaultColWidth="16.7109375" defaultRowHeight="15.75" x14ac:dyDescent="0.25"/>
  <cols>
    <col min="1" max="16384" width="16.7109375" style="1"/>
  </cols>
  <sheetData>
    <row r="1" spans="1:8" x14ac:dyDescent="0.25">
      <c r="A1" s="109"/>
      <c r="B1" s="184" t="s">
        <v>357</v>
      </c>
      <c r="C1" s="184" t="s">
        <v>318</v>
      </c>
      <c r="D1" s="184" t="s">
        <v>308</v>
      </c>
      <c r="E1" s="184" t="s">
        <v>299</v>
      </c>
      <c r="F1" s="184" t="s">
        <v>261</v>
      </c>
      <c r="H1" s="76" t="s">
        <v>248</v>
      </c>
    </row>
    <row r="2" spans="1:8" x14ac:dyDescent="0.25">
      <c r="A2" s="110" t="s">
        <v>51</v>
      </c>
      <c r="B2" s="111">
        <f>'AR Tables'!C46</f>
        <v>5430.4179999999997</v>
      </c>
      <c r="C2" s="111">
        <v>5014.1019999999999</v>
      </c>
      <c r="D2" s="111">
        <v>5486.8089999999993</v>
      </c>
      <c r="E2" s="111">
        <v>5218.1360000000004</v>
      </c>
      <c r="F2" s="111">
        <v>5248.1720000000005</v>
      </c>
      <c r="H2" s="76" t="s">
        <v>215</v>
      </c>
    </row>
    <row r="3" spans="1:8" x14ac:dyDescent="0.25">
      <c r="A3" s="110" t="s">
        <v>83</v>
      </c>
      <c r="B3" s="111">
        <f>'AR Tables'!E46</f>
        <v>5041.42</v>
      </c>
      <c r="C3" s="111">
        <v>4973.2169999999996</v>
      </c>
      <c r="D3" s="111">
        <v>4806.6749999999993</v>
      </c>
      <c r="E3" s="111">
        <v>4496.014000000001</v>
      </c>
      <c r="F3" s="111">
        <v>4840.6630000000014</v>
      </c>
    </row>
    <row r="4" spans="1:8" x14ac:dyDescent="0.25">
      <c r="A4" s="110" t="s">
        <v>53</v>
      </c>
      <c r="B4" s="111">
        <f>'AR Tables'!G46</f>
        <v>1462.2450000000003</v>
      </c>
      <c r="C4" s="111">
        <v>1314.1940000000002</v>
      </c>
      <c r="D4" s="111">
        <v>1385.2829999999999</v>
      </c>
      <c r="E4" s="111">
        <v>1273.1669999999999</v>
      </c>
      <c r="F4" s="111">
        <v>1380.7430000000002</v>
      </c>
    </row>
    <row r="5" spans="1:8" x14ac:dyDescent="0.25">
      <c r="A5" s="112" t="s">
        <v>57</v>
      </c>
      <c r="B5" s="52">
        <f>SUM(B2:B4)</f>
        <v>11934.083000000001</v>
      </c>
      <c r="C5" s="52">
        <f t="shared" ref="C5:F5" si="0">SUM(C2:C4)</f>
        <v>11301.512999999999</v>
      </c>
      <c r="D5" s="52">
        <f t="shared" si="0"/>
        <v>11678.766999999998</v>
      </c>
      <c r="E5" s="52">
        <f t="shared" si="0"/>
        <v>10987.317000000001</v>
      </c>
      <c r="F5" s="52">
        <f t="shared" si="0"/>
        <v>11469.578000000003</v>
      </c>
    </row>
    <row r="6" spans="1:8" x14ac:dyDescent="0.25">
      <c r="A6" s="1" t="s">
        <v>89</v>
      </c>
      <c r="B6" s="83">
        <f>B5-Input!M46</f>
        <v>-7.9999999998108251E-3</v>
      </c>
      <c r="C6" s="83">
        <f>C5-Input!N46</f>
        <v>-9.9999999838473741E-4</v>
      </c>
      <c r="D6" s="83">
        <f>D5-Input!O46</f>
        <v>0</v>
      </c>
      <c r="E6" s="83">
        <f>E5-Input!P46</f>
        <v>3.0000000006111804E-3</v>
      </c>
      <c r="F6" s="83">
        <f>F5-Input!Q46</f>
        <v>-2.9999999969732016E-3</v>
      </c>
    </row>
    <row r="7" spans="1:8" x14ac:dyDescent="0.25">
      <c r="A7" s="1" t="s">
        <v>88</v>
      </c>
      <c r="B7" s="83">
        <f>B2-'AR Tables'!C46</f>
        <v>0</v>
      </c>
    </row>
    <row r="8" spans="1:8" x14ac:dyDescent="0.25">
      <c r="A8" s="1" t="s">
        <v>87</v>
      </c>
      <c r="B8" s="83">
        <f>B3-'AR Tables'!E46</f>
        <v>0</v>
      </c>
      <c r="C8" s="228"/>
      <c r="D8" s="228"/>
      <c r="E8" s="228"/>
      <c r="F8" s="228"/>
    </row>
    <row r="9" spans="1:8" x14ac:dyDescent="0.25">
      <c r="A9" s="1" t="s">
        <v>86</v>
      </c>
      <c r="B9" s="83">
        <f>B4-'AR Tables'!G46</f>
        <v>0</v>
      </c>
      <c r="C9" s="228"/>
      <c r="D9" s="228"/>
      <c r="E9" s="228"/>
      <c r="F9" s="228"/>
    </row>
    <row r="10" spans="1:8" x14ac:dyDescent="0.25">
      <c r="A10" s="1" t="s">
        <v>274</v>
      </c>
      <c r="B10" s="232">
        <f>(B5-C5)/C5</f>
        <v>5.5972151693317665E-2</v>
      </c>
      <c r="C10" s="228"/>
      <c r="D10" s="228"/>
      <c r="E10" s="228"/>
      <c r="F10" s="228"/>
    </row>
    <row r="11" spans="1:8" ht="16.5" thickBot="1" x14ac:dyDescent="0.3"/>
    <row r="12" spans="1:8" ht="47.25" x14ac:dyDescent="0.25">
      <c r="A12" s="85" t="s">
        <v>92</v>
      </c>
      <c r="B12" s="86" t="s">
        <v>84</v>
      </c>
      <c r="C12" s="87" t="s">
        <v>85</v>
      </c>
      <c r="D12" s="87" t="s">
        <v>91</v>
      </c>
      <c r="E12" s="87" t="s">
        <v>85</v>
      </c>
      <c r="F12" s="88" t="s">
        <v>153</v>
      </c>
      <c r="G12" s="89" t="s">
        <v>93</v>
      </c>
    </row>
    <row r="13" spans="1:8" x14ac:dyDescent="0.25">
      <c r="A13" s="90" t="s">
        <v>51</v>
      </c>
      <c r="B13" s="91">
        <f>'AR Tables'!B46</f>
        <v>38696</v>
      </c>
      <c r="C13" s="177">
        <f>B13/$B$16</f>
        <v>0.85561402732941227</v>
      </c>
      <c r="D13" s="92">
        <f>'AR Tables'!C46</f>
        <v>5430.4179999999997</v>
      </c>
      <c r="E13" s="177">
        <f>D13/$D$16</f>
        <v>0.45503437507515238</v>
      </c>
      <c r="F13" s="91">
        <f>AVERAGE(B2:F2)</f>
        <v>5279.5274000000009</v>
      </c>
      <c r="G13" s="93">
        <f>D13/B13*1000</f>
        <v>140.33538350217077</v>
      </c>
    </row>
    <row r="14" spans="1:8" x14ac:dyDescent="0.25">
      <c r="A14" s="94" t="s">
        <v>83</v>
      </c>
      <c r="B14" s="95">
        <f>'AR Tables'!D46</f>
        <v>4710</v>
      </c>
      <c r="C14" s="178">
        <f>B14/$B$16</f>
        <v>0.104143634192721</v>
      </c>
      <c r="D14" s="96">
        <f>'AR Tables'!E46</f>
        <v>5041.42</v>
      </c>
      <c r="E14" s="178">
        <f>D14/$D$16</f>
        <v>0.4224388250023064</v>
      </c>
      <c r="F14" s="95">
        <f>AVERAGE(B3:F3)</f>
        <v>4831.5978000000005</v>
      </c>
      <c r="G14" s="97">
        <f>D14/B14*1000</f>
        <v>1070.3651804670912</v>
      </c>
    </row>
    <row r="15" spans="1:8" x14ac:dyDescent="0.25">
      <c r="A15" s="98" t="s">
        <v>53</v>
      </c>
      <c r="B15" s="99">
        <f>'AR Tables'!F46</f>
        <v>1820</v>
      </c>
      <c r="C15" s="179">
        <f>B15/$B$16</f>
        <v>4.0242338477866714E-2</v>
      </c>
      <c r="D15" s="100">
        <f>'AR Tables'!G46</f>
        <v>1462.2450000000003</v>
      </c>
      <c r="E15" s="179">
        <f>D15/$D$16</f>
        <v>0.1225267999225412</v>
      </c>
      <c r="F15" s="99">
        <f>AVERAGE(B4:F4)</f>
        <v>1363.1263999999999</v>
      </c>
      <c r="G15" s="101">
        <f>D15/B15*1000</f>
        <v>803.43131868131888</v>
      </c>
    </row>
    <row r="16" spans="1:8" ht="16.5" thickBot="1" x14ac:dyDescent="0.3">
      <c r="A16" s="102" t="s">
        <v>57</v>
      </c>
      <c r="B16" s="103">
        <f>SUM(B13:B15)</f>
        <v>45226</v>
      </c>
      <c r="C16" s="104">
        <f>B16/$B$16</f>
        <v>1</v>
      </c>
      <c r="D16" s="105">
        <f>SUM(D13:D15)</f>
        <v>11934.083000000001</v>
      </c>
      <c r="E16" s="104">
        <f>D16/$D$16</f>
        <v>1</v>
      </c>
      <c r="F16" s="103">
        <f>SUM(F13:F15)</f>
        <v>11474.251600000001</v>
      </c>
      <c r="G16" s="106">
        <f>D16/B16*1000</f>
        <v>263.87659753239291</v>
      </c>
    </row>
    <row r="18" spans="1:13" x14ac:dyDescent="0.25">
      <c r="F18" s="83">
        <f>F16-'AR Tables'!J46</f>
        <v>-1.7999999963649316E-3</v>
      </c>
    </row>
    <row r="20" spans="1:13" x14ac:dyDescent="0.25">
      <c r="D20" s="230" t="s">
        <v>318</v>
      </c>
      <c r="E20" s="230" t="s">
        <v>357</v>
      </c>
      <c r="F20" s="230" t="s">
        <v>256</v>
      </c>
      <c r="G20" s="230" t="s">
        <v>257</v>
      </c>
      <c r="I20" s="76" t="s">
        <v>301</v>
      </c>
      <c r="L20" s="107"/>
      <c r="M20" s="107"/>
    </row>
    <row r="21" spans="1:13" x14ac:dyDescent="0.25">
      <c r="A21" s="1" t="s">
        <v>259</v>
      </c>
      <c r="D21" s="107">
        <v>44844</v>
      </c>
      <c r="E21" s="107">
        <f>'AR Tables'!B110+'AR Tables'!D110+'AR Tables'!F110</f>
        <v>45226</v>
      </c>
      <c r="F21" s="107">
        <f>E21-D21</f>
        <v>382</v>
      </c>
      <c r="G21" s="108">
        <f>F21/D21</f>
        <v>8.5184194095085184E-3</v>
      </c>
    </row>
    <row r="22" spans="1:13" x14ac:dyDescent="0.25">
      <c r="A22" s="1" t="s">
        <v>260</v>
      </c>
      <c r="D22" s="107">
        <v>38526</v>
      </c>
      <c r="E22" s="107">
        <f>'AR Tables'!B135+'AR Tables'!D135+'AR Tables'!F135</f>
        <v>38840</v>
      </c>
      <c r="F22" s="107">
        <f>E22-D22</f>
        <v>314</v>
      </c>
      <c r="G22" s="108">
        <f>F22/D22</f>
        <v>8.1503400301095371E-3</v>
      </c>
    </row>
  </sheetData>
  <phoneticPr fontId="2" type="noConversion"/>
  <conditionalFormatting sqref="B6:F6 B7:B9">
    <cfRule type="cellIs" dxfId="5" priority="7" stopIfTrue="1" operator="between">
      <formula>-1</formula>
      <formula>1</formula>
    </cfRule>
    <cfRule type="cellIs" dxfId="4" priority="8" stopIfTrue="1" operator="greaterThan">
      <formula>1</formula>
    </cfRule>
    <cfRule type="cellIs" dxfId="3" priority="9" stopIfTrue="1" operator="lessThan">
      <formula>-1</formula>
    </cfRule>
  </conditionalFormatting>
  <conditionalFormatting sqref="F18">
    <cfRule type="cellIs" dxfId="2" priority="1" stopIfTrue="1" operator="between">
      <formula>-1</formula>
      <formula>1</formula>
    </cfRule>
    <cfRule type="cellIs" dxfId="1" priority="2" stopIfTrue="1" operator="greaterThan">
      <formula>1</formula>
    </cfRule>
    <cfRule type="cellIs" dxfId="0" priority="3" stopIfTrue="1" operator="lessThan">
      <formula>-1</formula>
    </cfRule>
  </conditionalFormatting>
  <pageMargins left="0.75" right="0.75" top="1" bottom="1" header="0.5" footer="0.5"/>
  <pageSetup paperSize="9" orientation="landscape" r:id="rId1"/>
  <headerFooter alignWithMargins="0"/>
  <ignoredErrors>
    <ignoredError sqref="C16:D16 F16:G16" formula="1"/>
    <ignoredError sqref="E16" evalError="1" formula="1"/>
    <ignoredError sqref="E13:E15" evalError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T18"/>
  <sheetViews>
    <sheetView zoomScale="130" zoomScaleNormal="130" workbookViewId="0">
      <selection activeCell="C9" sqref="C9"/>
    </sheetView>
  </sheetViews>
  <sheetFormatPr defaultRowHeight="15.75" x14ac:dyDescent="0.25"/>
  <cols>
    <col min="1" max="1" width="25.7109375" style="1" customWidth="1"/>
    <col min="2" max="18" width="12.7109375" style="1" customWidth="1"/>
    <col min="19" max="16384" width="9.140625" style="1"/>
  </cols>
  <sheetData>
    <row r="1" spans="1:20" x14ac:dyDescent="0.25">
      <c r="A1" s="76" t="str">
        <f>Input!A1</f>
        <v>Result set 10817 [Fin YTD Volume] run 30/06/24</v>
      </c>
      <c r="B1" s="76"/>
      <c r="C1" s="76"/>
      <c r="D1" s="76"/>
      <c r="E1" s="74"/>
      <c r="F1" s="74"/>
      <c r="G1" s="74"/>
      <c r="H1" s="74"/>
      <c r="I1" s="74"/>
      <c r="J1" s="74"/>
      <c r="K1" s="74"/>
      <c r="L1" s="74"/>
    </row>
    <row r="2" spans="1:20" x14ac:dyDescent="0.25">
      <c r="A2" s="76" t="s">
        <v>122</v>
      </c>
      <c r="B2" s="76"/>
      <c r="C2" s="76"/>
      <c r="D2" s="76"/>
      <c r="E2" s="74"/>
      <c r="F2" s="74"/>
      <c r="G2" s="74"/>
      <c r="H2" s="74"/>
      <c r="I2" s="74"/>
      <c r="J2" s="74"/>
      <c r="K2" s="74"/>
      <c r="L2" s="74"/>
    </row>
    <row r="4" spans="1:20" ht="16.5" thickBot="1" x14ac:dyDescent="0.3">
      <c r="A4" s="74" t="s">
        <v>117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20" ht="24.95" customHeight="1" x14ac:dyDescent="0.25">
      <c r="A5" s="331" t="s">
        <v>107</v>
      </c>
      <c r="B5" s="327" t="s">
        <v>368</v>
      </c>
      <c r="C5" s="327" t="s">
        <v>321</v>
      </c>
      <c r="D5" s="327" t="s">
        <v>310</v>
      </c>
      <c r="E5" s="327" t="s">
        <v>302</v>
      </c>
      <c r="F5" s="327" t="s">
        <v>264</v>
      </c>
      <c r="G5" s="329" t="s">
        <v>249</v>
      </c>
      <c r="H5" s="329" t="s">
        <v>216</v>
      </c>
      <c r="I5" s="329" t="s">
        <v>176</v>
      </c>
      <c r="J5" s="329" t="s">
        <v>154</v>
      </c>
      <c r="K5" s="329" t="s">
        <v>137</v>
      </c>
      <c r="L5" s="329" t="s">
        <v>124</v>
      </c>
      <c r="M5" s="329" t="s">
        <v>121</v>
      </c>
      <c r="N5" s="329" t="s">
        <v>108</v>
      </c>
      <c r="O5" s="329" t="s">
        <v>109</v>
      </c>
      <c r="P5" s="329" t="s">
        <v>118</v>
      </c>
      <c r="Q5" s="329" t="s">
        <v>119</v>
      </c>
      <c r="R5" s="329" t="s">
        <v>120</v>
      </c>
      <c r="T5" s="76" t="s">
        <v>263</v>
      </c>
    </row>
    <row r="6" spans="1:20" ht="24.95" customHeight="1" thickBot="1" x14ac:dyDescent="0.3">
      <c r="A6" s="332"/>
      <c r="B6" s="328"/>
      <c r="C6" s="328"/>
      <c r="D6" s="328"/>
      <c r="E6" s="328"/>
      <c r="F6" s="328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0"/>
      <c r="R6" s="330"/>
      <c r="T6" s="76" t="s">
        <v>306</v>
      </c>
    </row>
    <row r="7" spans="1:20" ht="15" customHeight="1" thickBot="1" x14ac:dyDescent="0.3">
      <c r="A7" s="77" t="s">
        <v>370</v>
      </c>
      <c r="B7" s="78">
        <v>1</v>
      </c>
      <c r="C7" s="258" t="s">
        <v>369</v>
      </c>
      <c r="D7" s="258" t="s">
        <v>369</v>
      </c>
      <c r="E7" s="258" t="s">
        <v>369</v>
      </c>
      <c r="F7" s="258" t="s">
        <v>369</v>
      </c>
      <c r="G7" s="259" t="s">
        <v>369</v>
      </c>
      <c r="H7" s="259" t="s">
        <v>369</v>
      </c>
      <c r="I7" s="259" t="s">
        <v>369</v>
      </c>
      <c r="J7" s="259" t="s">
        <v>369</v>
      </c>
      <c r="K7" s="259" t="s">
        <v>369</v>
      </c>
      <c r="L7" s="259" t="s">
        <v>369</v>
      </c>
      <c r="M7" s="259" t="s">
        <v>369</v>
      </c>
      <c r="N7" s="259" t="s">
        <v>369</v>
      </c>
      <c r="O7" s="259" t="s">
        <v>369</v>
      </c>
      <c r="P7" s="259" t="s">
        <v>369</v>
      </c>
      <c r="Q7" s="259" t="s">
        <v>369</v>
      </c>
      <c r="R7" s="259" t="s">
        <v>369</v>
      </c>
    </row>
    <row r="8" spans="1:20" ht="15" customHeight="1" thickBot="1" x14ac:dyDescent="0.3">
      <c r="A8" s="77" t="s">
        <v>175</v>
      </c>
      <c r="B8" s="78">
        <v>2</v>
      </c>
      <c r="C8" s="78">
        <v>1</v>
      </c>
      <c r="D8" s="78">
        <v>1</v>
      </c>
      <c r="E8" s="78">
        <v>3</v>
      </c>
      <c r="F8" s="78">
        <v>2</v>
      </c>
      <c r="G8" s="79">
        <v>3</v>
      </c>
      <c r="H8" s="79">
        <v>1</v>
      </c>
      <c r="I8" s="79">
        <v>2</v>
      </c>
      <c r="J8" s="79">
        <v>2</v>
      </c>
      <c r="K8" s="79">
        <v>0</v>
      </c>
      <c r="L8" s="79">
        <v>1</v>
      </c>
      <c r="M8" s="79">
        <v>0</v>
      </c>
      <c r="N8" s="79">
        <v>2</v>
      </c>
      <c r="O8" s="259" t="s">
        <v>369</v>
      </c>
      <c r="P8" s="259" t="s">
        <v>369</v>
      </c>
      <c r="Q8" s="259" t="s">
        <v>369</v>
      </c>
      <c r="R8" s="259" t="s">
        <v>369</v>
      </c>
    </row>
    <row r="9" spans="1:20" ht="15" customHeight="1" thickBot="1" x14ac:dyDescent="0.3">
      <c r="A9" s="77" t="s">
        <v>110</v>
      </c>
      <c r="B9" s="78">
        <v>0</v>
      </c>
      <c r="C9" s="78">
        <v>2</v>
      </c>
      <c r="D9" s="78">
        <v>4</v>
      </c>
      <c r="E9" s="78">
        <v>1</v>
      </c>
      <c r="F9" s="78">
        <v>2</v>
      </c>
      <c r="G9" s="79">
        <v>0</v>
      </c>
      <c r="H9" s="79">
        <v>2</v>
      </c>
      <c r="I9" s="79">
        <v>2</v>
      </c>
      <c r="J9" s="79">
        <v>1</v>
      </c>
      <c r="K9" s="79">
        <v>3</v>
      </c>
      <c r="L9" s="79">
        <v>2</v>
      </c>
      <c r="M9" s="79">
        <v>3</v>
      </c>
      <c r="N9" s="79">
        <v>1</v>
      </c>
      <c r="O9" s="79">
        <v>2</v>
      </c>
      <c r="P9" s="79">
        <v>1</v>
      </c>
      <c r="Q9" s="79">
        <v>0</v>
      </c>
      <c r="R9" s="79">
        <v>0</v>
      </c>
    </row>
    <row r="10" spans="1:20" ht="15" customHeight="1" thickBot="1" x14ac:dyDescent="0.3">
      <c r="A10" s="77" t="s">
        <v>111</v>
      </c>
      <c r="B10" s="78">
        <v>4</v>
      </c>
      <c r="C10" s="78">
        <v>2</v>
      </c>
      <c r="D10" s="78">
        <v>0</v>
      </c>
      <c r="E10" s="78">
        <v>1</v>
      </c>
      <c r="F10" s="78">
        <v>1</v>
      </c>
      <c r="G10" s="79">
        <v>2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2</v>
      </c>
      <c r="Q10" s="79">
        <v>3</v>
      </c>
      <c r="R10" s="79">
        <v>2</v>
      </c>
    </row>
    <row r="11" spans="1:20" ht="15" customHeight="1" thickBot="1" x14ac:dyDescent="0.3">
      <c r="A11" s="77" t="s">
        <v>112</v>
      </c>
      <c r="B11" s="78">
        <v>0</v>
      </c>
      <c r="C11" s="78">
        <v>1</v>
      </c>
      <c r="D11" s="78">
        <v>1</v>
      </c>
      <c r="E11" s="78">
        <v>0</v>
      </c>
      <c r="F11" s="78">
        <v>0</v>
      </c>
      <c r="G11" s="79">
        <v>0</v>
      </c>
      <c r="H11" s="79">
        <v>1</v>
      </c>
      <c r="I11" s="79">
        <v>0</v>
      </c>
      <c r="J11" s="79">
        <v>2</v>
      </c>
      <c r="K11" s="79">
        <v>1</v>
      </c>
      <c r="L11" s="79">
        <v>2</v>
      </c>
      <c r="M11" s="79">
        <v>1</v>
      </c>
      <c r="N11" s="79">
        <v>1</v>
      </c>
      <c r="O11" s="79">
        <v>1</v>
      </c>
      <c r="P11" s="79">
        <v>1</v>
      </c>
      <c r="Q11" s="79">
        <v>0</v>
      </c>
      <c r="R11" s="79">
        <v>2</v>
      </c>
    </row>
    <row r="12" spans="1:20" ht="15" customHeight="1" thickBot="1" x14ac:dyDescent="0.3">
      <c r="A12" s="77" t="s">
        <v>113</v>
      </c>
      <c r="B12" s="78">
        <v>0</v>
      </c>
      <c r="C12" s="78">
        <v>0</v>
      </c>
      <c r="D12" s="78">
        <v>0</v>
      </c>
      <c r="E12" s="78">
        <v>1</v>
      </c>
      <c r="F12" s="78">
        <v>1</v>
      </c>
      <c r="G12" s="79">
        <v>1</v>
      </c>
      <c r="H12" s="79">
        <v>1</v>
      </c>
      <c r="I12" s="79">
        <v>1</v>
      </c>
      <c r="J12" s="79">
        <v>0</v>
      </c>
      <c r="K12" s="79">
        <v>0</v>
      </c>
      <c r="L12" s="79">
        <v>0</v>
      </c>
      <c r="M12" s="79">
        <v>0</v>
      </c>
      <c r="N12" s="79">
        <v>1</v>
      </c>
      <c r="O12" s="79">
        <v>1</v>
      </c>
      <c r="P12" s="79">
        <v>1</v>
      </c>
      <c r="Q12" s="79">
        <v>2</v>
      </c>
      <c r="R12" s="79">
        <v>1</v>
      </c>
    </row>
    <row r="13" spans="1:20" ht="15" customHeight="1" thickBot="1" x14ac:dyDescent="0.3">
      <c r="A13" s="77" t="s">
        <v>114</v>
      </c>
      <c r="B13" s="78">
        <v>0</v>
      </c>
      <c r="C13" s="78">
        <v>0</v>
      </c>
      <c r="D13" s="78">
        <v>0</v>
      </c>
      <c r="E13" s="78">
        <v>0</v>
      </c>
      <c r="F13" s="78">
        <v>0</v>
      </c>
      <c r="G13" s="79">
        <v>0</v>
      </c>
      <c r="H13" s="79">
        <v>0</v>
      </c>
      <c r="I13" s="79">
        <v>1</v>
      </c>
      <c r="J13" s="79">
        <v>1</v>
      </c>
      <c r="K13" s="79">
        <v>1</v>
      </c>
      <c r="L13" s="79">
        <v>1</v>
      </c>
      <c r="M13" s="79">
        <v>1</v>
      </c>
      <c r="N13" s="79">
        <v>0</v>
      </c>
      <c r="O13" s="79">
        <v>0</v>
      </c>
      <c r="P13" s="79">
        <v>0</v>
      </c>
      <c r="Q13" s="79">
        <v>0</v>
      </c>
      <c r="R13" s="79">
        <v>0</v>
      </c>
    </row>
    <row r="14" spans="1:20" ht="15" customHeight="1" thickBot="1" x14ac:dyDescent="0.3">
      <c r="A14" s="77" t="s">
        <v>115</v>
      </c>
      <c r="B14" s="78">
        <v>1</v>
      </c>
      <c r="C14" s="78">
        <v>1</v>
      </c>
      <c r="D14" s="78">
        <v>1</v>
      </c>
      <c r="E14" s="78">
        <v>1</v>
      </c>
      <c r="F14" s="78">
        <v>1</v>
      </c>
      <c r="G14" s="79">
        <v>1</v>
      </c>
      <c r="H14" s="79">
        <v>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</row>
    <row r="15" spans="1:20" ht="15" customHeight="1" thickBot="1" x14ac:dyDescent="0.3">
      <c r="A15" s="80" t="s">
        <v>116</v>
      </c>
      <c r="B15" s="81">
        <f>SUM(B7:B14)</f>
        <v>8</v>
      </c>
      <c r="C15" s="81">
        <f t="shared" ref="C15:R15" si="0">SUM(C7:C14)</f>
        <v>7</v>
      </c>
      <c r="D15" s="81">
        <f t="shared" si="0"/>
        <v>7</v>
      </c>
      <c r="E15" s="81">
        <f t="shared" si="0"/>
        <v>7</v>
      </c>
      <c r="F15" s="81">
        <f t="shared" si="0"/>
        <v>7</v>
      </c>
      <c r="G15" s="82">
        <f t="shared" si="0"/>
        <v>7</v>
      </c>
      <c r="H15" s="82">
        <f t="shared" si="0"/>
        <v>7</v>
      </c>
      <c r="I15" s="82">
        <f t="shared" si="0"/>
        <v>7</v>
      </c>
      <c r="J15" s="82">
        <f t="shared" si="0"/>
        <v>7</v>
      </c>
      <c r="K15" s="82">
        <f t="shared" si="0"/>
        <v>6</v>
      </c>
      <c r="L15" s="82">
        <f t="shared" si="0"/>
        <v>7</v>
      </c>
      <c r="M15" s="82">
        <f t="shared" si="0"/>
        <v>6</v>
      </c>
      <c r="N15" s="82">
        <f t="shared" si="0"/>
        <v>6</v>
      </c>
      <c r="O15" s="82">
        <f t="shared" si="0"/>
        <v>5</v>
      </c>
      <c r="P15" s="82">
        <f t="shared" si="0"/>
        <v>5</v>
      </c>
      <c r="Q15" s="82">
        <f t="shared" si="0"/>
        <v>5</v>
      </c>
      <c r="R15" s="82">
        <f t="shared" si="0"/>
        <v>5</v>
      </c>
    </row>
    <row r="17" spans="1:4" x14ac:dyDescent="0.25">
      <c r="A17" s="74"/>
      <c r="B17" s="74"/>
      <c r="C17" s="74"/>
      <c r="D17" s="74"/>
    </row>
    <row r="18" spans="1:4" x14ac:dyDescent="0.25">
      <c r="A18" s="74"/>
      <c r="B18" s="74"/>
      <c r="C18" s="74"/>
      <c r="D18" s="74"/>
    </row>
  </sheetData>
  <sortState xmlns:xlrd2="http://schemas.microsoft.com/office/spreadsheetml/2017/richdata2" ref="A18:S27">
    <sortCondition descending="1" ref="O18:O27"/>
  </sortState>
  <mergeCells count="18">
    <mergeCell ref="E5:E6"/>
    <mergeCell ref="D5:D6"/>
    <mergeCell ref="C5:C6"/>
    <mergeCell ref="R5:R6"/>
    <mergeCell ref="B5:B6"/>
    <mergeCell ref="A5:A6"/>
    <mergeCell ref="M5:M6"/>
    <mergeCell ref="N5:N6"/>
    <mergeCell ref="Q5:Q6"/>
    <mergeCell ref="P5:P6"/>
    <mergeCell ref="O5:O6"/>
    <mergeCell ref="L5:L6"/>
    <mergeCell ref="K5:K6"/>
    <mergeCell ref="J5:J6"/>
    <mergeCell ref="I5:I6"/>
    <mergeCell ref="H5:H6"/>
    <mergeCell ref="G5:G6"/>
    <mergeCell ref="F5:F6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M167"/>
  <sheetViews>
    <sheetView zoomScaleNormal="100" workbookViewId="0"/>
  </sheetViews>
  <sheetFormatPr defaultRowHeight="15.75" x14ac:dyDescent="0.25"/>
  <cols>
    <col min="1" max="1" width="8.5703125" style="1" bestFit="1" customWidth="1"/>
    <col min="2" max="2" width="14" style="1" bestFit="1" customWidth="1"/>
    <col min="3" max="3" width="67.85546875" style="1" bestFit="1" customWidth="1"/>
    <col min="4" max="4" width="10.140625" style="1" bestFit="1" customWidth="1"/>
    <col min="5" max="5" width="14.28515625" style="1" bestFit="1" customWidth="1"/>
    <col min="6" max="6" width="17.28515625" style="1" bestFit="1" customWidth="1"/>
    <col min="7" max="7" width="14.140625" style="1" bestFit="1" customWidth="1"/>
    <col min="8" max="8" width="9.85546875" style="1" bestFit="1" customWidth="1"/>
    <col min="9" max="9" width="12.28515625" style="1" bestFit="1" customWidth="1"/>
    <col min="10" max="10" width="12.5703125" style="1" bestFit="1" customWidth="1"/>
    <col min="11" max="16384" width="9.140625" style="1"/>
  </cols>
  <sheetData>
    <row r="1" spans="1:13" x14ac:dyDescent="0.25">
      <c r="A1" s="76" t="str">
        <f>'Major Customers'!A1</f>
        <v>Result set 10817 [Fin YTD Volume] run 30/06/24</v>
      </c>
      <c r="B1" s="74"/>
      <c r="C1" s="74"/>
      <c r="D1" s="74"/>
      <c r="E1" s="74"/>
      <c r="F1" s="74"/>
      <c r="G1" s="74"/>
      <c r="H1" s="74"/>
      <c r="I1" s="74"/>
      <c r="J1" s="74"/>
    </row>
    <row r="2" spans="1:13" x14ac:dyDescent="0.25">
      <c r="A2" s="74" t="s">
        <v>138</v>
      </c>
      <c r="B2" s="74" t="s">
        <v>68</v>
      </c>
      <c r="C2" s="74" t="s">
        <v>69</v>
      </c>
      <c r="D2" s="74" t="s">
        <v>139</v>
      </c>
      <c r="E2" s="74" t="s">
        <v>140</v>
      </c>
      <c r="F2" s="74" t="s">
        <v>141</v>
      </c>
      <c r="G2" s="74" t="s">
        <v>123</v>
      </c>
      <c r="H2" s="74" t="s">
        <v>177</v>
      </c>
      <c r="I2" s="74" t="s">
        <v>178</v>
      </c>
      <c r="J2" s="74" t="s">
        <v>357</v>
      </c>
    </row>
    <row r="3" spans="1:13" x14ac:dyDescent="0.25">
      <c r="A3" s="1" t="s">
        <v>407</v>
      </c>
      <c r="B3" s="1" t="s">
        <v>61</v>
      </c>
      <c r="C3" s="1" t="s">
        <v>236</v>
      </c>
      <c r="D3" s="83">
        <v>1053880</v>
      </c>
      <c r="E3" s="84">
        <v>1681149.37</v>
      </c>
      <c r="F3" s="83">
        <v>80661</v>
      </c>
      <c r="G3" s="229">
        <v>1134541</v>
      </c>
      <c r="H3" s="1">
        <v>334</v>
      </c>
      <c r="I3" s="1">
        <v>3155</v>
      </c>
      <c r="J3" s="113" t="s">
        <v>242</v>
      </c>
    </row>
    <row r="4" spans="1:13" x14ac:dyDescent="0.25">
      <c r="A4" s="1" t="s">
        <v>407</v>
      </c>
      <c r="B4" s="1" t="s">
        <v>70</v>
      </c>
      <c r="C4" s="1" t="s">
        <v>314</v>
      </c>
      <c r="D4" s="83">
        <v>377083</v>
      </c>
      <c r="E4" s="84">
        <v>921326.92</v>
      </c>
      <c r="F4" s="83">
        <v>22031</v>
      </c>
      <c r="G4" s="229">
        <v>399114</v>
      </c>
      <c r="H4" s="1">
        <v>340</v>
      </c>
      <c r="I4" s="1">
        <v>1109</v>
      </c>
      <c r="J4" s="113" t="s">
        <v>159</v>
      </c>
    </row>
    <row r="5" spans="1:13" x14ac:dyDescent="0.25">
      <c r="A5" s="1" t="s">
        <v>407</v>
      </c>
      <c r="B5" s="1" t="s">
        <v>62</v>
      </c>
      <c r="C5" s="1" t="s">
        <v>143</v>
      </c>
      <c r="D5" s="83">
        <v>356774</v>
      </c>
      <c r="E5" s="84">
        <v>871705.94</v>
      </c>
      <c r="F5" s="83">
        <v>26680</v>
      </c>
      <c r="G5" s="229">
        <v>383454</v>
      </c>
      <c r="H5" s="1">
        <v>334</v>
      </c>
      <c r="I5" s="1">
        <v>1068</v>
      </c>
      <c r="J5" s="113" t="s">
        <v>159</v>
      </c>
    </row>
    <row r="6" spans="1:13" x14ac:dyDescent="0.25">
      <c r="A6" s="1" t="s">
        <v>407</v>
      </c>
      <c r="B6" s="1" t="s">
        <v>71</v>
      </c>
      <c r="C6" s="1" t="s">
        <v>412</v>
      </c>
      <c r="D6" s="83">
        <v>358342</v>
      </c>
      <c r="E6" s="84">
        <v>875537.04</v>
      </c>
      <c r="F6" s="83">
        <v>20822</v>
      </c>
      <c r="G6" s="229">
        <v>379164</v>
      </c>
      <c r="H6" s="1">
        <v>340</v>
      </c>
      <c r="I6" s="1">
        <v>1054</v>
      </c>
      <c r="J6" s="113" t="s">
        <v>159</v>
      </c>
    </row>
    <row r="7" spans="1:13" x14ac:dyDescent="0.25">
      <c r="A7" s="1" t="s">
        <v>407</v>
      </c>
      <c r="B7" s="1" t="s">
        <v>63</v>
      </c>
      <c r="C7" s="1" t="s">
        <v>82</v>
      </c>
      <c r="D7" s="83">
        <v>288421</v>
      </c>
      <c r="E7" s="84">
        <v>704699.06</v>
      </c>
      <c r="F7" s="83">
        <v>21625</v>
      </c>
      <c r="G7" s="229">
        <v>310046</v>
      </c>
      <c r="H7" s="1">
        <v>334</v>
      </c>
      <c r="I7" s="1">
        <v>864</v>
      </c>
      <c r="J7" s="113" t="s">
        <v>159</v>
      </c>
    </row>
    <row r="8" spans="1:13" x14ac:dyDescent="0.25">
      <c r="A8" s="1" t="s">
        <v>407</v>
      </c>
      <c r="B8" s="1" t="s">
        <v>144</v>
      </c>
      <c r="C8" s="1" t="s">
        <v>239</v>
      </c>
      <c r="D8" s="83">
        <v>191925</v>
      </c>
      <c r="E8" s="84">
        <v>468930.37</v>
      </c>
      <c r="F8" s="83">
        <v>14321</v>
      </c>
      <c r="G8" s="229">
        <v>206246</v>
      </c>
      <c r="H8" s="1">
        <v>334</v>
      </c>
      <c r="I8" s="1">
        <v>575</v>
      </c>
      <c r="J8" s="113" t="s">
        <v>185</v>
      </c>
    </row>
    <row r="9" spans="1:13" x14ac:dyDescent="0.25">
      <c r="A9" s="1" t="s">
        <v>407</v>
      </c>
      <c r="B9" s="1" t="s">
        <v>65</v>
      </c>
      <c r="C9" s="1" t="s">
        <v>316</v>
      </c>
      <c r="D9" s="83">
        <v>103546</v>
      </c>
      <c r="E9" s="84">
        <v>252993.95</v>
      </c>
      <c r="F9" s="83">
        <v>6464</v>
      </c>
      <c r="G9" s="229">
        <v>110010</v>
      </c>
      <c r="H9" s="1">
        <v>340</v>
      </c>
      <c r="I9" s="1">
        <v>305</v>
      </c>
      <c r="J9" s="113" t="s">
        <v>185</v>
      </c>
    </row>
    <row r="10" spans="1:13" x14ac:dyDescent="0.25">
      <c r="A10" s="1" t="s">
        <v>407</v>
      </c>
      <c r="B10" s="1" t="s">
        <v>213</v>
      </c>
      <c r="C10" s="1" t="s">
        <v>317</v>
      </c>
      <c r="D10" s="83">
        <v>57327</v>
      </c>
      <c r="E10" s="84">
        <v>140067.21</v>
      </c>
      <c r="F10" s="83">
        <v>3353</v>
      </c>
      <c r="G10" s="229">
        <v>60680</v>
      </c>
      <c r="H10" s="1">
        <v>340</v>
      </c>
      <c r="I10" s="1">
        <v>169</v>
      </c>
      <c r="J10" s="113" t="s">
        <v>413</v>
      </c>
    </row>
    <row r="11" spans="1:13" x14ac:dyDescent="0.25">
      <c r="A11" s="1" t="s">
        <v>407</v>
      </c>
      <c r="B11" s="1" t="s">
        <v>148</v>
      </c>
      <c r="C11" s="1" t="s">
        <v>149</v>
      </c>
      <c r="D11" s="83">
        <v>46579</v>
      </c>
      <c r="E11" s="84">
        <v>113806.45</v>
      </c>
      <c r="F11" s="83">
        <v>2747</v>
      </c>
      <c r="G11" s="83">
        <v>49326</v>
      </c>
      <c r="H11" s="1">
        <v>340</v>
      </c>
      <c r="I11" s="1">
        <v>137</v>
      </c>
    </row>
    <row r="12" spans="1:13" x14ac:dyDescent="0.25">
      <c r="A12" s="1" t="s">
        <v>407</v>
      </c>
      <c r="B12" s="1" t="s">
        <v>150</v>
      </c>
      <c r="C12" s="1" t="s">
        <v>151</v>
      </c>
      <c r="D12" s="83">
        <v>30064</v>
      </c>
      <c r="E12" s="84">
        <v>73455.37</v>
      </c>
      <c r="F12" s="83">
        <v>1740</v>
      </c>
      <c r="G12" s="83">
        <v>31804</v>
      </c>
      <c r="H12" s="1">
        <v>340</v>
      </c>
      <c r="I12" s="1">
        <v>88</v>
      </c>
    </row>
    <row r="13" spans="1:13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</row>
    <row r="14" spans="1:13" x14ac:dyDescent="0.25">
      <c r="A14" s="74" t="s">
        <v>138</v>
      </c>
      <c r="B14" s="74" t="s">
        <v>68</v>
      </c>
      <c r="C14" s="74" t="s">
        <v>69</v>
      </c>
      <c r="D14" s="74" t="s">
        <v>139</v>
      </c>
      <c r="E14" s="74" t="s">
        <v>140</v>
      </c>
      <c r="F14" s="74" t="s">
        <v>141</v>
      </c>
      <c r="G14" s="114" t="s">
        <v>123</v>
      </c>
      <c r="H14" s="74" t="s">
        <v>177</v>
      </c>
      <c r="I14" s="74" t="s">
        <v>178</v>
      </c>
      <c r="J14" s="114" t="s">
        <v>318</v>
      </c>
      <c r="L14" s="75"/>
    </row>
    <row r="15" spans="1:13" x14ac:dyDescent="0.25">
      <c r="A15" s="1" t="s">
        <v>322</v>
      </c>
      <c r="B15" s="1" t="s">
        <v>61</v>
      </c>
      <c r="C15" s="1" t="s">
        <v>236</v>
      </c>
      <c r="D15" s="83">
        <v>1102567</v>
      </c>
      <c r="E15" s="84">
        <v>1611291.42</v>
      </c>
      <c r="F15" s="83">
        <v>101385</v>
      </c>
      <c r="G15" s="229">
        <v>1203952</v>
      </c>
      <c r="H15" s="1">
        <v>328</v>
      </c>
      <c r="I15" s="1">
        <v>3361</v>
      </c>
      <c r="J15" s="113" t="s">
        <v>242</v>
      </c>
      <c r="K15" s="1" t="s">
        <v>199</v>
      </c>
      <c r="L15" s="75"/>
      <c r="M15" s="75"/>
    </row>
    <row r="16" spans="1:13" x14ac:dyDescent="0.25">
      <c r="A16" s="1" t="s">
        <v>322</v>
      </c>
      <c r="B16" s="1" t="s">
        <v>70</v>
      </c>
      <c r="C16" s="1" t="s">
        <v>314</v>
      </c>
      <c r="D16" s="83">
        <v>389814</v>
      </c>
      <c r="E16" s="84">
        <v>872520.66</v>
      </c>
      <c r="F16" s="83">
        <v>21950</v>
      </c>
      <c r="G16" s="229">
        <v>411764</v>
      </c>
      <c r="H16" s="1">
        <v>341</v>
      </c>
      <c r="I16" s="1">
        <v>1143</v>
      </c>
      <c r="J16" s="113" t="s">
        <v>156</v>
      </c>
      <c r="K16" s="1" t="s">
        <v>200</v>
      </c>
      <c r="L16" s="75"/>
      <c r="M16" s="75"/>
    </row>
    <row r="17" spans="1:13" x14ac:dyDescent="0.25">
      <c r="A17" s="1" t="s">
        <v>322</v>
      </c>
      <c r="B17" s="1" t="s">
        <v>71</v>
      </c>
      <c r="C17" s="1" t="s">
        <v>323</v>
      </c>
      <c r="D17" s="83">
        <v>369730</v>
      </c>
      <c r="E17" s="84">
        <v>827566.64</v>
      </c>
      <c r="F17" s="83">
        <v>20307</v>
      </c>
      <c r="G17" s="229">
        <v>390037</v>
      </c>
      <c r="H17" s="1">
        <v>341</v>
      </c>
      <c r="I17" s="1">
        <v>1084</v>
      </c>
      <c r="J17" s="113" t="s">
        <v>159</v>
      </c>
      <c r="K17" s="1" t="s">
        <v>201</v>
      </c>
      <c r="L17" s="75"/>
      <c r="M17" s="75"/>
    </row>
    <row r="18" spans="1:13" x14ac:dyDescent="0.25">
      <c r="A18" s="1" t="s">
        <v>322</v>
      </c>
      <c r="B18" s="1" t="s">
        <v>62</v>
      </c>
      <c r="C18" s="1" t="s">
        <v>143</v>
      </c>
      <c r="D18" s="83">
        <v>348063</v>
      </c>
      <c r="E18" s="84">
        <v>779069.43</v>
      </c>
      <c r="F18" s="83">
        <v>31414</v>
      </c>
      <c r="G18" s="229">
        <v>379477</v>
      </c>
      <c r="H18" s="1">
        <v>328</v>
      </c>
      <c r="I18" s="1">
        <v>1061</v>
      </c>
      <c r="J18" s="113" t="s">
        <v>159</v>
      </c>
      <c r="K18" s="1" t="s">
        <v>304</v>
      </c>
      <c r="L18" s="75"/>
      <c r="M18" s="75"/>
    </row>
    <row r="19" spans="1:13" x14ac:dyDescent="0.25">
      <c r="A19" s="1" t="s">
        <v>322</v>
      </c>
      <c r="B19" s="1" t="s">
        <v>63</v>
      </c>
      <c r="C19" s="1" t="s">
        <v>82</v>
      </c>
      <c r="D19" s="83">
        <v>254825</v>
      </c>
      <c r="E19" s="84">
        <v>570374.78</v>
      </c>
      <c r="F19" s="83">
        <v>22990</v>
      </c>
      <c r="G19" s="229">
        <v>277815</v>
      </c>
      <c r="H19" s="1">
        <v>328</v>
      </c>
      <c r="I19" s="1">
        <v>777</v>
      </c>
      <c r="J19" s="113" t="s">
        <v>158</v>
      </c>
      <c r="K19" s="1" t="s">
        <v>207</v>
      </c>
      <c r="L19" s="75"/>
      <c r="M19" s="75"/>
    </row>
    <row r="20" spans="1:13" x14ac:dyDescent="0.25">
      <c r="A20" s="1" t="s">
        <v>322</v>
      </c>
      <c r="B20" s="1" t="s">
        <v>144</v>
      </c>
      <c r="C20" s="1" t="s">
        <v>239</v>
      </c>
      <c r="D20" s="83">
        <v>215546</v>
      </c>
      <c r="E20" s="84">
        <v>482456.61</v>
      </c>
      <c r="F20" s="83">
        <v>20427</v>
      </c>
      <c r="G20" s="229">
        <v>235973</v>
      </c>
      <c r="H20" s="1">
        <v>328</v>
      </c>
      <c r="I20" s="1">
        <v>657</v>
      </c>
      <c r="J20" s="113" t="s">
        <v>158</v>
      </c>
      <c r="K20" s="1" t="s">
        <v>258</v>
      </c>
      <c r="L20" s="75"/>
      <c r="M20" s="75"/>
    </row>
    <row r="21" spans="1:13" x14ac:dyDescent="0.25">
      <c r="A21" s="1" t="s">
        <v>322</v>
      </c>
      <c r="B21" s="1" t="s">
        <v>65</v>
      </c>
      <c r="C21" s="1" t="s">
        <v>316</v>
      </c>
      <c r="D21" s="83">
        <v>138583</v>
      </c>
      <c r="E21" s="84">
        <v>310190.34000000003</v>
      </c>
      <c r="F21" s="83">
        <v>12399</v>
      </c>
      <c r="G21" s="229">
        <v>150982</v>
      </c>
      <c r="H21" s="1">
        <v>328</v>
      </c>
      <c r="I21" s="1">
        <v>423</v>
      </c>
      <c r="J21" s="113" t="s">
        <v>185</v>
      </c>
      <c r="K21" s="1" t="s">
        <v>202</v>
      </c>
      <c r="L21" s="75"/>
      <c r="M21" s="75"/>
    </row>
    <row r="22" spans="1:13" x14ac:dyDescent="0.25">
      <c r="A22" s="1" t="s">
        <v>322</v>
      </c>
      <c r="B22" s="1" t="s">
        <v>213</v>
      </c>
      <c r="C22" s="1" t="s">
        <v>317</v>
      </c>
      <c r="D22" s="83">
        <v>52420</v>
      </c>
      <c r="E22" s="84">
        <v>117332.13</v>
      </c>
      <c r="F22" s="83">
        <v>2979</v>
      </c>
      <c r="G22" s="83">
        <v>55399</v>
      </c>
      <c r="H22" s="1">
        <v>341</v>
      </c>
      <c r="I22" s="1">
        <v>154</v>
      </c>
      <c r="L22" s="75"/>
      <c r="M22" s="75"/>
    </row>
    <row r="23" spans="1:13" x14ac:dyDescent="0.25">
      <c r="A23" s="1" t="s">
        <v>322</v>
      </c>
      <c r="B23" s="1" t="s">
        <v>148</v>
      </c>
      <c r="C23" s="1" t="s">
        <v>149</v>
      </c>
      <c r="D23" s="83">
        <v>46009</v>
      </c>
      <c r="E23" s="84">
        <v>102981.95</v>
      </c>
      <c r="F23" s="83">
        <v>2593</v>
      </c>
      <c r="G23" s="83">
        <v>48602</v>
      </c>
      <c r="H23" s="1">
        <v>341</v>
      </c>
      <c r="I23" s="1">
        <v>135</v>
      </c>
      <c r="L23" s="75"/>
      <c r="M23" s="75"/>
    </row>
    <row r="24" spans="1:13" x14ac:dyDescent="0.25">
      <c r="A24" s="1" t="s">
        <v>322</v>
      </c>
      <c r="B24" s="1" t="s">
        <v>94</v>
      </c>
      <c r="C24" s="1" t="s">
        <v>241</v>
      </c>
      <c r="D24" s="83">
        <v>35190</v>
      </c>
      <c r="E24" s="84">
        <v>78765.78</v>
      </c>
      <c r="F24" s="83">
        <v>6852</v>
      </c>
      <c r="G24" s="83">
        <v>42042</v>
      </c>
      <c r="H24" s="1">
        <v>290</v>
      </c>
      <c r="I24" s="1">
        <v>121</v>
      </c>
      <c r="L24" s="75"/>
      <c r="M24" s="75"/>
    </row>
    <row r="26" spans="1:13" x14ac:dyDescent="0.25">
      <c r="A26" s="74" t="s">
        <v>313</v>
      </c>
      <c r="B26" s="74"/>
      <c r="C26" s="74"/>
      <c r="D26" s="74"/>
      <c r="E26" s="74"/>
      <c r="F26" s="74"/>
      <c r="G26" s="74"/>
      <c r="H26" s="74"/>
      <c r="I26" s="74"/>
      <c r="J26" s="74"/>
    </row>
    <row r="27" spans="1:13" x14ac:dyDescent="0.25">
      <c r="A27" s="74" t="s">
        <v>138</v>
      </c>
      <c r="B27" s="74" t="s">
        <v>68</v>
      </c>
      <c r="C27" s="74" t="s">
        <v>69</v>
      </c>
      <c r="D27" s="74" t="s">
        <v>139</v>
      </c>
      <c r="E27" s="74" t="s">
        <v>140</v>
      </c>
      <c r="F27" s="74" t="s">
        <v>141</v>
      </c>
      <c r="G27" s="114" t="s">
        <v>123</v>
      </c>
      <c r="H27" s="74" t="s">
        <v>177</v>
      </c>
      <c r="I27" s="74" t="s">
        <v>178</v>
      </c>
      <c r="J27" s="114" t="s">
        <v>308</v>
      </c>
      <c r="K27" s="75"/>
      <c r="L27" s="75"/>
    </row>
    <row r="28" spans="1:13" x14ac:dyDescent="0.25">
      <c r="A28" s="1" t="s">
        <v>312</v>
      </c>
      <c r="B28" s="1" t="s">
        <v>61</v>
      </c>
      <c r="C28" s="1" t="s">
        <v>236</v>
      </c>
      <c r="D28" s="83">
        <v>1010772</v>
      </c>
      <c r="E28" s="84">
        <v>1521414.02</v>
      </c>
      <c r="F28" s="83">
        <v>89648</v>
      </c>
      <c r="G28" s="229">
        <v>1100420</v>
      </c>
      <c r="H28" s="1">
        <v>329</v>
      </c>
      <c r="I28" s="1">
        <v>3072</v>
      </c>
      <c r="J28" s="113" t="s">
        <v>242</v>
      </c>
      <c r="K28" s="1" t="s">
        <v>199</v>
      </c>
      <c r="L28" s="75"/>
    </row>
    <row r="29" spans="1:13" x14ac:dyDescent="0.25">
      <c r="A29" s="1" t="s">
        <v>312</v>
      </c>
      <c r="B29" s="1" t="s">
        <v>70</v>
      </c>
      <c r="C29" s="1" t="s">
        <v>314</v>
      </c>
      <c r="D29" s="83">
        <v>436195</v>
      </c>
      <c r="E29" s="84">
        <v>950687.03</v>
      </c>
      <c r="F29" s="83">
        <v>31372</v>
      </c>
      <c r="G29" s="229">
        <v>467567</v>
      </c>
      <c r="H29" s="1">
        <v>335</v>
      </c>
      <c r="I29" s="1">
        <v>1302</v>
      </c>
      <c r="J29" s="113" t="s">
        <v>156</v>
      </c>
      <c r="K29" s="1" t="s">
        <v>200</v>
      </c>
      <c r="L29" s="75"/>
    </row>
    <row r="30" spans="1:13" x14ac:dyDescent="0.25">
      <c r="A30" s="1" t="s">
        <v>312</v>
      </c>
      <c r="B30" s="1" t="s">
        <v>71</v>
      </c>
      <c r="C30" s="1" t="s">
        <v>315</v>
      </c>
      <c r="D30" s="83">
        <v>280038</v>
      </c>
      <c r="E30" s="84">
        <v>610342.82999999996</v>
      </c>
      <c r="F30" s="83">
        <v>19949</v>
      </c>
      <c r="G30" s="229">
        <v>299987</v>
      </c>
      <c r="H30" s="1">
        <v>335</v>
      </c>
      <c r="I30" s="1">
        <v>836</v>
      </c>
      <c r="J30" s="113" t="s">
        <v>158</v>
      </c>
      <c r="K30" s="1" t="s">
        <v>201</v>
      </c>
      <c r="L30" s="75"/>
    </row>
    <row r="31" spans="1:13" x14ac:dyDescent="0.25">
      <c r="A31" s="1" t="s">
        <v>312</v>
      </c>
      <c r="B31" s="1" t="s">
        <v>144</v>
      </c>
      <c r="C31" s="1" t="s">
        <v>239</v>
      </c>
      <c r="D31" s="83">
        <v>260310</v>
      </c>
      <c r="E31" s="84">
        <v>567345.66</v>
      </c>
      <c r="F31" s="83">
        <v>22691</v>
      </c>
      <c r="G31" s="229">
        <v>283001</v>
      </c>
      <c r="H31" s="1">
        <v>329</v>
      </c>
      <c r="I31" s="1">
        <v>791</v>
      </c>
      <c r="J31" s="113" t="s">
        <v>158</v>
      </c>
      <c r="K31" s="1" t="s">
        <v>258</v>
      </c>
      <c r="L31" s="75"/>
    </row>
    <row r="32" spans="1:13" x14ac:dyDescent="0.25">
      <c r="A32" s="1" t="s">
        <v>312</v>
      </c>
      <c r="B32" s="1" t="s">
        <v>62</v>
      </c>
      <c r="C32" s="1" t="s">
        <v>143</v>
      </c>
      <c r="D32" s="83">
        <v>252123</v>
      </c>
      <c r="E32" s="84">
        <v>549502.1</v>
      </c>
      <c r="F32" s="83">
        <v>22530</v>
      </c>
      <c r="G32" s="229">
        <v>274653</v>
      </c>
      <c r="H32" s="1">
        <v>329</v>
      </c>
      <c r="I32" s="1">
        <v>766</v>
      </c>
      <c r="J32" s="113" t="s">
        <v>158</v>
      </c>
      <c r="K32" s="1" t="s">
        <v>304</v>
      </c>
      <c r="L32" s="75"/>
    </row>
    <row r="33" spans="1:12" x14ac:dyDescent="0.25">
      <c r="A33" s="1" t="s">
        <v>312</v>
      </c>
      <c r="B33" s="1" t="s">
        <v>63</v>
      </c>
      <c r="C33" s="1" t="s">
        <v>82</v>
      </c>
      <c r="D33" s="83">
        <v>223974</v>
      </c>
      <c r="E33" s="84">
        <v>488151.34</v>
      </c>
      <c r="F33" s="83">
        <v>19586</v>
      </c>
      <c r="G33" s="229">
        <v>243560</v>
      </c>
      <c r="H33" s="1">
        <v>329</v>
      </c>
      <c r="I33" s="1">
        <v>681</v>
      </c>
      <c r="J33" s="113" t="s">
        <v>158</v>
      </c>
      <c r="K33" s="1" t="s">
        <v>207</v>
      </c>
      <c r="L33" s="75"/>
    </row>
    <row r="34" spans="1:12" x14ac:dyDescent="0.25">
      <c r="A34" s="1" t="s">
        <v>312</v>
      </c>
      <c r="B34" s="1" t="s">
        <v>65</v>
      </c>
      <c r="C34" s="1" t="s">
        <v>316</v>
      </c>
      <c r="D34" s="83">
        <v>125576</v>
      </c>
      <c r="E34" s="84">
        <v>273692.90999999997</v>
      </c>
      <c r="F34" s="83">
        <v>11378</v>
      </c>
      <c r="G34" s="229">
        <v>136954</v>
      </c>
      <c r="H34" s="1">
        <v>329</v>
      </c>
      <c r="I34" s="1">
        <v>382</v>
      </c>
      <c r="J34" s="113" t="s">
        <v>185</v>
      </c>
      <c r="K34" s="1" t="s">
        <v>202</v>
      </c>
      <c r="L34" s="75"/>
    </row>
    <row r="35" spans="1:12" x14ac:dyDescent="0.25">
      <c r="A35" s="1" t="s">
        <v>312</v>
      </c>
      <c r="B35" s="1" t="s">
        <v>213</v>
      </c>
      <c r="C35" s="1" t="s">
        <v>317</v>
      </c>
      <c r="D35" s="83">
        <v>52419</v>
      </c>
      <c r="E35" s="84">
        <v>114247.69</v>
      </c>
      <c r="F35" s="83">
        <v>3678</v>
      </c>
      <c r="G35" s="83">
        <v>56097</v>
      </c>
      <c r="H35" s="1">
        <v>335</v>
      </c>
      <c r="I35" s="1">
        <v>156</v>
      </c>
      <c r="L35" s="75"/>
    </row>
    <row r="36" spans="1:12" x14ac:dyDescent="0.25">
      <c r="A36" s="1" t="s">
        <v>312</v>
      </c>
      <c r="B36" s="1" t="s">
        <v>148</v>
      </c>
      <c r="C36" s="1" t="s">
        <v>149</v>
      </c>
      <c r="D36" s="83">
        <v>49465</v>
      </c>
      <c r="E36" s="84">
        <v>107808.96000000001</v>
      </c>
      <c r="F36" s="83">
        <v>3514</v>
      </c>
      <c r="G36" s="83">
        <v>52979</v>
      </c>
      <c r="H36" s="1">
        <v>335</v>
      </c>
      <c r="I36" s="1">
        <v>148</v>
      </c>
      <c r="L36" s="75"/>
    </row>
    <row r="37" spans="1:12" x14ac:dyDescent="0.25">
      <c r="A37" s="1" t="s">
        <v>312</v>
      </c>
      <c r="B37" s="1" t="s">
        <v>94</v>
      </c>
      <c r="C37" s="1" t="s">
        <v>241</v>
      </c>
      <c r="D37" s="83">
        <v>29272</v>
      </c>
      <c r="E37" s="84">
        <v>63798.33</v>
      </c>
      <c r="F37" s="83">
        <v>6954</v>
      </c>
      <c r="G37" s="83">
        <v>36226</v>
      </c>
      <c r="H37" s="1">
        <v>287</v>
      </c>
      <c r="I37" s="1">
        <v>102</v>
      </c>
      <c r="K37" s="75"/>
      <c r="L37" s="75"/>
    </row>
    <row r="38" spans="1:12" x14ac:dyDescent="0.25">
      <c r="A38" s="76"/>
      <c r="B38" s="74"/>
      <c r="C38" s="74"/>
      <c r="D38" s="74"/>
      <c r="E38" s="74"/>
      <c r="F38" s="74"/>
      <c r="G38" s="74"/>
      <c r="H38" s="74"/>
      <c r="I38" s="74"/>
      <c r="J38" s="74"/>
    </row>
    <row r="39" spans="1:12" x14ac:dyDescent="0.25">
      <c r="A39" s="74" t="s">
        <v>305</v>
      </c>
      <c r="B39" s="74"/>
      <c r="C39" s="74"/>
      <c r="D39" s="74"/>
      <c r="E39" s="74"/>
      <c r="F39" s="74"/>
      <c r="G39" s="74"/>
      <c r="H39" s="74"/>
      <c r="I39" s="74"/>
      <c r="J39" s="74"/>
    </row>
    <row r="40" spans="1:12" x14ac:dyDescent="0.25">
      <c r="A40" s="74" t="s">
        <v>138</v>
      </c>
      <c r="B40" s="74" t="s">
        <v>68</v>
      </c>
      <c r="C40" s="74" t="s">
        <v>69</v>
      </c>
      <c r="D40" s="74" t="s">
        <v>139</v>
      </c>
      <c r="E40" s="74" t="s">
        <v>140</v>
      </c>
      <c r="F40" s="74" t="s">
        <v>141</v>
      </c>
      <c r="G40" s="114" t="s">
        <v>123</v>
      </c>
      <c r="H40" s="74" t="s">
        <v>177</v>
      </c>
      <c r="I40" s="74" t="s">
        <v>178</v>
      </c>
      <c r="J40" s="114" t="s">
        <v>299</v>
      </c>
    </row>
    <row r="41" spans="1:12" x14ac:dyDescent="0.25">
      <c r="A41" s="1" t="s">
        <v>303</v>
      </c>
      <c r="B41" s="1" t="s">
        <v>61</v>
      </c>
      <c r="C41" s="1" t="s">
        <v>236</v>
      </c>
      <c r="D41" s="83">
        <v>1018242</v>
      </c>
      <c r="E41" s="84">
        <v>1644664.47</v>
      </c>
      <c r="F41" s="83">
        <v>85106</v>
      </c>
      <c r="G41" s="229">
        <v>1103348</v>
      </c>
      <c r="H41" s="1">
        <v>330</v>
      </c>
      <c r="I41" s="1">
        <v>3086</v>
      </c>
      <c r="J41" s="113" t="s">
        <v>242</v>
      </c>
      <c r="K41" s="1" t="s">
        <v>199</v>
      </c>
    </row>
    <row r="42" spans="1:12" x14ac:dyDescent="0.25">
      <c r="A42" s="1" t="s">
        <v>303</v>
      </c>
      <c r="B42" s="1" t="s">
        <v>70</v>
      </c>
      <c r="C42" s="1" t="s">
        <v>237</v>
      </c>
      <c r="D42" s="83">
        <v>475052</v>
      </c>
      <c r="E42" s="84">
        <v>1054852.98</v>
      </c>
      <c r="F42" s="83">
        <v>31525</v>
      </c>
      <c r="G42" s="229">
        <v>506577</v>
      </c>
      <c r="H42" s="1">
        <v>336</v>
      </c>
      <c r="I42" s="1">
        <v>1414</v>
      </c>
      <c r="J42" s="113" t="s">
        <v>186</v>
      </c>
      <c r="K42" s="1" t="s">
        <v>200</v>
      </c>
    </row>
    <row r="43" spans="1:12" x14ac:dyDescent="0.25">
      <c r="A43" s="1" t="s">
        <v>303</v>
      </c>
      <c r="B43" s="1" t="s">
        <v>71</v>
      </c>
      <c r="C43" s="1" t="s">
        <v>307</v>
      </c>
      <c r="D43" s="83">
        <v>287359</v>
      </c>
      <c r="E43" s="84">
        <v>638080.65</v>
      </c>
      <c r="F43" s="83">
        <v>19030</v>
      </c>
      <c r="G43" s="229">
        <v>306389</v>
      </c>
      <c r="H43" s="1">
        <v>336</v>
      </c>
      <c r="I43" s="1">
        <v>855</v>
      </c>
      <c r="J43" s="113" t="s">
        <v>159</v>
      </c>
      <c r="K43" s="1" t="s">
        <v>201</v>
      </c>
    </row>
    <row r="44" spans="1:12" x14ac:dyDescent="0.25">
      <c r="A44" s="1" t="s">
        <v>303</v>
      </c>
      <c r="B44" s="1" t="s">
        <v>144</v>
      </c>
      <c r="C44" s="1" t="s">
        <v>239</v>
      </c>
      <c r="D44" s="83">
        <v>231906</v>
      </c>
      <c r="E44" s="84">
        <v>514947.28</v>
      </c>
      <c r="F44" s="83">
        <v>19581</v>
      </c>
      <c r="G44" s="229">
        <v>251487</v>
      </c>
      <c r="H44" s="1">
        <v>330</v>
      </c>
      <c r="I44" s="1">
        <v>703</v>
      </c>
      <c r="J44" s="113" t="s">
        <v>158</v>
      </c>
      <c r="K44" s="1" t="s">
        <v>258</v>
      </c>
    </row>
    <row r="45" spans="1:12" x14ac:dyDescent="0.25">
      <c r="A45" s="1" t="s">
        <v>303</v>
      </c>
      <c r="B45" s="1" t="s">
        <v>62</v>
      </c>
      <c r="C45" s="1" t="s">
        <v>143</v>
      </c>
      <c r="D45" s="83">
        <v>168621</v>
      </c>
      <c r="E45" s="84">
        <v>374422.94</v>
      </c>
      <c r="F45" s="83">
        <v>13065</v>
      </c>
      <c r="G45" s="229">
        <v>181686</v>
      </c>
      <c r="H45" s="1">
        <v>330</v>
      </c>
      <c r="I45" s="1">
        <v>511</v>
      </c>
      <c r="J45" s="113" t="s">
        <v>185</v>
      </c>
      <c r="K45" s="1" t="s">
        <v>304</v>
      </c>
    </row>
    <row r="46" spans="1:12" x14ac:dyDescent="0.25">
      <c r="A46" s="1" t="s">
        <v>303</v>
      </c>
      <c r="B46" s="1" t="s">
        <v>63</v>
      </c>
      <c r="C46" s="1" t="s">
        <v>82</v>
      </c>
      <c r="D46" s="83">
        <v>158942</v>
      </c>
      <c r="E46" s="84">
        <v>352930.7</v>
      </c>
      <c r="F46" s="83">
        <v>13130</v>
      </c>
      <c r="G46" s="229">
        <v>172072</v>
      </c>
      <c r="H46" s="1">
        <v>330</v>
      </c>
      <c r="I46" s="1">
        <v>482</v>
      </c>
      <c r="J46" s="113" t="s">
        <v>185</v>
      </c>
      <c r="K46" s="1" t="s">
        <v>207</v>
      </c>
    </row>
    <row r="47" spans="1:12" x14ac:dyDescent="0.25">
      <c r="A47" s="1" t="s">
        <v>303</v>
      </c>
      <c r="B47" s="1" t="s">
        <v>65</v>
      </c>
      <c r="C47" s="1" t="s">
        <v>240</v>
      </c>
      <c r="D47" s="83">
        <v>133849</v>
      </c>
      <c r="E47" s="84">
        <v>297211.71000000002</v>
      </c>
      <c r="F47" s="83">
        <v>9479</v>
      </c>
      <c r="G47" s="229">
        <v>143328</v>
      </c>
      <c r="H47" s="1">
        <v>336</v>
      </c>
      <c r="I47" s="1">
        <v>398</v>
      </c>
      <c r="J47" s="113" t="s">
        <v>185</v>
      </c>
      <c r="K47" s="1" t="s">
        <v>202</v>
      </c>
    </row>
    <row r="48" spans="1:12" x14ac:dyDescent="0.25">
      <c r="A48" s="1" t="s">
        <v>303</v>
      </c>
      <c r="B48" s="1" t="s">
        <v>148</v>
      </c>
      <c r="C48" s="1" t="s">
        <v>149</v>
      </c>
      <c r="D48" s="83">
        <v>50531</v>
      </c>
      <c r="E48" s="84">
        <v>112204.08</v>
      </c>
      <c r="F48" s="83">
        <v>3382</v>
      </c>
      <c r="G48" s="83">
        <v>53913</v>
      </c>
      <c r="H48" s="1">
        <v>336</v>
      </c>
      <c r="I48" s="1">
        <v>150</v>
      </c>
    </row>
    <row r="49" spans="1:11" x14ac:dyDescent="0.25">
      <c r="A49" s="1" t="s">
        <v>303</v>
      </c>
      <c r="B49" s="1" t="s">
        <v>94</v>
      </c>
      <c r="C49" s="1" t="s">
        <v>241</v>
      </c>
      <c r="D49" s="83">
        <v>37868</v>
      </c>
      <c r="E49" s="84">
        <v>84085.89</v>
      </c>
      <c r="F49" s="83">
        <v>8316</v>
      </c>
      <c r="G49" s="83">
        <v>46184</v>
      </c>
      <c r="H49" s="1">
        <v>293</v>
      </c>
      <c r="I49" s="1">
        <v>129</v>
      </c>
    </row>
    <row r="50" spans="1:11" x14ac:dyDescent="0.25">
      <c r="A50" s="1" t="s">
        <v>303</v>
      </c>
      <c r="B50" s="1" t="s">
        <v>146</v>
      </c>
      <c r="C50" s="1" t="s">
        <v>147</v>
      </c>
      <c r="D50" s="83">
        <v>40577</v>
      </c>
      <c r="E50" s="84">
        <v>90101.24</v>
      </c>
      <c r="F50" s="83">
        <v>2734</v>
      </c>
      <c r="G50" s="83">
        <v>43311</v>
      </c>
      <c r="H50" s="1">
        <v>336</v>
      </c>
      <c r="I50" s="1">
        <v>121</v>
      </c>
    </row>
    <row r="51" spans="1:11" x14ac:dyDescent="0.25">
      <c r="A51" s="76"/>
      <c r="B51" s="74"/>
      <c r="C51" s="74"/>
      <c r="D51" s="74"/>
      <c r="E51" s="74"/>
      <c r="F51" s="74"/>
      <c r="G51" s="74"/>
      <c r="H51" s="74"/>
      <c r="I51" s="74"/>
      <c r="J51" s="74"/>
    </row>
    <row r="52" spans="1:11" x14ac:dyDescent="0.25">
      <c r="A52" s="74" t="s">
        <v>311</v>
      </c>
      <c r="B52" s="74"/>
      <c r="C52" s="74"/>
      <c r="D52" s="74"/>
      <c r="E52" s="74"/>
      <c r="F52" s="74"/>
      <c r="G52" s="74"/>
      <c r="H52" s="74"/>
      <c r="I52" s="74"/>
      <c r="J52" s="74"/>
    </row>
    <row r="53" spans="1:11" x14ac:dyDescent="0.25">
      <c r="A53" s="74" t="s">
        <v>138</v>
      </c>
      <c r="B53" s="74" t="s">
        <v>68</v>
      </c>
      <c r="C53" s="74" t="s">
        <v>69</v>
      </c>
      <c r="D53" s="74" t="s">
        <v>139</v>
      </c>
      <c r="E53" s="74" t="s">
        <v>140</v>
      </c>
      <c r="F53" s="74" t="s">
        <v>141</v>
      </c>
      <c r="G53" s="114" t="s">
        <v>123</v>
      </c>
      <c r="H53" s="74" t="s">
        <v>177</v>
      </c>
      <c r="I53" s="74" t="s">
        <v>178</v>
      </c>
      <c r="J53" s="114" t="s">
        <v>261</v>
      </c>
    </row>
    <row r="54" spans="1:11" x14ac:dyDescent="0.25">
      <c r="A54" s="1" t="s">
        <v>265</v>
      </c>
      <c r="B54" s="1" t="s">
        <v>61</v>
      </c>
      <c r="C54" s="1" t="s">
        <v>236</v>
      </c>
      <c r="D54" s="83">
        <v>1185531</v>
      </c>
      <c r="E54" s="84">
        <v>2022041.66</v>
      </c>
      <c r="F54" s="83">
        <v>15804</v>
      </c>
      <c r="G54" s="229">
        <v>1201335</v>
      </c>
      <c r="H54" s="1">
        <v>360</v>
      </c>
      <c r="I54" s="1">
        <v>3293</v>
      </c>
      <c r="J54" s="113" t="s">
        <v>242</v>
      </c>
      <c r="K54" s="1" t="s">
        <v>199</v>
      </c>
    </row>
    <row r="55" spans="1:11" x14ac:dyDescent="0.25">
      <c r="A55" s="1" t="s">
        <v>265</v>
      </c>
      <c r="B55" s="1" t="s">
        <v>70</v>
      </c>
      <c r="C55" s="1" t="s">
        <v>237</v>
      </c>
      <c r="D55" s="83">
        <v>510894</v>
      </c>
      <c r="E55" s="84">
        <v>1141030.6200000001</v>
      </c>
      <c r="F55" s="1">
        <v>0</v>
      </c>
      <c r="G55" s="229">
        <v>510894</v>
      </c>
      <c r="H55" s="1">
        <v>366</v>
      </c>
      <c r="I55" s="1">
        <v>1396</v>
      </c>
      <c r="J55" s="113" t="s">
        <v>186</v>
      </c>
      <c r="K55" s="1" t="s">
        <v>200</v>
      </c>
    </row>
    <row r="56" spans="1:11" x14ac:dyDescent="0.25">
      <c r="A56" s="1" t="s">
        <v>265</v>
      </c>
      <c r="B56" s="1" t="s">
        <v>71</v>
      </c>
      <c r="C56" s="1" t="s">
        <v>273</v>
      </c>
      <c r="D56" s="83">
        <v>305075</v>
      </c>
      <c r="E56" s="84">
        <v>681354.5</v>
      </c>
      <c r="F56" s="1">
        <v>0</v>
      </c>
      <c r="G56" s="229">
        <v>305075</v>
      </c>
      <c r="H56" s="1">
        <v>366</v>
      </c>
      <c r="I56" s="1">
        <v>834</v>
      </c>
      <c r="J56" s="113" t="s">
        <v>159</v>
      </c>
      <c r="K56" s="1" t="s">
        <v>201</v>
      </c>
    </row>
    <row r="57" spans="1:11" x14ac:dyDescent="0.25">
      <c r="A57" s="1" t="s">
        <v>265</v>
      </c>
      <c r="B57" s="1" t="s">
        <v>144</v>
      </c>
      <c r="C57" s="1" t="s">
        <v>239</v>
      </c>
      <c r="D57" s="83">
        <v>224225</v>
      </c>
      <c r="E57" s="84">
        <v>500784.12</v>
      </c>
      <c r="F57" s="1">
        <v>0</v>
      </c>
      <c r="G57" s="229">
        <v>224225</v>
      </c>
      <c r="H57" s="1">
        <v>366</v>
      </c>
      <c r="I57" s="1">
        <v>613</v>
      </c>
      <c r="J57" s="113" t="s">
        <v>158</v>
      </c>
      <c r="K57" s="1" t="s">
        <v>258</v>
      </c>
    </row>
    <row r="58" spans="1:11" x14ac:dyDescent="0.25">
      <c r="A58" s="1" t="s">
        <v>265</v>
      </c>
      <c r="B58" s="1" t="s">
        <v>63</v>
      </c>
      <c r="C58" s="1" t="s">
        <v>82</v>
      </c>
      <c r="D58" s="83">
        <v>198959</v>
      </c>
      <c r="E58" s="84">
        <v>444355.03</v>
      </c>
      <c r="F58" s="83">
        <v>2649</v>
      </c>
      <c r="G58" s="229">
        <v>201608</v>
      </c>
      <c r="H58" s="1">
        <v>360</v>
      </c>
      <c r="I58" s="1">
        <v>553</v>
      </c>
      <c r="J58" s="113" t="s">
        <v>158</v>
      </c>
      <c r="K58" s="1" t="s">
        <v>207</v>
      </c>
    </row>
    <row r="59" spans="1:11" x14ac:dyDescent="0.25">
      <c r="A59" s="1" t="s">
        <v>265</v>
      </c>
      <c r="B59" s="1" t="s">
        <v>62</v>
      </c>
      <c r="C59" s="1" t="s">
        <v>143</v>
      </c>
      <c r="D59" s="83">
        <v>193073</v>
      </c>
      <c r="E59" s="84">
        <v>330357.84000000003</v>
      </c>
      <c r="F59" s="83">
        <v>2580</v>
      </c>
      <c r="G59" s="229">
        <v>195653</v>
      </c>
      <c r="H59" s="1">
        <v>360</v>
      </c>
      <c r="I59" s="1">
        <v>536</v>
      </c>
      <c r="J59" s="113" t="s">
        <v>185</v>
      </c>
      <c r="K59" s="1" t="s">
        <v>200</v>
      </c>
    </row>
    <row r="60" spans="1:11" x14ac:dyDescent="0.25">
      <c r="A60" s="1" t="s">
        <v>265</v>
      </c>
      <c r="B60" s="1" t="s">
        <v>65</v>
      </c>
      <c r="C60" s="1" t="s">
        <v>240</v>
      </c>
      <c r="D60" s="83">
        <v>161423</v>
      </c>
      <c r="E60" s="84">
        <v>360522.12</v>
      </c>
      <c r="F60" s="1">
        <v>0</v>
      </c>
      <c r="G60" s="229">
        <v>161423</v>
      </c>
      <c r="H60" s="1">
        <v>366</v>
      </c>
      <c r="I60" s="1">
        <v>441</v>
      </c>
      <c r="J60" s="113" t="s">
        <v>185</v>
      </c>
      <c r="K60" s="1" t="s">
        <v>202</v>
      </c>
    </row>
    <row r="61" spans="1:11" x14ac:dyDescent="0.25">
      <c r="A61" s="1" t="s">
        <v>265</v>
      </c>
      <c r="B61" s="1" t="s">
        <v>148</v>
      </c>
      <c r="C61" s="1" t="s">
        <v>149</v>
      </c>
      <c r="D61" s="83">
        <v>57457</v>
      </c>
      <c r="E61" s="84">
        <v>128324.48</v>
      </c>
      <c r="F61" s="1">
        <v>0</v>
      </c>
      <c r="G61" s="83">
        <v>57457</v>
      </c>
      <c r="H61" s="1">
        <v>366</v>
      </c>
      <c r="I61" s="1">
        <v>157</v>
      </c>
    </row>
    <row r="62" spans="1:11" x14ac:dyDescent="0.25">
      <c r="A62" s="1" t="s">
        <v>265</v>
      </c>
      <c r="B62" s="1" t="s">
        <v>94</v>
      </c>
      <c r="C62" s="1" t="s">
        <v>241</v>
      </c>
      <c r="D62" s="83">
        <v>44468</v>
      </c>
      <c r="E62" s="84">
        <v>99314.82</v>
      </c>
      <c r="F62" s="83">
        <v>9181</v>
      </c>
      <c r="G62" s="83">
        <v>53649</v>
      </c>
      <c r="H62" s="1">
        <v>295</v>
      </c>
      <c r="I62" s="1">
        <v>151</v>
      </c>
    </row>
    <row r="63" spans="1:11" x14ac:dyDescent="0.25">
      <c r="A63" s="1" t="s">
        <v>265</v>
      </c>
      <c r="B63" s="1" t="s">
        <v>146</v>
      </c>
      <c r="C63" s="1" t="s">
        <v>147</v>
      </c>
      <c r="D63" s="83">
        <v>51754</v>
      </c>
      <c r="E63" s="84">
        <v>115587.38</v>
      </c>
      <c r="F63" s="1">
        <v>0</v>
      </c>
      <c r="G63" s="83">
        <v>51754</v>
      </c>
      <c r="H63" s="1">
        <v>366</v>
      </c>
      <c r="I63" s="1">
        <v>141</v>
      </c>
    </row>
    <row r="65" spans="1:11" x14ac:dyDescent="0.25">
      <c r="A65" s="74" t="s">
        <v>251</v>
      </c>
    </row>
    <row r="66" spans="1:11" x14ac:dyDescent="0.25">
      <c r="A66" s="74" t="s">
        <v>138</v>
      </c>
      <c r="B66" s="74" t="s">
        <v>68</v>
      </c>
      <c r="C66" s="74" t="s">
        <v>69</v>
      </c>
      <c r="D66" s="74" t="s">
        <v>139</v>
      </c>
      <c r="E66" s="74" t="s">
        <v>140</v>
      </c>
      <c r="F66" s="74" t="s">
        <v>141</v>
      </c>
      <c r="G66" s="114" t="s">
        <v>123</v>
      </c>
      <c r="H66" s="74" t="s">
        <v>177</v>
      </c>
      <c r="I66" s="74" t="s">
        <v>178</v>
      </c>
      <c r="J66" s="114" t="s">
        <v>245</v>
      </c>
    </row>
    <row r="67" spans="1:11" x14ac:dyDescent="0.25">
      <c r="A67" s="1" t="s">
        <v>250</v>
      </c>
      <c r="B67" s="1" t="s">
        <v>61</v>
      </c>
      <c r="C67" s="1" t="s">
        <v>236</v>
      </c>
      <c r="D67" s="83">
        <v>1026160</v>
      </c>
      <c r="E67" s="84">
        <v>1839904.9</v>
      </c>
      <c r="F67" s="83">
        <v>76351</v>
      </c>
      <c r="G67" s="229">
        <v>1102511</v>
      </c>
      <c r="H67" s="1">
        <v>333</v>
      </c>
      <c r="I67" s="1">
        <v>3082</v>
      </c>
      <c r="J67" s="113" t="s">
        <v>242</v>
      </c>
      <c r="K67" s="1" t="s">
        <v>199</v>
      </c>
    </row>
    <row r="68" spans="1:11" x14ac:dyDescent="0.25">
      <c r="A68" s="1" t="s">
        <v>250</v>
      </c>
      <c r="B68" s="1" t="s">
        <v>70</v>
      </c>
      <c r="C68" s="1" t="s">
        <v>237</v>
      </c>
      <c r="D68" s="83">
        <v>478893</v>
      </c>
      <c r="E68" s="84">
        <v>1075450.03</v>
      </c>
      <c r="F68" s="83">
        <v>29623</v>
      </c>
      <c r="G68" s="229">
        <v>508516</v>
      </c>
      <c r="H68" s="1">
        <v>339</v>
      </c>
      <c r="I68" s="1">
        <v>1413</v>
      </c>
      <c r="J68" s="113" t="s">
        <v>186</v>
      </c>
      <c r="K68" s="1" t="s">
        <v>200</v>
      </c>
    </row>
    <row r="69" spans="1:11" x14ac:dyDescent="0.25">
      <c r="A69" s="1" t="s">
        <v>250</v>
      </c>
      <c r="B69" s="1" t="s">
        <v>62</v>
      </c>
      <c r="C69" s="1" t="s">
        <v>143</v>
      </c>
      <c r="D69" s="83">
        <v>327878</v>
      </c>
      <c r="E69" s="84">
        <v>736315.62</v>
      </c>
      <c r="F69" s="83">
        <v>26008</v>
      </c>
      <c r="G69" s="229">
        <v>353886</v>
      </c>
      <c r="H69" s="1">
        <v>333</v>
      </c>
      <c r="I69" s="1">
        <v>985</v>
      </c>
      <c r="J69" s="113" t="s">
        <v>159</v>
      </c>
      <c r="K69" s="1" t="s">
        <v>200</v>
      </c>
    </row>
    <row r="70" spans="1:11" x14ac:dyDescent="0.25">
      <c r="A70" s="1" t="s">
        <v>250</v>
      </c>
      <c r="B70" s="1" t="s">
        <v>71</v>
      </c>
      <c r="C70" s="1" t="s">
        <v>252</v>
      </c>
      <c r="D70" s="83">
        <v>305239</v>
      </c>
      <c r="E70" s="84">
        <v>685475.24</v>
      </c>
      <c r="F70" s="83">
        <v>18636</v>
      </c>
      <c r="G70" s="229">
        <v>323875</v>
      </c>
      <c r="H70" s="1">
        <v>339</v>
      </c>
      <c r="I70" s="1">
        <v>900</v>
      </c>
      <c r="J70" s="113" t="s">
        <v>159</v>
      </c>
      <c r="K70" s="1" t="s">
        <v>201</v>
      </c>
    </row>
    <row r="71" spans="1:11" x14ac:dyDescent="0.25">
      <c r="A71" s="1" t="s">
        <v>250</v>
      </c>
      <c r="B71" s="1" t="s">
        <v>63</v>
      </c>
      <c r="C71" s="1" t="s">
        <v>82</v>
      </c>
      <c r="D71" s="83">
        <v>182533</v>
      </c>
      <c r="E71" s="84">
        <v>409914.36</v>
      </c>
      <c r="F71" s="83">
        <v>14158</v>
      </c>
      <c r="G71" s="229">
        <v>196691</v>
      </c>
      <c r="H71" s="1">
        <v>333</v>
      </c>
      <c r="I71" s="1">
        <v>548</v>
      </c>
      <c r="J71" s="113" t="s">
        <v>185</v>
      </c>
      <c r="K71" s="1" t="s">
        <v>207</v>
      </c>
    </row>
    <row r="72" spans="1:11" x14ac:dyDescent="0.25">
      <c r="A72" s="1" t="s">
        <v>250</v>
      </c>
      <c r="B72" s="1" t="s">
        <v>144</v>
      </c>
      <c r="C72" s="1" t="s">
        <v>239</v>
      </c>
      <c r="D72" s="83">
        <v>169176</v>
      </c>
      <c r="E72" s="84">
        <v>379918.55</v>
      </c>
      <c r="F72" s="83">
        <v>10430</v>
      </c>
      <c r="G72" s="229">
        <v>179606</v>
      </c>
      <c r="H72" s="1">
        <v>339</v>
      </c>
      <c r="I72" s="1">
        <v>499</v>
      </c>
      <c r="J72" s="113" t="s">
        <v>185</v>
      </c>
      <c r="K72" s="1" t="s">
        <v>258</v>
      </c>
    </row>
    <row r="73" spans="1:11" x14ac:dyDescent="0.25">
      <c r="A73" s="1" t="s">
        <v>250</v>
      </c>
      <c r="B73" s="1" t="s">
        <v>65</v>
      </c>
      <c r="C73" s="1" t="s">
        <v>240</v>
      </c>
      <c r="D73" s="83">
        <v>134408</v>
      </c>
      <c r="E73" s="84">
        <v>301840.03999999998</v>
      </c>
      <c r="F73" s="83">
        <v>8171</v>
      </c>
      <c r="G73" s="229">
        <v>142579</v>
      </c>
      <c r="H73" s="1">
        <v>339</v>
      </c>
      <c r="I73" s="1">
        <v>396</v>
      </c>
      <c r="J73" s="113" t="s">
        <v>185</v>
      </c>
      <c r="K73" s="1" t="s">
        <v>202</v>
      </c>
    </row>
    <row r="74" spans="1:11" x14ac:dyDescent="0.25">
      <c r="A74" s="1" t="s">
        <v>250</v>
      </c>
      <c r="B74" s="1" t="s">
        <v>94</v>
      </c>
      <c r="C74" s="1" t="s">
        <v>241</v>
      </c>
      <c r="D74" s="83">
        <v>46493</v>
      </c>
      <c r="E74" s="84">
        <v>104409.33</v>
      </c>
      <c r="F74" s="83">
        <v>8395</v>
      </c>
      <c r="G74" s="83">
        <v>54888</v>
      </c>
      <c r="H74" s="1">
        <v>299</v>
      </c>
      <c r="I74" s="1">
        <v>155</v>
      </c>
      <c r="J74" s="113"/>
      <c r="K74" s="1" t="s">
        <v>254</v>
      </c>
    </row>
    <row r="75" spans="1:11" x14ac:dyDescent="0.25">
      <c r="A75" s="1" t="s">
        <v>250</v>
      </c>
      <c r="B75" s="1" t="s">
        <v>146</v>
      </c>
      <c r="C75" s="1" t="s">
        <v>147</v>
      </c>
      <c r="D75" s="83">
        <v>44287</v>
      </c>
      <c r="E75" s="84">
        <v>99455.32</v>
      </c>
      <c r="F75" s="83">
        <v>2712</v>
      </c>
      <c r="G75" s="83">
        <v>46999</v>
      </c>
      <c r="H75" s="1">
        <v>339</v>
      </c>
      <c r="I75" s="1">
        <v>131</v>
      </c>
      <c r="J75" s="113"/>
      <c r="K75" s="1" t="s">
        <v>255</v>
      </c>
    </row>
    <row r="76" spans="1:11" x14ac:dyDescent="0.25">
      <c r="A76" s="1" t="s">
        <v>250</v>
      </c>
      <c r="B76" s="1" t="s">
        <v>148</v>
      </c>
      <c r="C76" s="1" t="s">
        <v>149</v>
      </c>
      <c r="D76" s="83">
        <v>42770</v>
      </c>
      <c r="E76" s="84">
        <v>96048.6</v>
      </c>
      <c r="F76" s="83">
        <v>2593</v>
      </c>
      <c r="G76" s="83">
        <v>45363</v>
      </c>
      <c r="H76" s="1">
        <v>339</v>
      </c>
      <c r="I76" s="1">
        <v>126</v>
      </c>
      <c r="J76" s="113"/>
      <c r="K76" s="1" t="s">
        <v>205</v>
      </c>
    </row>
    <row r="78" spans="1:11" x14ac:dyDescent="0.25">
      <c r="A78" s="74" t="s">
        <v>235</v>
      </c>
    </row>
    <row r="79" spans="1:11" s="74" customFormat="1" x14ac:dyDescent="0.25">
      <c r="A79" s="74" t="s">
        <v>138</v>
      </c>
      <c r="B79" s="74" t="s">
        <v>68</v>
      </c>
      <c r="C79" s="74" t="s">
        <v>69</v>
      </c>
      <c r="D79" s="74" t="s">
        <v>139</v>
      </c>
      <c r="E79" s="74" t="s">
        <v>140</v>
      </c>
      <c r="F79" s="74" t="s">
        <v>141</v>
      </c>
      <c r="G79" s="74" t="s">
        <v>123</v>
      </c>
      <c r="H79" s="74" t="s">
        <v>177</v>
      </c>
      <c r="I79" s="74" t="s">
        <v>178</v>
      </c>
      <c r="J79" s="74" t="s">
        <v>217</v>
      </c>
    </row>
    <row r="80" spans="1:11" x14ac:dyDescent="0.25">
      <c r="A80" s="1" t="s">
        <v>234</v>
      </c>
      <c r="B80" s="1" t="s">
        <v>61</v>
      </c>
      <c r="C80" s="1" t="s">
        <v>236</v>
      </c>
      <c r="D80" s="83">
        <v>1121551</v>
      </c>
      <c r="E80" s="84">
        <v>2081822.97</v>
      </c>
      <c r="F80" s="83">
        <v>78923</v>
      </c>
      <c r="G80" s="83">
        <v>1200474</v>
      </c>
      <c r="H80" s="1">
        <v>334</v>
      </c>
      <c r="I80" s="1">
        <v>3358</v>
      </c>
      <c r="J80" s="113" t="s">
        <v>242</v>
      </c>
      <c r="K80" s="1" t="s">
        <v>199</v>
      </c>
    </row>
    <row r="81" spans="1:11" x14ac:dyDescent="0.25">
      <c r="A81" s="1" t="s">
        <v>234</v>
      </c>
      <c r="B81" s="1" t="s">
        <v>70</v>
      </c>
      <c r="C81" s="1" t="s">
        <v>237</v>
      </c>
      <c r="D81" s="83">
        <v>504963</v>
      </c>
      <c r="E81" s="84">
        <v>1125259.55</v>
      </c>
      <c r="F81" s="83">
        <v>28651</v>
      </c>
      <c r="G81" s="83">
        <v>533614</v>
      </c>
      <c r="H81" s="1">
        <v>340</v>
      </c>
      <c r="I81" s="1">
        <v>1485</v>
      </c>
      <c r="J81" s="113" t="s">
        <v>186</v>
      </c>
      <c r="K81" s="1" t="s">
        <v>200</v>
      </c>
    </row>
    <row r="82" spans="1:11" x14ac:dyDescent="0.25">
      <c r="A82" s="1" t="s">
        <v>234</v>
      </c>
      <c r="B82" s="1" t="s">
        <v>62</v>
      </c>
      <c r="C82" s="1" t="s">
        <v>143</v>
      </c>
      <c r="D82" s="83">
        <v>384307</v>
      </c>
      <c r="E82" s="84">
        <v>856389.72</v>
      </c>
      <c r="F82" s="83">
        <v>27247</v>
      </c>
      <c r="G82" s="83">
        <v>411554</v>
      </c>
      <c r="H82" s="1">
        <v>334</v>
      </c>
      <c r="I82" s="1">
        <v>1151</v>
      </c>
      <c r="J82" s="113" t="s">
        <v>156</v>
      </c>
      <c r="K82" s="1" t="s">
        <v>200</v>
      </c>
    </row>
    <row r="83" spans="1:11" x14ac:dyDescent="0.25">
      <c r="A83" s="1" t="s">
        <v>234</v>
      </c>
      <c r="B83" s="1" t="s">
        <v>71</v>
      </c>
      <c r="C83" s="1" t="s">
        <v>238</v>
      </c>
      <c r="D83" s="83">
        <v>304897</v>
      </c>
      <c r="E83" s="84">
        <v>679432.46</v>
      </c>
      <c r="F83" s="83">
        <v>16829</v>
      </c>
      <c r="G83" s="83">
        <v>321726</v>
      </c>
      <c r="H83" s="1">
        <v>340</v>
      </c>
      <c r="I83" s="1">
        <v>897</v>
      </c>
      <c r="J83" s="113" t="s">
        <v>159</v>
      </c>
      <c r="K83" s="1" t="s">
        <v>201</v>
      </c>
    </row>
    <row r="84" spans="1:11" x14ac:dyDescent="0.25">
      <c r="A84" s="1" t="s">
        <v>234</v>
      </c>
      <c r="B84" s="1" t="s">
        <v>144</v>
      </c>
      <c r="C84" s="1" t="s">
        <v>239</v>
      </c>
      <c r="D84" s="83">
        <v>260859</v>
      </c>
      <c r="E84" s="84">
        <v>581298.17000000004</v>
      </c>
      <c r="F84" s="83">
        <v>14157</v>
      </c>
      <c r="G84" s="83">
        <v>275016</v>
      </c>
      <c r="H84" s="1">
        <v>340</v>
      </c>
      <c r="I84" s="1">
        <v>767</v>
      </c>
      <c r="J84" s="113" t="s">
        <v>158</v>
      </c>
      <c r="K84" s="1" t="s">
        <v>208</v>
      </c>
    </row>
    <row r="85" spans="1:11" x14ac:dyDescent="0.25">
      <c r="A85" s="1" t="s">
        <v>234</v>
      </c>
      <c r="B85" s="1" t="s">
        <v>63</v>
      </c>
      <c r="C85" s="1" t="s">
        <v>82</v>
      </c>
      <c r="D85" s="83">
        <v>212191</v>
      </c>
      <c r="E85" s="84">
        <v>472846.42</v>
      </c>
      <c r="F85" s="83">
        <v>15183</v>
      </c>
      <c r="G85" s="83">
        <v>227374</v>
      </c>
      <c r="H85" s="1">
        <v>334</v>
      </c>
      <c r="I85" s="1">
        <v>635</v>
      </c>
      <c r="J85" s="113" t="s">
        <v>158</v>
      </c>
      <c r="K85" s="1" t="s">
        <v>207</v>
      </c>
    </row>
    <row r="86" spans="1:11" x14ac:dyDescent="0.25">
      <c r="A86" s="1" t="s">
        <v>234</v>
      </c>
      <c r="B86" s="1" t="s">
        <v>65</v>
      </c>
      <c r="C86" s="1" t="s">
        <v>240</v>
      </c>
      <c r="D86" s="83">
        <v>140011</v>
      </c>
      <c r="E86" s="84">
        <v>312000.51</v>
      </c>
      <c r="F86" s="83">
        <v>7843</v>
      </c>
      <c r="G86" s="83">
        <v>147854</v>
      </c>
      <c r="H86" s="1">
        <v>340</v>
      </c>
      <c r="I86" s="1">
        <v>412</v>
      </c>
      <c r="J86" s="113" t="s">
        <v>185</v>
      </c>
      <c r="K86" s="1" t="s">
        <v>202</v>
      </c>
    </row>
    <row r="87" spans="1:11" x14ac:dyDescent="0.25">
      <c r="A87" s="1" t="s">
        <v>234</v>
      </c>
      <c r="B87" s="1" t="s">
        <v>146</v>
      </c>
      <c r="C87" s="1" t="s">
        <v>147</v>
      </c>
      <c r="D87" s="83">
        <v>49500</v>
      </c>
      <c r="E87" s="84">
        <v>110305.81</v>
      </c>
      <c r="F87" s="83">
        <v>2793</v>
      </c>
      <c r="G87" s="83">
        <v>52293</v>
      </c>
      <c r="H87" s="1">
        <v>340</v>
      </c>
      <c r="I87" s="1">
        <v>146</v>
      </c>
      <c r="J87" s="113"/>
      <c r="K87" s="1" t="s">
        <v>255</v>
      </c>
    </row>
    <row r="88" spans="1:11" x14ac:dyDescent="0.25">
      <c r="A88" s="1" t="s">
        <v>234</v>
      </c>
      <c r="B88" s="1" t="s">
        <v>94</v>
      </c>
      <c r="C88" s="1" t="s">
        <v>241</v>
      </c>
      <c r="D88" s="83">
        <v>42318</v>
      </c>
      <c r="E88" s="84">
        <v>94301.440000000002</v>
      </c>
      <c r="F88" s="83">
        <v>7909</v>
      </c>
      <c r="G88" s="83">
        <v>50227</v>
      </c>
      <c r="H88" s="1">
        <v>297</v>
      </c>
      <c r="I88" s="1">
        <v>142</v>
      </c>
      <c r="J88" s="113"/>
      <c r="K88" s="1" t="s">
        <v>254</v>
      </c>
    </row>
    <row r="89" spans="1:11" x14ac:dyDescent="0.25">
      <c r="A89" s="1" t="s">
        <v>234</v>
      </c>
      <c r="B89" s="1" t="s">
        <v>148</v>
      </c>
      <c r="C89" s="1" t="s">
        <v>149</v>
      </c>
      <c r="D89" s="83">
        <v>47408</v>
      </c>
      <c r="E89" s="84">
        <v>105644</v>
      </c>
      <c r="F89" s="83">
        <v>2657</v>
      </c>
      <c r="G89" s="83">
        <v>50065</v>
      </c>
      <c r="H89" s="1">
        <v>340</v>
      </c>
      <c r="I89" s="1">
        <v>139</v>
      </c>
      <c r="J89" s="113"/>
      <c r="K89" s="1" t="s">
        <v>253</v>
      </c>
    </row>
    <row r="91" spans="1:11" x14ac:dyDescent="0.25">
      <c r="A91" s="74" t="s">
        <v>209</v>
      </c>
    </row>
    <row r="92" spans="1:11" s="74" customFormat="1" x14ac:dyDescent="0.25">
      <c r="A92" s="74" t="s">
        <v>138</v>
      </c>
      <c r="B92" s="74" t="s">
        <v>68</v>
      </c>
      <c r="C92" s="74" t="s">
        <v>69</v>
      </c>
      <c r="D92" s="74" t="s">
        <v>139</v>
      </c>
      <c r="E92" s="74" t="s">
        <v>140</v>
      </c>
      <c r="F92" s="74" t="s">
        <v>141</v>
      </c>
      <c r="G92" s="74" t="s">
        <v>123</v>
      </c>
      <c r="H92" s="74" t="s">
        <v>177</v>
      </c>
      <c r="I92" s="74" t="s">
        <v>178</v>
      </c>
      <c r="J92" s="114" t="s">
        <v>210</v>
      </c>
    </row>
    <row r="93" spans="1:11" x14ac:dyDescent="0.25">
      <c r="A93" s="1" t="s">
        <v>210</v>
      </c>
      <c r="B93" s="1" t="s">
        <v>61</v>
      </c>
      <c r="C93" s="1" t="s">
        <v>212</v>
      </c>
      <c r="D93" s="83">
        <v>738251</v>
      </c>
      <c r="E93" s="84">
        <v>1347898.66</v>
      </c>
      <c r="F93" s="83">
        <v>68836</v>
      </c>
      <c r="G93" s="83">
        <v>807087</v>
      </c>
      <c r="H93" s="1">
        <v>328</v>
      </c>
      <c r="I93" s="1">
        <v>2251</v>
      </c>
      <c r="J93" s="113" t="s">
        <v>155</v>
      </c>
      <c r="K93" s="1" t="s">
        <v>199</v>
      </c>
    </row>
    <row r="94" spans="1:11" x14ac:dyDescent="0.25">
      <c r="A94" s="1" t="s">
        <v>210</v>
      </c>
      <c r="B94" s="1" t="s">
        <v>70</v>
      </c>
      <c r="C94" s="1" t="s">
        <v>81</v>
      </c>
      <c r="D94" s="83">
        <v>413383</v>
      </c>
      <c r="E94" s="84">
        <v>906135.51</v>
      </c>
      <c r="F94" s="83">
        <v>22960</v>
      </c>
      <c r="G94" s="115">
        <f>436343+94415</f>
        <v>530758</v>
      </c>
      <c r="H94" s="1">
        <v>341</v>
      </c>
      <c r="I94" s="1">
        <v>1212</v>
      </c>
      <c r="J94" s="113" t="s">
        <v>186</v>
      </c>
      <c r="K94" s="1" t="s">
        <v>200</v>
      </c>
    </row>
    <row r="95" spans="1:11" x14ac:dyDescent="0.25">
      <c r="A95" s="1" t="s">
        <v>210</v>
      </c>
      <c r="B95" s="1" t="s">
        <v>62</v>
      </c>
      <c r="C95" s="1" t="s">
        <v>143</v>
      </c>
      <c r="D95" s="83">
        <v>334270</v>
      </c>
      <c r="E95" s="84">
        <v>732719.84</v>
      </c>
      <c r="F95" s="83">
        <v>30029</v>
      </c>
      <c r="G95" s="83">
        <v>364299</v>
      </c>
      <c r="H95" s="1">
        <v>328</v>
      </c>
      <c r="I95" s="1">
        <v>1019</v>
      </c>
      <c r="J95" s="113" t="s">
        <v>159</v>
      </c>
      <c r="K95" s="1" t="s">
        <v>200</v>
      </c>
    </row>
    <row r="96" spans="1:11" x14ac:dyDescent="0.25">
      <c r="A96" s="1" t="s">
        <v>210</v>
      </c>
      <c r="B96" s="1" t="s">
        <v>71</v>
      </c>
      <c r="C96" s="1" t="s">
        <v>181</v>
      </c>
      <c r="D96" s="83">
        <v>217518</v>
      </c>
      <c r="E96" s="84">
        <v>476799.44</v>
      </c>
      <c r="F96" s="83">
        <v>12609</v>
      </c>
      <c r="G96" s="83">
        <v>230127</v>
      </c>
      <c r="H96" s="1">
        <v>341</v>
      </c>
      <c r="I96" s="1">
        <v>638</v>
      </c>
      <c r="J96" s="113" t="s">
        <v>158</v>
      </c>
      <c r="K96" s="1" t="s">
        <v>201</v>
      </c>
    </row>
    <row r="97" spans="1:11" x14ac:dyDescent="0.25">
      <c r="A97" s="1" t="s">
        <v>210</v>
      </c>
      <c r="B97" s="1" t="s">
        <v>63</v>
      </c>
      <c r="C97" s="1" t="s">
        <v>82</v>
      </c>
      <c r="D97" s="83">
        <v>190339</v>
      </c>
      <c r="E97" s="84">
        <v>417223.09</v>
      </c>
      <c r="F97" s="83">
        <v>17504</v>
      </c>
      <c r="G97" s="83">
        <v>207843</v>
      </c>
      <c r="H97" s="1">
        <v>328</v>
      </c>
      <c r="I97" s="1">
        <v>580</v>
      </c>
      <c r="J97" s="113" t="s">
        <v>158</v>
      </c>
      <c r="K97" s="1" t="s">
        <v>207</v>
      </c>
    </row>
    <row r="98" spans="1:11" x14ac:dyDescent="0.25">
      <c r="A98" s="1" t="s">
        <v>210</v>
      </c>
      <c r="B98" s="1" t="s">
        <v>65</v>
      </c>
      <c r="C98" s="1" t="s">
        <v>182</v>
      </c>
      <c r="D98" s="83">
        <v>164913</v>
      </c>
      <c r="E98" s="84">
        <v>361489.28</v>
      </c>
      <c r="F98" s="83">
        <v>9216</v>
      </c>
      <c r="G98" s="83">
        <v>174129</v>
      </c>
      <c r="H98" s="1">
        <v>341</v>
      </c>
      <c r="I98" s="1">
        <v>484</v>
      </c>
      <c r="J98" s="113" t="s">
        <v>185</v>
      </c>
      <c r="K98" s="1" t="s">
        <v>202</v>
      </c>
    </row>
    <row r="99" spans="1:11" x14ac:dyDescent="0.25">
      <c r="A99" s="1" t="s">
        <v>210</v>
      </c>
      <c r="B99" s="1" t="s">
        <v>144</v>
      </c>
      <c r="C99" s="1" t="s">
        <v>145</v>
      </c>
      <c r="D99" s="83">
        <v>114274</v>
      </c>
      <c r="E99" s="84">
        <v>250488.61</v>
      </c>
      <c r="F99" s="83">
        <v>6489</v>
      </c>
      <c r="G99" s="83">
        <v>120763</v>
      </c>
      <c r="H99" s="1">
        <v>341</v>
      </c>
      <c r="I99" s="1">
        <v>335</v>
      </c>
      <c r="J99" s="113" t="s">
        <v>185</v>
      </c>
      <c r="K99" s="1" t="s">
        <v>208</v>
      </c>
    </row>
    <row r="100" spans="1:11" x14ac:dyDescent="0.25">
      <c r="A100" s="1" t="s">
        <v>210</v>
      </c>
      <c r="B100" s="1" t="s">
        <v>150</v>
      </c>
      <c r="C100" s="1" t="s">
        <v>151</v>
      </c>
      <c r="D100" s="83">
        <v>54928</v>
      </c>
      <c r="E100" s="84">
        <v>120402.21</v>
      </c>
      <c r="F100" s="83">
        <v>3051</v>
      </c>
      <c r="G100" s="83">
        <v>57979</v>
      </c>
      <c r="H100" s="1">
        <v>341</v>
      </c>
      <c r="I100" s="1">
        <v>161</v>
      </c>
      <c r="J100" s="113"/>
      <c r="K100" s="1" t="s">
        <v>204</v>
      </c>
    </row>
    <row r="101" spans="1:11" x14ac:dyDescent="0.25">
      <c r="A101" s="1" t="s">
        <v>210</v>
      </c>
      <c r="B101" s="1" t="s">
        <v>213</v>
      </c>
      <c r="C101" s="1" t="s">
        <v>214</v>
      </c>
      <c r="D101" s="83">
        <v>47507</v>
      </c>
      <c r="E101" s="84">
        <v>104136.36</v>
      </c>
      <c r="F101" s="83">
        <v>2632</v>
      </c>
      <c r="G101" s="83">
        <v>50140</v>
      </c>
      <c r="H101" s="1">
        <v>341</v>
      </c>
      <c r="I101" s="1">
        <v>139</v>
      </c>
      <c r="J101" s="113"/>
      <c r="K101" s="1" t="s">
        <v>199</v>
      </c>
    </row>
    <row r="102" spans="1:11" x14ac:dyDescent="0.25">
      <c r="A102" s="1" t="s">
        <v>210</v>
      </c>
      <c r="B102" s="1" t="s">
        <v>148</v>
      </c>
      <c r="C102" s="1" t="s">
        <v>149</v>
      </c>
      <c r="D102" s="83">
        <v>45589</v>
      </c>
      <c r="E102" s="84">
        <v>99931.06</v>
      </c>
      <c r="F102" s="83">
        <v>2539</v>
      </c>
      <c r="G102" s="83">
        <v>48128</v>
      </c>
      <c r="H102" s="1">
        <v>341</v>
      </c>
      <c r="I102" s="1">
        <v>134</v>
      </c>
      <c r="J102" s="113"/>
      <c r="K102" s="1" t="s">
        <v>205</v>
      </c>
    </row>
    <row r="104" spans="1:11" x14ac:dyDescent="0.25">
      <c r="A104" s="74" t="s">
        <v>211</v>
      </c>
    </row>
    <row r="105" spans="1:11" s="74" customFormat="1" x14ac:dyDescent="0.25">
      <c r="A105" s="74" t="s">
        <v>138</v>
      </c>
      <c r="B105" s="74" t="s">
        <v>68</v>
      </c>
      <c r="C105" s="74" t="s">
        <v>69</v>
      </c>
      <c r="D105" s="74" t="s">
        <v>139</v>
      </c>
      <c r="E105" s="74" t="s">
        <v>140</v>
      </c>
      <c r="F105" s="74" t="s">
        <v>141</v>
      </c>
      <c r="G105" s="74" t="s">
        <v>123</v>
      </c>
      <c r="H105" s="74" t="s">
        <v>177</v>
      </c>
      <c r="I105" s="74" t="s">
        <v>178</v>
      </c>
      <c r="J105" s="114" t="s">
        <v>161</v>
      </c>
      <c r="K105" s="74" t="s">
        <v>203</v>
      </c>
    </row>
    <row r="106" spans="1:11" x14ac:dyDescent="0.25">
      <c r="A106" s="1" t="s">
        <v>161</v>
      </c>
      <c r="B106" s="1" t="s">
        <v>61</v>
      </c>
      <c r="C106" s="1" t="s">
        <v>180</v>
      </c>
      <c r="D106" s="83">
        <v>866056</v>
      </c>
      <c r="E106" s="84">
        <v>1597613.5</v>
      </c>
      <c r="F106" s="1">
        <v>0</v>
      </c>
      <c r="G106" s="83">
        <v>866056</v>
      </c>
      <c r="H106" s="1">
        <v>366</v>
      </c>
      <c r="I106" s="1">
        <v>2366</v>
      </c>
      <c r="J106" s="113" t="s">
        <v>155</v>
      </c>
      <c r="K106" s="1" t="s">
        <v>199</v>
      </c>
    </row>
    <row r="107" spans="1:11" x14ac:dyDescent="0.25">
      <c r="A107" s="1" t="s">
        <v>161</v>
      </c>
      <c r="B107" s="1" t="s">
        <v>70</v>
      </c>
      <c r="C107" s="1" t="s">
        <v>81</v>
      </c>
      <c r="D107" s="83">
        <v>446057</v>
      </c>
      <c r="E107" s="84">
        <v>987837.85</v>
      </c>
      <c r="F107" s="1">
        <v>0</v>
      </c>
      <c r="G107" s="83">
        <v>446057</v>
      </c>
      <c r="H107" s="1">
        <v>366</v>
      </c>
      <c r="I107" s="1">
        <v>1219</v>
      </c>
      <c r="J107" s="113" t="s">
        <v>156</v>
      </c>
      <c r="K107" s="1" t="s">
        <v>200</v>
      </c>
    </row>
    <row r="108" spans="1:11" x14ac:dyDescent="0.25">
      <c r="A108" s="1" t="s">
        <v>161</v>
      </c>
      <c r="B108" s="1" t="s">
        <v>62</v>
      </c>
      <c r="C108" s="1" t="s">
        <v>143</v>
      </c>
      <c r="D108" s="83">
        <v>400035</v>
      </c>
      <c r="E108" s="84">
        <v>885917.52</v>
      </c>
      <c r="F108" s="1">
        <v>0</v>
      </c>
      <c r="G108" s="83">
        <v>400035</v>
      </c>
      <c r="H108" s="1">
        <v>366</v>
      </c>
      <c r="I108" s="1">
        <v>1093</v>
      </c>
      <c r="J108" s="113" t="s">
        <v>156</v>
      </c>
      <c r="K108" s="1" t="s">
        <v>200</v>
      </c>
    </row>
    <row r="109" spans="1:11" x14ac:dyDescent="0.25">
      <c r="A109" s="1" t="s">
        <v>161</v>
      </c>
      <c r="B109" s="1" t="s">
        <v>71</v>
      </c>
      <c r="C109" s="1" t="s">
        <v>181</v>
      </c>
      <c r="D109" s="83">
        <v>332307</v>
      </c>
      <c r="E109" s="84">
        <v>735927.1</v>
      </c>
      <c r="F109" s="1">
        <v>0</v>
      </c>
      <c r="G109" s="83">
        <v>332307</v>
      </c>
      <c r="H109" s="1">
        <v>366</v>
      </c>
      <c r="I109" s="1">
        <v>908</v>
      </c>
      <c r="J109" s="113" t="s">
        <v>159</v>
      </c>
      <c r="K109" s="1" t="s">
        <v>201</v>
      </c>
    </row>
    <row r="110" spans="1:11" x14ac:dyDescent="0.25">
      <c r="A110" s="1" t="s">
        <v>161</v>
      </c>
      <c r="B110" s="1" t="s">
        <v>63</v>
      </c>
      <c r="C110" s="1" t="s">
        <v>82</v>
      </c>
      <c r="D110" s="83">
        <v>250256</v>
      </c>
      <c r="E110" s="84">
        <v>554216.91</v>
      </c>
      <c r="F110" s="1">
        <v>0</v>
      </c>
      <c r="G110" s="83">
        <v>250256</v>
      </c>
      <c r="H110" s="1">
        <v>366</v>
      </c>
      <c r="I110" s="1">
        <v>684</v>
      </c>
      <c r="J110" s="113" t="s">
        <v>158</v>
      </c>
      <c r="K110" s="1" t="s">
        <v>207</v>
      </c>
    </row>
    <row r="111" spans="1:11" x14ac:dyDescent="0.25">
      <c r="A111" s="1" t="s">
        <v>161</v>
      </c>
      <c r="B111" s="1" t="s">
        <v>65</v>
      </c>
      <c r="C111" s="1" t="s">
        <v>182</v>
      </c>
      <c r="D111" s="83">
        <v>151938</v>
      </c>
      <c r="E111" s="84">
        <v>336481.9</v>
      </c>
      <c r="F111" s="1">
        <v>0</v>
      </c>
      <c r="G111" s="83">
        <v>151938</v>
      </c>
      <c r="H111" s="1">
        <v>366</v>
      </c>
      <c r="I111" s="1">
        <v>415</v>
      </c>
      <c r="J111" s="113" t="s">
        <v>185</v>
      </c>
      <c r="K111" s="1" t="s">
        <v>202</v>
      </c>
    </row>
    <row r="112" spans="1:11" x14ac:dyDescent="0.25">
      <c r="A112" s="1" t="s">
        <v>161</v>
      </c>
      <c r="B112" s="1" t="s">
        <v>144</v>
      </c>
      <c r="C112" s="1" t="s">
        <v>145</v>
      </c>
      <c r="D112" s="83">
        <v>115884</v>
      </c>
      <c r="E112" s="84">
        <v>256636.71</v>
      </c>
      <c r="F112" s="1">
        <v>0</v>
      </c>
      <c r="G112" s="83">
        <v>115884</v>
      </c>
      <c r="H112" s="1">
        <v>366</v>
      </c>
      <c r="I112" s="1">
        <v>317</v>
      </c>
      <c r="J112" s="113" t="s">
        <v>185</v>
      </c>
      <c r="K112" s="1" t="s">
        <v>208</v>
      </c>
    </row>
    <row r="113" spans="1:11" x14ac:dyDescent="0.25">
      <c r="A113" s="1" t="s">
        <v>161</v>
      </c>
      <c r="B113" s="1" t="s">
        <v>150</v>
      </c>
      <c r="C113" s="1" t="s">
        <v>151</v>
      </c>
      <c r="D113" s="83">
        <v>56625</v>
      </c>
      <c r="E113" s="84">
        <v>125401.76</v>
      </c>
      <c r="F113" s="1">
        <v>0</v>
      </c>
      <c r="G113" s="83">
        <v>56625</v>
      </c>
      <c r="H113" s="1">
        <v>366</v>
      </c>
      <c r="I113" s="1">
        <v>155</v>
      </c>
      <c r="J113" s="113" t="s">
        <v>157</v>
      </c>
      <c r="K113" s="1" t="s">
        <v>204</v>
      </c>
    </row>
    <row r="114" spans="1:11" x14ac:dyDescent="0.25">
      <c r="A114" s="1" t="s">
        <v>161</v>
      </c>
      <c r="B114" s="1" t="s">
        <v>148</v>
      </c>
      <c r="C114" s="1" t="s">
        <v>149</v>
      </c>
      <c r="D114" s="83">
        <v>54795</v>
      </c>
      <c r="E114" s="84">
        <v>121349.02</v>
      </c>
      <c r="F114" s="1">
        <v>0</v>
      </c>
      <c r="G114" s="83">
        <v>54795</v>
      </c>
      <c r="H114" s="1">
        <v>366</v>
      </c>
      <c r="I114" s="1">
        <v>150</v>
      </c>
      <c r="J114" s="113" t="s">
        <v>157</v>
      </c>
      <c r="K114" s="1" t="s">
        <v>205</v>
      </c>
    </row>
    <row r="115" spans="1:11" x14ac:dyDescent="0.25">
      <c r="A115" s="1" t="s">
        <v>161</v>
      </c>
      <c r="B115" s="1" t="s">
        <v>146</v>
      </c>
      <c r="C115" s="1" t="s">
        <v>147</v>
      </c>
      <c r="D115" s="83">
        <v>48404</v>
      </c>
      <c r="E115" s="84">
        <v>107195.51</v>
      </c>
      <c r="F115" s="1">
        <v>0</v>
      </c>
      <c r="G115" s="83">
        <v>48404</v>
      </c>
      <c r="H115" s="1">
        <v>366</v>
      </c>
      <c r="I115" s="1">
        <v>132</v>
      </c>
      <c r="J115" s="113" t="s">
        <v>157</v>
      </c>
      <c r="K115" s="1" t="s">
        <v>206</v>
      </c>
    </row>
    <row r="117" spans="1:11" x14ac:dyDescent="0.25">
      <c r="A117" s="74" t="s">
        <v>196</v>
      </c>
    </row>
    <row r="118" spans="1:11" s="74" customFormat="1" x14ac:dyDescent="0.25">
      <c r="A118" s="74" t="s">
        <v>138</v>
      </c>
      <c r="B118" s="74" t="s">
        <v>68</v>
      </c>
      <c r="C118" s="74" t="s">
        <v>69</v>
      </c>
      <c r="D118" s="74" t="s">
        <v>139</v>
      </c>
      <c r="E118" s="74" t="s">
        <v>140</v>
      </c>
      <c r="F118" s="74" t="s">
        <v>141</v>
      </c>
      <c r="G118" s="74" t="s">
        <v>123</v>
      </c>
      <c r="H118" s="74" t="s">
        <v>177</v>
      </c>
      <c r="I118" s="74" t="s">
        <v>178</v>
      </c>
      <c r="J118" s="114" t="s">
        <v>142</v>
      </c>
    </row>
    <row r="119" spans="1:11" x14ac:dyDescent="0.25">
      <c r="A119" s="1" t="s">
        <v>142</v>
      </c>
      <c r="B119" s="1" t="s">
        <v>61</v>
      </c>
      <c r="C119" s="1" t="s">
        <v>180</v>
      </c>
      <c r="D119" s="83">
        <v>854789</v>
      </c>
      <c r="E119" s="84">
        <v>1560844.71</v>
      </c>
      <c r="F119" s="1">
        <v>0</v>
      </c>
      <c r="G119" s="83">
        <v>854789</v>
      </c>
      <c r="H119" s="1">
        <v>365</v>
      </c>
      <c r="I119" s="1">
        <v>2342</v>
      </c>
      <c r="J119" s="113" t="s">
        <v>155</v>
      </c>
    </row>
    <row r="120" spans="1:11" x14ac:dyDescent="0.25">
      <c r="A120" s="1" t="s">
        <v>142</v>
      </c>
      <c r="B120" s="1" t="s">
        <v>62</v>
      </c>
      <c r="C120" s="1" t="s">
        <v>143</v>
      </c>
      <c r="D120" s="83">
        <v>439032</v>
      </c>
      <c r="E120" s="84">
        <v>962445.93</v>
      </c>
      <c r="F120" s="1">
        <v>0</v>
      </c>
      <c r="G120" s="83">
        <v>439032</v>
      </c>
      <c r="H120" s="1">
        <v>365</v>
      </c>
      <c r="I120" s="1">
        <v>1203</v>
      </c>
      <c r="J120" s="113" t="s">
        <v>156</v>
      </c>
    </row>
    <row r="121" spans="1:11" x14ac:dyDescent="0.25">
      <c r="A121" s="1" t="s">
        <v>142</v>
      </c>
      <c r="B121" s="1" t="s">
        <v>71</v>
      </c>
      <c r="C121" s="1" t="s">
        <v>181</v>
      </c>
      <c r="D121" s="83">
        <v>372550</v>
      </c>
      <c r="E121" s="84">
        <v>816704.1</v>
      </c>
      <c r="F121" s="1">
        <v>0</v>
      </c>
      <c r="G121" s="83">
        <v>372550</v>
      </c>
      <c r="H121" s="1">
        <v>365</v>
      </c>
      <c r="I121" s="1">
        <v>1021</v>
      </c>
      <c r="J121" s="113" t="s">
        <v>159</v>
      </c>
    </row>
    <row r="122" spans="1:11" x14ac:dyDescent="0.25">
      <c r="A122" s="1" t="s">
        <v>142</v>
      </c>
      <c r="B122" s="1" t="s">
        <v>70</v>
      </c>
      <c r="C122" s="1" t="s">
        <v>81</v>
      </c>
      <c r="D122" s="83">
        <v>297986</v>
      </c>
      <c r="E122" s="84">
        <v>653244.93000000005</v>
      </c>
      <c r="F122" s="1">
        <v>0</v>
      </c>
      <c r="G122" s="83">
        <v>297986</v>
      </c>
      <c r="H122" s="1">
        <v>365</v>
      </c>
      <c r="I122" s="1">
        <v>816</v>
      </c>
      <c r="J122" s="113" t="s">
        <v>158</v>
      </c>
    </row>
    <row r="123" spans="1:11" x14ac:dyDescent="0.25">
      <c r="A123" s="1" t="s">
        <v>142</v>
      </c>
      <c r="B123" s="1" t="s">
        <v>63</v>
      </c>
      <c r="C123" s="1" t="s">
        <v>82</v>
      </c>
      <c r="D123" s="83">
        <v>291863</v>
      </c>
      <c r="E123" s="84">
        <v>639822.06000000006</v>
      </c>
      <c r="F123" s="1">
        <v>0</v>
      </c>
      <c r="G123" s="83">
        <v>291863</v>
      </c>
      <c r="H123" s="1">
        <v>365</v>
      </c>
      <c r="I123" s="1">
        <v>800</v>
      </c>
      <c r="J123" s="113" t="s">
        <v>158</v>
      </c>
    </row>
    <row r="124" spans="1:11" x14ac:dyDescent="0.25">
      <c r="A124" s="1" t="s">
        <v>142</v>
      </c>
      <c r="B124" s="1" t="s">
        <v>65</v>
      </c>
      <c r="C124" s="1" t="s">
        <v>182</v>
      </c>
      <c r="D124" s="83">
        <v>206126</v>
      </c>
      <c r="E124" s="84">
        <v>451869.41</v>
      </c>
      <c r="F124" s="1">
        <v>0</v>
      </c>
      <c r="G124" s="83">
        <v>206126</v>
      </c>
      <c r="H124" s="1">
        <v>365</v>
      </c>
      <c r="I124" s="1">
        <v>565</v>
      </c>
      <c r="J124" s="117" t="s">
        <v>158</v>
      </c>
      <c r="K124" s="75" t="s">
        <v>197</v>
      </c>
    </row>
    <row r="125" spans="1:11" x14ac:dyDescent="0.25">
      <c r="A125" s="1" t="s">
        <v>142</v>
      </c>
      <c r="B125" s="1" t="s">
        <v>144</v>
      </c>
      <c r="C125" s="1" t="s">
        <v>145</v>
      </c>
      <c r="D125" s="83">
        <v>89569</v>
      </c>
      <c r="E125" s="84">
        <v>196353.17</v>
      </c>
      <c r="F125" s="1">
        <v>0</v>
      </c>
      <c r="G125" s="83">
        <v>89569</v>
      </c>
      <c r="H125" s="1">
        <v>365</v>
      </c>
      <c r="I125" s="1">
        <v>245</v>
      </c>
      <c r="J125" s="113" t="s">
        <v>157</v>
      </c>
    </row>
    <row r="126" spans="1:11" x14ac:dyDescent="0.25">
      <c r="A126" s="1" t="s">
        <v>142</v>
      </c>
      <c r="B126" s="1" t="s">
        <v>146</v>
      </c>
      <c r="C126" s="1" t="s">
        <v>147</v>
      </c>
      <c r="D126" s="83">
        <v>54761</v>
      </c>
      <c r="E126" s="84">
        <v>120047.07</v>
      </c>
      <c r="F126" s="1">
        <v>0</v>
      </c>
      <c r="G126" s="83">
        <v>54761</v>
      </c>
      <c r="H126" s="1">
        <v>365</v>
      </c>
      <c r="I126" s="1">
        <v>150</v>
      </c>
      <c r="J126" s="113" t="s">
        <v>157</v>
      </c>
    </row>
    <row r="127" spans="1:11" x14ac:dyDescent="0.25">
      <c r="A127" s="1" t="s">
        <v>142</v>
      </c>
      <c r="B127" s="1" t="s">
        <v>148</v>
      </c>
      <c r="C127" s="1" t="s">
        <v>149</v>
      </c>
      <c r="D127" s="83">
        <v>53394</v>
      </c>
      <c r="E127" s="84">
        <v>117050.33</v>
      </c>
      <c r="F127" s="1">
        <v>0</v>
      </c>
      <c r="G127" s="83">
        <v>53394</v>
      </c>
      <c r="H127" s="1">
        <v>365</v>
      </c>
      <c r="I127" s="1">
        <v>146</v>
      </c>
      <c r="J127" s="113" t="s">
        <v>157</v>
      </c>
    </row>
    <row r="128" spans="1:11" x14ac:dyDescent="0.25">
      <c r="A128" s="1" t="s">
        <v>142</v>
      </c>
      <c r="B128" s="1" t="s">
        <v>150</v>
      </c>
      <c r="C128" s="1" t="s">
        <v>151</v>
      </c>
      <c r="D128" s="83">
        <v>47641</v>
      </c>
      <c r="E128" s="84">
        <v>104438.62</v>
      </c>
      <c r="F128" s="1">
        <v>0</v>
      </c>
      <c r="G128" s="83">
        <v>47641</v>
      </c>
      <c r="H128" s="1">
        <v>365</v>
      </c>
      <c r="I128" s="1">
        <v>131</v>
      </c>
      <c r="J128" s="113" t="s">
        <v>157</v>
      </c>
    </row>
    <row r="130" spans="1:10" x14ac:dyDescent="0.25">
      <c r="A130" s="74" t="s">
        <v>195</v>
      </c>
    </row>
    <row r="131" spans="1:10" s="74" customFormat="1" x14ac:dyDescent="0.25">
      <c r="A131" s="74" t="s">
        <v>138</v>
      </c>
      <c r="B131" s="74" t="s">
        <v>68</v>
      </c>
      <c r="C131" s="74" t="s">
        <v>69</v>
      </c>
      <c r="D131" s="74" t="s">
        <v>139</v>
      </c>
      <c r="E131" s="74" t="s">
        <v>140</v>
      </c>
      <c r="F131" s="74" t="s">
        <v>141</v>
      </c>
      <c r="G131" s="74" t="s">
        <v>123</v>
      </c>
      <c r="H131" s="74" t="s">
        <v>177</v>
      </c>
      <c r="I131" s="74" t="s">
        <v>178</v>
      </c>
      <c r="J131" s="114" t="s">
        <v>192</v>
      </c>
    </row>
    <row r="132" spans="1:10" x14ac:dyDescent="0.25">
      <c r="A132" s="1" t="s">
        <v>192</v>
      </c>
      <c r="B132" s="1" t="s">
        <v>61</v>
      </c>
      <c r="C132" s="1" t="s">
        <v>180</v>
      </c>
      <c r="D132" s="83">
        <v>754187</v>
      </c>
      <c r="E132" s="84">
        <v>1342000.3600000001</v>
      </c>
      <c r="F132" s="1">
        <v>0</v>
      </c>
      <c r="G132" s="83">
        <v>754187</v>
      </c>
      <c r="H132" s="1">
        <v>365</v>
      </c>
      <c r="I132" s="1">
        <v>2066</v>
      </c>
      <c r="J132" s="113" t="s">
        <v>155</v>
      </c>
    </row>
    <row r="133" spans="1:10" x14ac:dyDescent="0.25">
      <c r="A133" s="1" t="s">
        <v>192</v>
      </c>
      <c r="B133" s="1" t="s">
        <v>71</v>
      </c>
      <c r="C133" s="1" t="s">
        <v>181</v>
      </c>
      <c r="D133" s="83">
        <v>467901</v>
      </c>
      <c r="E133" s="84">
        <v>999576.91</v>
      </c>
      <c r="F133" s="1">
        <v>0</v>
      </c>
      <c r="G133" s="83">
        <v>467901</v>
      </c>
      <c r="H133" s="1">
        <v>365</v>
      </c>
      <c r="I133" s="1">
        <v>1282</v>
      </c>
      <c r="J133" s="113" t="s">
        <v>156</v>
      </c>
    </row>
    <row r="134" spans="1:10" x14ac:dyDescent="0.25">
      <c r="A134" s="1" t="s">
        <v>192</v>
      </c>
      <c r="B134" s="1" t="s">
        <v>62</v>
      </c>
      <c r="C134" s="1" t="s">
        <v>143</v>
      </c>
      <c r="D134" s="83">
        <v>411050</v>
      </c>
      <c r="E134" s="84">
        <v>878126.11</v>
      </c>
      <c r="F134" s="1">
        <v>0</v>
      </c>
      <c r="G134" s="83">
        <v>411050</v>
      </c>
      <c r="H134" s="1">
        <v>365</v>
      </c>
      <c r="I134" s="1">
        <v>1126</v>
      </c>
      <c r="J134" s="113" t="s">
        <v>156</v>
      </c>
    </row>
    <row r="135" spans="1:10" x14ac:dyDescent="0.25">
      <c r="A135" s="1" t="s">
        <v>192</v>
      </c>
      <c r="B135" s="1" t="s">
        <v>70</v>
      </c>
      <c r="C135" s="1" t="s">
        <v>81</v>
      </c>
      <c r="D135" s="83">
        <v>319127</v>
      </c>
      <c r="E135" s="84">
        <v>681751.02</v>
      </c>
      <c r="F135" s="1">
        <v>0</v>
      </c>
      <c r="G135" s="83">
        <v>319127</v>
      </c>
      <c r="H135" s="1">
        <v>365</v>
      </c>
      <c r="I135" s="1">
        <v>874</v>
      </c>
      <c r="J135" s="113" t="s">
        <v>159</v>
      </c>
    </row>
    <row r="136" spans="1:10" x14ac:dyDescent="0.25">
      <c r="A136" s="1" t="s">
        <v>192</v>
      </c>
      <c r="B136" s="1" t="s">
        <v>63</v>
      </c>
      <c r="C136" s="1" t="s">
        <v>82</v>
      </c>
      <c r="D136" s="83">
        <v>278861</v>
      </c>
      <c r="E136" s="84">
        <v>595730.76</v>
      </c>
      <c r="F136" s="1">
        <v>0</v>
      </c>
      <c r="G136" s="83">
        <v>278861</v>
      </c>
      <c r="H136" s="1">
        <v>365</v>
      </c>
      <c r="I136" s="1">
        <v>764</v>
      </c>
      <c r="J136" s="113" t="s">
        <v>158</v>
      </c>
    </row>
    <row r="137" spans="1:10" x14ac:dyDescent="0.25">
      <c r="A137" s="1" t="s">
        <v>192</v>
      </c>
      <c r="B137" s="1" t="s">
        <v>65</v>
      </c>
      <c r="C137" s="1" t="s">
        <v>182</v>
      </c>
      <c r="D137" s="83">
        <v>235174</v>
      </c>
      <c r="E137" s="84">
        <v>502402.21</v>
      </c>
      <c r="F137" s="1">
        <v>0</v>
      </c>
      <c r="G137" s="83">
        <v>235174</v>
      </c>
      <c r="H137" s="1">
        <v>365</v>
      </c>
      <c r="I137" s="1">
        <v>644</v>
      </c>
      <c r="J137" s="113" t="s">
        <v>158</v>
      </c>
    </row>
    <row r="138" spans="1:10" x14ac:dyDescent="0.25">
      <c r="A138" s="1" t="s">
        <v>192</v>
      </c>
      <c r="B138" s="1" t="s">
        <v>144</v>
      </c>
      <c r="C138" s="1" t="s">
        <v>145</v>
      </c>
      <c r="D138" s="83">
        <v>113410</v>
      </c>
      <c r="E138" s="84">
        <v>242277.78</v>
      </c>
      <c r="F138" s="1">
        <v>0</v>
      </c>
      <c r="G138" s="83">
        <v>113410</v>
      </c>
      <c r="H138" s="1">
        <v>365</v>
      </c>
      <c r="I138" s="1">
        <v>311</v>
      </c>
      <c r="J138" s="113" t="s">
        <v>185</v>
      </c>
    </row>
    <row r="139" spans="1:10" x14ac:dyDescent="0.25">
      <c r="A139" s="1" t="s">
        <v>192</v>
      </c>
      <c r="B139" s="1" t="s">
        <v>148</v>
      </c>
      <c r="C139" s="1" t="s">
        <v>149</v>
      </c>
      <c r="D139" s="83">
        <v>58221</v>
      </c>
      <c r="E139" s="84">
        <v>124377.55</v>
      </c>
      <c r="F139" s="1">
        <v>0</v>
      </c>
      <c r="G139" s="83">
        <v>58221</v>
      </c>
      <c r="H139" s="1">
        <v>365</v>
      </c>
      <c r="I139" s="1">
        <v>160</v>
      </c>
      <c r="J139" s="113" t="s">
        <v>157</v>
      </c>
    </row>
    <row r="140" spans="1:10" x14ac:dyDescent="0.25">
      <c r="A140" s="1" t="s">
        <v>192</v>
      </c>
      <c r="B140" s="1" t="s">
        <v>150</v>
      </c>
      <c r="C140" s="1" t="s">
        <v>151</v>
      </c>
      <c r="D140" s="83">
        <v>53501</v>
      </c>
      <c r="E140" s="84">
        <v>114294.24</v>
      </c>
      <c r="F140" s="1">
        <v>0</v>
      </c>
      <c r="G140" s="83">
        <v>53501</v>
      </c>
      <c r="H140" s="1">
        <v>365</v>
      </c>
      <c r="I140" s="1">
        <v>147</v>
      </c>
      <c r="J140" s="113" t="s">
        <v>157</v>
      </c>
    </row>
    <row r="141" spans="1:10" x14ac:dyDescent="0.25">
      <c r="A141" s="1" t="s">
        <v>192</v>
      </c>
      <c r="B141" s="1" t="s">
        <v>146</v>
      </c>
      <c r="C141" s="1" t="s">
        <v>147</v>
      </c>
      <c r="D141" s="83">
        <v>51053</v>
      </c>
      <c r="E141" s="84">
        <v>109064.53</v>
      </c>
      <c r="F141" s="1">
        <v>0</v>
      </c>
      <c r="G141" s="83">
        <v>51053</v>
      </c>
      <c r="H141" s="1">
        <v>365</v>
      </c>
      <c r="I141" s="1">
        <v>140</v>
      </c>
      <c r="J141" s="113" t="s">
        <v>157</v>
      </c>
    </row>
    <row r="143" spans="1:10" x14ac:dyDescent="0.25">
      <c r="A143" s="74" t="s">
        <v>194</v>
      </c>
    </row>
    <row r="144" spans="1:10" s="74" customFormat="1" x14ac:dyDescent="0.25">
      <c r="A144" s="74" t="s">
        <v>138</v>
      </c>
      <c r="B144" s="74" t="s">
        <v>68</v>
      </c>
      <c r="C144" s="74" t="s">
        <v>69</v>
      </c>
      <c r="D144" s="74" t="s">
        <v>139</v>
      </c>
      <c r="E144" s="74" t="s">
        <v>140</v>
      </c>
      <c r="F144" s="74" t="s">
        <v>141</v>
      </c>
      <c r="G144" s="74" t="s">
        <v>123</v>
      </c>
      <c r="H144" s="74" t="s">
        <v>177</v>
      </c>
      <c r="I144" s="74" t="s">
        <v>178</v>
      </c>
      <c r="J144" s="114" t="s">
        <v>187</v>
      </c>
    </row>
    <row r="145" spans="1:11" x14ac:dyDescent="0.25">
      <c r="A145" s="1" t="s">
        <v>187</v>
      </c>
      <c r="B145" s="1" t="s">
        <v>61</v>
      </c>
      <c r="C145" s="1" t="s">
        <v>180</v>
      </c>
      <c r="D145" s="83">
        <v>784013</v>
      </c>
      <c r="E145" s="84">
        <v>1365358.63</v>
      </c>
      <c r="F145" s="1">
        <v>0</v>
      </c>
      <c r="G145" s="83">
        <v>784013</v>
      </c>
      <c r="H145" s="1">
        <v>365</v>
      </c>
      <c r="I145" s="1">
        <v>2148</v>
      </c>
      <c r="J145" s="113" t="s">
        <v>155</v>
      </c>
    </row>
    <row r="146" spans="1:11" x14ac:dyDescent="0.25">
      <c r="A146" s="1" t="s">
        <v>187</v>
      </c>
      <c r="B146" s="1" t="s">
        <v>62</v>
      </c>
      <c r="C146" s="1" t="s">
        <v>143</v>
      </c>
      <c r="D146" s="83">
        <v>411610</v>
      </c>
      <c r="E146" s="84">
        <v>860594.17</v>
      </c>
      <c r="F146" s="1">
        <v>0</v>
      </c>
      <c r="G146" s="83">
        <v>411610</v>
      </c>
      <c r="H146" s="1">
        <v>365</v>
      </c>
      <c r="I146" s="1">
        <v>1128</v>
      </c>
      <c r="J146" s="113" t="s">
        <v>156</v>
      </c>
    </row>
    <row r="147" spans="1:11" x14ac:dyDescent="0.25">
      <c r="A147" s="1" t="s">
        <v>187</v>
      </c>
      <c r="B147" s="1" t="s">
        <v>71</v>
      </c>
      <c r="C147" s="1" t="s">
        <v>181</v>
      </c>
      <c r="D147" s="83">
        <v>387273</v>
      </c>
      <c r="E147" s="84">
        <v>810020.2</v>
      </c>
      <c r="F147" s="1">
        <v>0</v>
      </c>
      <c r="G147" s="83">
        <v>387273</v>
      </c>
      <c r="H147" s="1">
        <v>365</v>
      </c>
      <c r="I147" s="1">
        <v>1061</v>
      </c>
      <c r="J147" s="113" t="s">
        <v>159</v>
      </c>
    </row>
    <row r="148" spans="1:11" x14ac:dyDescent="0.25">
      <c r="A148" s="1" t="s">
        <v>187</v>
      </c>
      <c r="B148" s="1" t="s">
        <v>70</v>
      </c>
      <c r="C148" s="1" t="s">
        <v>81</v>
      </c>
      <c r="D148" s="83">
        <v>266812</v>
      </c>
      <c r="E148" s="84">
        <v>557850.53</v>
      </c>
      <c r="F148" s="1">
        <v>0</v>
      </c>
      <c r="G148" s="83">
        <v>266812</v>
      </c>
      <c r="H148" s="1">
        <v>365</v>
      </c>
      <c r="I148" s="1">
        <v>731</v>
      </c>
      <c r="J148" s="113" t="s">
        <v>158</v>
      </c>
    </row>
    <row r="149" spans="1:11" x14ac:dyDescent="0.25">
      <c r="A149" s="1" t="s">
        <v>187</v>
      </c>
      <c r="B149" s="1" t="s">
        <v>63</v>
      </c>
      <c r="C149" s="1" t="s">
        <v>82</v>
      </c>
      <c r="D149" s="83">
        <v>211967</v>
      </c>
      <c r="E149" s="84">
        <v>443180.61</v>
      </c>
      <c r="F149" s="1">
        <v>0</v>
      </c>
      <c r="G149" s="83">
        <v>211967</v>
      </c>
      <c r="H149" s="1">
        <v>365</v>
      </c>
      <c r="I149" s="1">
        <v>581</v>
      </c>
      <c r="J149" s="113" t="s">
        <v>158</v>
      </c>
    </row>
    <row r="150" spans="1:11" x14ac:dyDescent="0.25">
      <c r="A150" s="75" t="s">
        <v>187</v>
      </c>
      <c r="B150" s="75" t="s">
        <v>65</v>
      </c>
      <c r="C150" s="75" t="s">
        <v>182</v>
      </c>
      <c r="D150" s="115">
        <v>200713</v>
      </c>
      <c r="E150" s="116">
        <v>419811.3</v>
      </c>
      <c r="F150" s="75">
        <v>0</v>
      </c>
      <c r="G150" s="115">
        <v>200713</v>
      </c>
      <c r="H150" s="75">
        <v>365</v>
      </c>
      <c r="I150" s="75">
        <v>550</v>
      </c>
      <c r="J150" s="117" t="s">
        <v>158</v>
      </c>
      <c r="K150" s="75" t="s">
        <v>198</v>
      </c>
    </row>
    <row r="151" spans="1:11" x14ac:dyDescent="0.25">
      <c r="A151" s="1" t="s">
        <v>187</v>
      </c>
      <c r="B151" s="1" t="s">
        <v>188</v>
      </c>
      <c r="C151" s="1" t="s">
        <v>189</v>
      </c>
      <c r="D151" s="83">
        <v>90061</v>
      </c>
      <c r="E151" s="84">
        <v>0</v>
      </c>
      <c r="F151" s="1">
        <v>0</v>
      </c>
      <c r="G151" s="83">
        <v>90061</v>
      </c>
      <c r="H151" s="1">
        <v>365</v>
      </c>
      <c r="I151" s="1">
        <v>247</v>
      </c>
      <c r="J151" s="113" t="s">
        <v>157</v>
      </c>
    </row>
    <row r="152" spans="1:11" x14ac:dyDescent="0.25">
      <c r="A152" s="1" t="s">
        <v>187</v>
      </c>
      <c r="B152" s="1" t="s">
        <v>144</v>
      </c>
      <c r="C152" s="1" t="s">
        <v>145</v>
      </c>
      <c r="D152" s="83">
        <v>68643</v>
      </c>
      <c r="E152" s="84">
        <v>143518.75</v>
      </c>
      <c r="F152" s="1">
        <v>0</v>
      </c>
      <c r="G152" s="83">
        <v>68643</v>
      </c>
      <c r="H152" s="1">
        <v>365</v>
      </c>
      <c r="I152" s="1">
        <v>188</v>
      </c>
      <c r="J152" s="113" t="s">
        <v>157</v>
      </c>
    </row>
    <row r="153" spans="1:11" x14ac:dyDescent="0.25">
      <c r="A153" s="1" t="s">
        <v>187</v>
      </c>
      <c r="B153" s="1" t="s">
        <v>190</v>
      </c>
      <c r="C153" s="1" t="s">
        <v>191</v>
      </c>
      <c r="D153" s="83">
        <v>56629</v>
      </c>
      <c r="E153" s="84">
        <v>118399.94</v>
      </c>
      <c r="F153" s="1">
        <v>0</v>
      </c>
      <c r="G153" s="83">
        <v>56629</v>
      </c>
      <c r="H153" s="1">
        <v>365</v>
      </c>
      <c r="I153" s="1">
        <v>155</v>
      </c>
      <c r="J153" s="113" t="s">
        <v>157</v>
      </c>
    </row>
    <row r="154" spans="1:11" x14ac:dyDescent="0.25">
      <c r="A154" s="1" t="s">
        <v>187</v>
      </c>
      <c r="B154" s="1" t="s">
        <v>148</v>
      </c>
      <c r="C154" s="1" t="s">
        <v>149</v>
      </c>
      <c r="D154" s="83">
        <v>50364</v>
      </c>
      <c r="E154" s="84">
        <v>105301.04</v>
      </c>
      <c r="F154" s="1">
        <v>0</v>
      </c>
      <c r="G154" s="83">
        <v>50364</v>
      </c>
      <c r="H154" s="1">
        <v>365</v>
      </c>
      <c r="I154" s="1">
        <v>138</v>
      </c>
      <c r="J154" s="113" t="s">
        <v>157</v>
      </c>
    </row>
    <row r="156" spans="1:11" x14ac:dyDescent="0.25">
      <c r="A156" s="74" t="s">
        <v>193</v>
      </c>
    </row>
    <row r="157" spans="1:11" x14ac:dyDescent="0.25">
      <c r="A157" s="74" t="s">
        <v>138</v>
      </c>
      <c r="B157" s="74" t="s">
        <v>68</v>
      </c>
      <c r="C157" s="74" t="s">
        <v>69</v>
      </c>
      <c r="D157" s="74" t="s">
        <v>139</v>
      </c>
      <c r="E157" s="74" t="s">
        <v>140</v>
      </c>
      <c r="F157" s="74" t="s">
        <v>141</v>
      </c>
      <c r="G157" s="74" t="s">
        <v>123</v>
      </c>
      <c r="H157" s="74" t="s">
        <v>177</v>
      </c>
      <c r="I157" s="74" t="s">
        <v>178</v>
      </c>
      <c r="J157" s="114" t="s">
        <v>179</v>
      </c>
    </row>
    <row r="158" spans="1:11" x14ac:dyDescent="0.25">
      <c r="A158" s="1" t="s">
        <v>179</v>
      </c>
      <c r="B158" s="1" t="s">
        <v>61</v>
      </c>
      <c r="C158" s="1" t="s">
        <v>180</v>
      </c>
      <c r="D158" s="83">
        <v>735372</v>
      </c>
      <c r="E158" s="84">
        <v>1172771.27</v>
      </c>
      <c r="F158" s="1">
        <v>0</v>
      </c>
      <c r="G158" s="83">
        <v>735372</v>
      </c>
      <c r="H158" s="1">
        <v>366</v>
      </c>
      <c r="I158" s="1">
        <v>2009</v>
      </c>
      <c r="J158" s="113" t="s">
        <v>186</v>
      </c>
    </row>
    <row r="159" spans="1:11" x14ac:dyDescent="0.25">
      <c r="A159" s="1" t="s">
        <v>179</v>
      </c>
      <c r="B159" s="1" t="s">
        <v>62</v>
      </c>
      <c r="C159" s="1" t="s">
        <v>143</v>
      </c>
      <c r="D159" s="83">
        <v>461677</v>
      </c>
      <c r="E159" s="84">
        <v>883926.77</v>
      </c>
      <c r="F159" s="1">
        <v>0</v>
      </c>
      <c r="G159" s="83">
        <v>461677</v>
      </c>
      <c r="H159" s="1">
        <v>366</v>
      </c>
      <c r="I159" s="1">
        <v>1261</v>
      </c>
      <c r="J159" s="113" t="s">
        <v>156</v>
      </c>
    </row>
    <row r="160" spans="1:11" x14ac:dyDescent="0.25">
      <c r="A160" s="1" t="s">
        <v>179</v>
      </c>
      <c r="B160" s="1" t="s">
        <v>71</v>
      </c>
      <c r="C160" s="1" t="s">
        <v>181</v>
      </c>
      <c r="D160" s="83">
        <v>392901</v>
      </c>
      <c r="E160" s="84">
        <v>756766.63</v>
      </c>
      <c r="F160" s="1">
        <v>0</v>
      </c>
      <c r="G160" s="83">
        <v>392901</v>
      </c>
      <c r="H160" s="1">
        <v>366</v>
      </c>
      <c r="I160" s="1">
        <v>1074</v>
      </c>
      <c r="J160" s="113" t="s">
        <v>159</v>
      </c>
    </row>
    <row r="161" spans="1:10" x14ac:dyDescent="0.25">
      <c r="A161" s="1" t="s">
        <v>179</v>
      </c>
      <c r="B161" s="1" t="s">
        <v>70</v>
      </c>
      <c r="C161" s="1" t="s">
        <v>81</v>
      </c>
      <c r="D161" s="83">
        <v>270080</v>
      </c>
      <c r="E161" s="84">
        <v>517095.18</v>
      </c>
      <c r="F161" s="1">
        <v>0</v>
      </c>
      <c r="G161" s="83">
        <v>270080</v>
      </c>
      <c r="H161" s="1">
        <v>366</v>
      </c>
      <c r="I161" s="1">
        <v>738</v>
      </c>
      <c r="J161" s="113" t="s">
        <v>158</v>
      </c>
    </row>
    <row r="162" spans="1:10" x14ac:dyDescent="0.25">
      <c r="A162" s="1" t="s">
        <v>179</v>
      </c>
      <c r="B162" s="1" t="s">
        <v>63</v>
      </c>
      <c r="C162" s="1" t="s">
        <v>82</v>
      </c>
      <c r="D162" s="83">
        <v>199555</v>
      </c>
      <c r="E162" s="84">
        <v>382068.03</v>
      </c>
      <c r="F162" s="1">
        <v>0</v>
      </c>
      <c r="G162" s="83">
        <v>199555</v>
      </c>
      <c r="H162" s="1">
        <v>366</v>
      </c>
      <c r="I162" s="1">
        <v>545</v>
      </c>
      <c r="J162" s="113" t="s">
        <v>185</v>
      </c>
    </row>
    <row r="163" spans="1:10" x14ac:dyDescent="0.25">
      <c r="A163" s="1" t="s">
        <v>179</v>
      </c>
      <c r="B163" s="1" t="s">
        <v>65</v>
      </c>
      <c r="C163" s="1" t="s">
        <v>182</v>
      </c>
      <c r="D163" s="83">
        <v>188496</v>
      </c>
      <c r="E163" s="84">
        <v>363062.14</v>
      </c>
      <c r="F163" s="1">
        <v>0</v>
      </c>
      <c r="G163" s="83">
        <v>188496</v>
      </c>
      <c r="H163" s="1">
        <v>366</v>
      </c>
      <c r="I163" s="1">
        <v>515</v>
      </c>
      <c r="J163" s="113" t="s">
        <v>185</v>
      </c>
    </row>
    <row r="164" spans="1:10" x14ac:dyDescent="0.25">
      <c r="A164" s="1" t="s">
        <v>179</v>
      </c>
      <c r="B164" s="1" t="s">
        <v>148</v>
      </c>
      <c r="C164" s="1" t="s">
        <v>149</v>
      </c>
      <c r="D164" s="83">
        <v>63939</v>
      </c>
      <c r="E164" s="84">
        <v>122417.55</v>
      </c>
      <c r="F164" s="1">
        <v>0</v>
      </c>
      <c r="G164" s="83">
        <v>63939</v>
      </c>
      <c r="H164" s="1">
        <v>366</v>
      </c>
      <c r="I164" s="1">
        <v>175</v>
      </c>
      <c r="J164" s="113" t="s">
        <v>157</v>
      </c>
    </row>
    <row r="165" spans="1:10" x14ac:dyDescent="0.25">
      <c r="A165" s="1" t="s">
        <v>179</v>
      </c>
      <c r="B165" s="1" t="s">
        <v>146</v>
      </c>
      <c r="C165" s="1" t="s">
        <v>147</v>
      </c>
      <c r="D165" s="83">
        <v>47541</v>
      </c>
      <c r="E165" s="84">
        <v>91022</v>
      </c>
      <c r="F165" s="1">
        <v>0</v>
      </c>
      <c r="G165" s="83">
        <v>47541</v>
      </c>
      <c r="H165" s="1">
        <v>366</v>
      </c>
      <c r="I165" s="1">
        <v>130</v>
      </c>
      <c r="J165" s="113" t="s">
        <v>157</v>
      </c>
    </row>
    <row r="166" spans="1:10" x14ac:dyDescent="0.25">
      <c r="A166" s="1" t="s">
        <v>179</v>
      </c>
      <c r="B166" s="1" t="s">
        <v>144</v>
      </c>
      <c r="C166" s="1" t="s">
        <v>145</v>
      </c>
      <c r="D166" s="83">
        <v>46219</v>
      </c>
      <c r="E166" s="84">
        <v>88490.89</v>
      </c>
      <c r="F166" s="1">
        <v>0</v>
      </c>
      <c r="G166" s="83">
        <v>46219</v>
      </c>
      <c r="H166" s="1">
        <v>366</v>
      </c>
      <c r="I166" s="1">
        <v>126</v>
      </c>
      <c r="J166" s="113" t="s">
        <v>157</v>
      </c>
    </row>
    <row r="167" spans="1:10" x14ac:dyDescent="0.25">
      <c r="A167" s="1" t="s">
        <v>179</v>
      </c>
      <c r="B167" s="1" t="s">
        <v>183</v>
      </c>
      <c r="C167" s="1" t="s">
        <v>184</v>
      </c>
      <c r="D167" s="83">
        <v>43457</v>
      </c>
      <c r="E167" s="84">
        <v>83202.77</v>
      </c>
      <c r="F167" s="1">
        <v>0</v>
      </c>
      <c r="G167" s="83">
        <v>43457</v>
      </c>
      <c r="H167" s="1">
        <v>366</v>
      </c>
      <c r="I167" s="1">
        <v>119</v>
      </c>
      <c r="J167" s="113" t="s">
        <v>157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Data Extraction</vt:lpstr>
      <vt:lpstr>Input</vt:lpstr>
      <vt:lpstr>Error Checking</vt:lpstr>
      <vt:lpstr>AR Tables</vt:lpstr>
      <vt:lpstr>AR Tables NEW</vt:lpstr>
      <vt:lpstr>ESC Annual</vt:lpstr>
      <vt:lpstr>Res-Bus-Rural</vt:lpstr>
      <vt:lpstr>Major Customers</vt:lpstr>
      <vt:lpstr>Major Customer Data</vt:lpstr>
      <vt:lpstr>'AR Tables'!Print_Area</vt:lpstr>
      <vt:lpstr>'Major Customers'!Print_Area</vt:lpstr>
      <vt:lpstr>'Res-Bus-Rural'!Print_Area</vt:lpstr>
      <vt:lpstr>'AR Tables'!Query_from_swwprod_2</vt:lpstr>
    </vt:vector>
  </TitlesOfParts>
  <Company>Wannon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Kearns</dc:creator>
  <cp:lastModifiedBy>Andrew Dilley</cp:lastModifiedBy>
  <cp:lastPrinted>2017-07-03T23:58:34Z</cp:lastPrinted>
  <dcterms:created xsi:type="dcterms:W3CDTF">2010-02-03T23:58:30Z</dcterms:created>
  <dcterms:modified xsi:type="dcterms:W3CDTF">2025-05-12T07:57:22Z</dcterms:modified>
</cp:coreProperties>
</file>