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"/>
    </mc:Choice>
  </mc:AlternateContent>
  <xr:revisionPtr revIDLastSave="0" documentId="13_ncr:1_{C214EB3C-2524-4694-AC8D-D9E7EA0DEB6C}" xr6:coauthVersionLast="47" xr6:coauthVersionMax="47" xr10:uidLastSave="{00000000-0000-0000-0000-000000000000}"/>
  <bookViews>
    <workbookView xWindow="32565" yWindow="930" windowWidth="16620" windowHeight="15345" tabRatio="558" activeTab="1" xr2:uid="{00000000-000D-0000-FFFF-FFFF00000000}"/>
  </bookViews>
  <sheets>
    <sheet name="Summary" sheetId="7" r:id="rId1"/>
    <sheet name="Annual" sheetId="6" r:id="rId2"/>
    <sheet name="Yearly Comparison" sheetId="2" r:id="rId3"/>
  </sheets>
  <externalReferences>
    <externalReference r:id="rId4"/>
  </externalReferences>
  <definedNames>
    <definedName name="CodeList">[1]Reuse!$D$32:$D$49</definedName>
    <definedName name="CodeList2">#REF!</definedName>
    <definedName name="_xlnm.Print_Area" localSheetId="0">Summary!$B$1:$Q$45</definedName>
    <definedName name="_xlnm.Print_Area" localSheetId="2">'Yearly Comparison'!$B$41:$AA$65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0" i="2" l="1"/>
  <c r="W91" i="2"/>
  <c r="W112" i="2"/>
  <c r="W113" i="2"/>
  <c r="W93" i="2"/>
  <c r="W65" i="2"/>
  <c r="W63" i="2"/>
  <c r="W61" i="2"/>
  <c r="W67" i="2"/>
  <c r="W59" i="2"/>
  <c r="W57" i="2"/>
  <c r="W55" i="2"/>
  <c r="W53" i="2"/>
  <c r="W50" i="2"/>
  <c r="W47" i="2"/>
  <c r="W44" i="2"/>
  <c r="W41" i="2"/>
  <c r="W37" i="2"/>
  <c r="W34" i="2"/>
  <c r="W35" i="2"/>
  <c r="W30" i="2"/>
  <c r="W27" i="2"/>
  <c r="W28" i="2"/>
  <c r="W24" i="2"/>
  <c r="W21" i="2"/>
  <c r="W22" i="2"/>
  <c r="W17" i="2"/>
  <c r="W14" i="2"/>
  <c r="W15" i="2"/>
  <c r="W11" i="2"/>
  <c r="W8" i="2"/>
  <c r="W9" i="2"/>
  <c r="W5" i="2"/>
  <c r="V91" i="2" l="1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G113" i="2"/>
  <c r="V65" i="2"/>
  <c r="V63" i="2"/>
  <c r="V61" i="2"/>
  <c r="V93" i="2"/>
  <c r="V112" i="2"/>
  <c r="V71" i="2"/>
  <c r="V67" i="2" l="1"/>
  <c r="V59" i="2"/>
  <c r="V57" i="2"/>
  <c r="V53" i="2"/>
  <c r="V55" i="2"/>
  <c r="V50" i="2"/>
  <c r="V47" i="2"/>
  <c r="V44" i="2"/>
  <c r="V41" i="2"/>
  <c r="V37" i="2"/>
  <c r="V34" i="2"/>
  <c r="V35" i="2"/>
  <c r="V30" i="2"/>
  <c r="V27" i="2"/>
  <c r="V28" i="2"/>
  <c r="V24" i="2"/>
  <c r="V21" i="2"/>
  <c r="V22" i="2"/>
  <c r="V17" i="2"/>
  <c r="V14" i="2"/>
  <c r="V15" i="2"/>
  <c r="V11" i="2"/>
  <c r="V8" i="2"/>
  <c r="V9" i="2"/>
  <c r="V5" i="2"/>
  <c r="U112" i="2"/>
  <c r="U71" i="2"/>
  <c r="U63" i="2"/>
  <c r="U65" i="2"/>
  <c r="F11" i="2" l="1"/>
  <c r="E11" i="2"/>
  <c r="F37" i="2"/>
  <c r="E37" i="2"/>
  <c r="F30" i="2"/>
  <c r="E30" i="2"/>
  <c r="F24" i="2"/>
  <c r="E24" i="2"/>
  <c r="F17" i="2"/>
  <c r="E17" i="2"/>
  <c r="F5" i="2"/>
  <c r="E5" i="2"/>
  <c r="F57" i="2"/>
  <c r="E57" i="2"/>
  <c r="F41" i="2"/>
  <c r="E41" i="2"/>
  <c r="H111" i="2"/>
  <c r="I111" i="2"/>
  <c r="J111" i="2"/>
  <c r="K111" i="2"/>
  <c r="L111" i="2"/>
  <c r="M111" i="2"/>
  <c r="N111" i="2"/>
  <c r="G111" i="2"/>
  <c r="N112" i="2"/>
  <c r="M112" i="2"/>
  <c r="L112" i="2"/>
  <c r="K112" i="2"/>
  <c r="J112" i="2"/>
  <c r="I112" i="2"/>
  <c r="H112" i="2"/>
  <c r="G112" i="2"/>
  <c r="I93" i="2"/>
  <c r="H93" i="2"/>
  <c r="G93" i="2"/>
  <c r="N93" i="2"/>
  <c r="M93" i="2"/>
  <c r="L93" i="2"/>
  <c r="K93" i="2"/>
  <c r="J93" i="2"/>
  <c r="O112" i="2"/>
  <c r="O93" i="2"/>
  <c r="P93" i="2"/>
  <c r="P112" i="2"/>
  <c r="T64" i="2"/>
  <c r="U67" i="2"/>
  <c r="U61" i="2"/>
  <c r="U59" i="2"/>
  <c r="U57" i="2"/>
  <c r="U55" i="2"/>
  <c r="U53" i="2"/>
  <c r="U50" i="2"/>
  <c r="U47" i="2"/>
  <c r="U44" i="2"/>
  <c r="U41" i="2"/>
  <c r="U37" i="2"/>
  <c r="U34" i="2"/>
  <c r="U35" i="2"/>
  <c r="U30" i="2"/>
  <c r="U27" i="2"/>
  <c r="U28" i="2"/>
  <c r="U24" i="2"/>
  <c r="U21" i="2"/>
  <c r="U22" i="2"/>
  <c r="U17" i="2"/>
  <c r="U14" i="2"/>
  <c r="U15" i="2"/>
  <c r="U11" i="2"/>
  <c r="U8" i="2"/>
  <c r="U9" i="2"/>
  <c r="U5" i="2"/>
  <c r="R112" i="2" l="1"/>
  <c r="S112" i="2"/>
  <c r="T112" i="2"/>
  <c r="Q112" i="2"/>
  <c r="T93" i="2"/>
  <c r="T71" i="2"/>
  <c r="T65" i="2"/>
  <c r="T61" i="2"/>
  <c r="T67" i="2"/>
  <c r="T59" i="2" l="1"/>
  <c r="T57" i="2"/>
  <c r="T55" i="2"/>
  <c r="T53" i="2"/>
  <c r="T50" i="2"/>
  <c r="T47" i="2"/>
  <c r="T44" i="2"/>
  <c r="T41" i="2"/>
  <c r="T37" i="2"/>
  <c r="T34" i="2"/>
  <c r="T35" i="2"/>
  <c r="T30" i="2"/>
  <c r="S28" i="2"/>
  <c r="S27" i="2"/>
  <c r="T28" i="2"/>
  <c r="T27" i="2"/>
  <c r="T24" i="2"/>
  <c r="T21" i="2"/>
  <c r="T22" i="2"/>
  <c r="T14" i="2"/>
  <c r="T15" i="2"/>
  <c r="T8" i="2"/>
  <c r="T9" i="2"/>
  <c r="T17" i="2"/>
  <c r="T11" i="2"/>
  <c r="T5" i="2"/>
  <c r="S71" i="2" l="1"/>
  <c r="S93" i="2"/>
  <c r="S65" i="2"/>
  <c r="S64" i="2"/>
  <c r="S61" i="2"/>
  <c r="Q37" i="7"/>
  <c r="X39" i="2" s="1"/>
  <c r="Q36" i="7"/>
  <c r="E24" i="6" s="1"/>
  <c r="Q13" i="7"/>
  <c r="X51" i="2" s="1"/>
  <c r="Q12" i="7"/>
  <c r="X45" i="2" s="1"/>
  <c r="X49" i="2"/>
  <c r="X48" i="2"/>
  <c r="X43" i="2"/>
  <c r="X42" i="2"/>
  <c r="S50" i="2"/>
  <c r="R50" i="2"/>
  <c r="Q50" i="2"/>
  <c r="P50" i="2"/>
  <c r="O50" i="2"/>
  <c r="X47" i="2"/>
  <c r="S47" i="2"/>
  <c r="R47" i="2"/>
  <c r="Q47" i="2"/>
  <c r="P47" i="2"/>
  <c r="O47" i="2"/>
  <c r="S67" i="2"/>
  <c r="S57" i="2"/>
  <c r="S59" i="2"/>
  <c r="S53" i="2"/>
  <c r="S55" i="2"/>
  <c r="S41" i="2"/>
  <c r="S44" i="2"/>
  <c r="S37" i="2"/>
  <c r="S30" i="2"/>
  <c r="S34" i="2"/>
  <c r="S35" i="2"/>
  <c r="S24" i="2"/>
  <c r="S17" i="2"/>
  <c r="S21" i="2"/>
  <c r="S22" i="2"/>
  <c r="S11" i="2"/>
  <c r="S14" i="2"/>
  <c r="S15" i="2"/>
  <c r="S8" i="2"/>
  <c r="S9" i="2"/>
  <c r="S5" i="2"/>
  <c r="R93" i="2"/>
  <c r="Q93" i="2"/>
  <c r="R64" i="2"/>
  <c r="R71" i="2"/>
  <c r="R65" i="2"/>
  <c r="R67" i="2"/>
  <c r="R61" i="2"/>
  <c r="R59" i="2"/>
  <c r="R57" i="2"/>
  <c r="R55" i="2"/>
  <c r="R53" i="2"/>
  <c r="R44" i="2"/>
  <c r="R41" i="2"/>
  <c r="R37" i="2"/>
  <c r="R34" i="2"/>
  <c r="R35" i="2"/>
  <c r="R30" i="2"/>
  <c r="R27" i="2"/>
  <c r="R28" i="2"/>
  <c r="R24" i="2"/>
  <c r="R21" i="2"/>
  <c r="R22" i="2"/>
  <c r="R17" i="2"/>
  <c r="R14" i="2"/>
  <c r="R15" i="2"/>
  <c r="R11" i="2"/>
  <c r="R8" i="2"/>
  <c r="R9" i="2"/>
  <c r="R5" i="2"/>
  <c r="Q65" i="2"/>
  <c r="Q64" i="2"/>
  <c r="Q71" i="2"/>
  <c r="Q67" i="2"/>
  <c r="Q61" i="2"/>
  <c r="Q59" i="2"/>
  <c r="Q57" i="2"/>
  <c r="Q55" i="2"/>
  <c r="Q53" i="2"/>
  <c r="Q44" i="2"/>
  <c r="Q41" i="2"/>
  <c r="Q37" i="2"/>
  <c r="Q34" i="2"/>
  <c r="Q35" i="2"/>
  <c r="Q30" i="2"/>
  <c r="Q27" i="2"/>
  <c r="Q28" i="2"/>
  <c r="Q24" i="2"/>
  <c r="Q21" i="2"/>
  <c r="Q22" i="2"/>
  <c r="P22" i="2"/>
  <c r="Q17" i="2"/>
  <c r="Q14" i="2"/>
  <c r="Q15" i="2"/>
  <c r="P15" i="2"/>
  <c r="Q11" i="2"/>
  <c r="Q8" i="2"/>
  <c r="Q9" i="2"/>
  <c r="Q5" i="2"/>
  <c r="P64" i="2"/>
  <c r="P65" i="2"/>
  <c r="P71" i="2"/>
  <c r="X2" i="2"/>
  <c r="P55" i="2"/>
  <c r="Q40" i="7"/>
  <c r="E28" i="6" s="1"/>
  <c r="P67" i="2"/>
  <c r="P61" i="2"/>
  <c r="P59" i="2"/>
  <c r="P57" i="2"/>
  <c r="P53" i="2"/>
  <c r="P44" i="2"/>
  <c r="P41" i="2"/>
  <c r="P37" i="2"/>
  <c r="P34" i="2"/>
  <c r="P35" i="2"/>
  <c r="P30" i="2"/>
  <c r="P27" i="2"/>
  <c r="P28" i="2"/>
  <c r="P24" i="2"/>
  <c r="P21" i="2"/>
  <c r="P14" i="2"/>
  <c r="P8" i="2"/>
  <c r="P9" i="2"/>
  <c r="P17" i="2"/>
  <c r="P11" i="2"/>
  <c r="P5" i="2"/>
  <c r="X54" i="2"/>
  <c r="X3" i="2"/>
  <c r="X7" i="2"/>
  <c r="X6" i="2"/>
  <c r="X33" i="2"/>
  <c r="X32" i="2"/>
  <c r="X31" i="2"/>
  <c r="X25" i="2"/>
  <c r="X18" i="2"/>
  <c r="X19" i="2"/>
  <c r="X26" i="2"/>
  <c r="X20" i="2"/>
  <c r="X13" i="2"/>
  <c r="X58" i="2"/>
  <c r="O65" i="2"/>
  <c r="O71" i="2"/>
  <c r="H65" i="2"/>
  <c r="I65" i="2"/>
  <c r="J65" i="2"/>
  <c r="K65" i="2"/>
  <c r="L65" i="2"/>
  <c r="M65" i="2"/>
  <c r="N65" i="2"/>
  <c r="G65" i="2"/>
  <c r="N71" i="2"/>
  <c r="M71" i="2"/>
  <c r="L71" i="2"/>
  <c r="K71" i="2"/>
  <c r="J71" i="2"/>
  <c r="I71" i="2"/>
  <c r="H71" i="2"/>
  <c r="G71" i="2"/>
  <c r="O67" i="2"/>
  <c r="N67" i="2"/>
  <c r="M67" i="2"/>
  <c r="L67" i="2"/>
  <c r="K67" i="2"/>
  <c r="J67" i="2"/>
  <c r="O61" i="2"/>
  <c r="N61" i="2"/>
  <c r="M61" i="2"/>
  <c r="L61" i="2"/>
  <c r="K61" i="2"/>
  <c r="J61" i="2"/>
  <c r="I61" i="2"/>
  <c r="H61" i="2"/>
  <c r="G61" i="2"/>
  <c r="X57" i="2"/>
  <c r="O57" i="2"/>
  <c r="N57" i="2"/>
  <c r="M57" i="2"/>
  <c r="L57" i="2"/>
  <c r="K57" i="2"/>
  <c r="J57" i="2"/>
  <c r="I57" i="2"/>
  <c r="H57" i="2"/>
  <c r="G57" i="2"/>
  <c r="X53" i="2"/>
  <c r="O53" i="2"/>
  <c r="N53" i="2"/>
  <c r="M53" i="2"/>
  <c r="L53" i="2"/>
  <c r="X11" i="2"/>
  <c r="O11" i="2"/>
  <c r="N11" i="2"/>
  <c r="M11" i="2"/>
  <c r="L11" i="2"/>
  <c r="K11" i="2"/>
  <c r="J11" i="2"/>
  <c r="I11" i="2"/>
  <c r="H11" i="2"/>
  <c r="G11" i="2"/>
  <c r="X37" i="2"/>
  <c r="O37" i="2"/>
  <c r="N37" i="2"/>
  <c r="M37" i="2"/>
  <c r="L37" i="2"/>
  <c r="K37" i="2"/>
  <c r="J37" i="2"/>
  <c r="I37" i="2"/>
  <c r="H37" i="2"/>
  <c r="G37" i="2"/>
  <c r="X41" i="2"/>
  <c r="O41" i="2"/>
  <c r="N41" i="2"/>
  <c r="M41" i="2"/>
  <c r="L41" i="2"/>
  <c r="K41" i="2"/>
  <c r="J41" i="2"/>
  <c r="I41" i="2"/>
  <c r="H41" i="2"/>
  <c r="G41" i="2"/>
  <c r="X30" i="2"/>
  <c r="O30" i="2"/>
  <c r="N30" i="2"/>
  <c r="M30" i="2"/>
  <c r="L30" i="2"/>
  <c r="K30" i="2"/>
  <c r="J30" i="2"/>
  <c r="I30" i="2"/>
  <c r="H30" i="2"/>
  <c r="G30" i="2"/>
  <c r="X24" i="2"/>
  <c r="O24" i="2"/>
  <c r="N24" i="2"/>
  <c r="M24" i="2"/>
  <c r="L24" i="2"/>
  <c r="K24" i="2"/>
  <c r="J24" i="2"/>
  <c r="I24" i="2"/>
  <c r="H24" i="2"/>
  <c r="G24" i="2"/>
  <c r="X17" i="2"/>
  <c r="O17" i="2"/>
  <c r="N17" i="2"/>
  <c r="M17" i="2"/>
  <c r="L17" i="2"/>
  <c r="K17" i="2"/>
  <c r="J17" i="2"/>
  <c r="I17" i="2"/>
  <c r="H17" i="2"/>
  <c r="G17" i="2"/>
  <c r="X5" i="2"/>
  <c r="O5" i="2"/>
  <c r="N5" i="2"/>
  <c r="M5" i="2"/>
  <c r="L5" i="2"/>
  <c r="K5" i="2"/>
  <c r="J5" i="2"/>
  <c r="I5" i="2"/>
  <c r="H5" i="2"/>
  <c r="G5" i="2"/>
  <c r="Q39" i="7"/>
  <c r="E27" i="6" s="1"/>
  <c r="Q38" i="7"/>
  <c r="E26" i="6" s="1"/>
  <c r="Q41" i="7"/>
  <c r="E29" i="6" s="1"/>
  <c r="Q35" i="7"/>
  <c r="E23" i="6" s="1"/>
  <c r="Q34" i="7"/>
  <c r="E22" i="6" s="1"/>
  <c r="X12" i="2"/>
  <c r="E6" i="6"/>
  <c r="F5" i="7"/>
  <c r="G5" i="7" s="1"/>
  <c r="H5" i="7" s="1"/>
  <c r="I5" i="7" s="1"/>
  <c r="J5" i="7" s="1"/>
  <c r="K5" i="7" s="1"/>
  <c r="L5" i="7" s="1"/>
  <c r="M5" i="7" s="1"/>
  <c r="N5" i="7" s="1"/>
  <c r="O5" i="7" s="1"/>
  <c r="P5" i="7" s="1"/>
  <c r="E2" i="6"/>
  <c r="D2" i="6"/>
  <c r="B2" i="6"/>
  <c r="Q32" i="7"/>
  <c r="Q31" i="7"/>
  <c r="Q30" i="7"/>
  <c r="Q29" i="7"/>
  <c r="Q28" i="7"/>
  <c r="Q27" i="7"/>
  <c r="Q22" i="7"/>
  <c r="Q21" i="7"/>
  <c r="Q20" i="7"/>
  <c r="Q19" i="7"/>
  <c r="Q18" i="7"/>
  <c r="Q17" i="7"/>
  <c r="Q16" i="7"/>
  <c r="Q15" i="7"/>
  <c r="Q14" i="7"/>
  <c r="Q11" i="7"/>
  <c r="Q9" i="7"/>
  <c r="N59" i="2"/>
  <c r="N14" i="2"/>
  <c r="N15" i="2"/>
  <c r="N27" i="2"/>
  <c r="N28" i="2"/>
  <c r="N55" i="2"/>
  <c r="N34" i="2"/>
  <c r="N35" i="2"/>
  <c r="N21" i="2"/>
  <c r="N22" i="2"/>
  <c r="N8" i="2"/>
  <c r="N9" i="2"/>
  <c r="N44" i="2"/>
  <c r="M59" i="2"/>
  <c r="M14" i="2"/>
  <c r="M15" i="2"/>
  <c r="M27" i="2"/>
  <c r="M28" i="2"/>
  <c r="M55" i="2"/>
  <c r="M34" i="2"/>
  <c r="M35" i="2"/>
  <c r="M21" i="2"/>
  <c r="M22" i="2"/>
  <c r="M8" i="2"/>
  <c r="M9" i="2"/>
  <c r="M44" i="2"/>
  <c r="L59" i="2"/>
  <c r="L14" i="2"/>
  <c r="L15" i="2"/>
  <c r="L27" i="2"/>
  <c r="L28" i="2"/>
  <c r="L55" i="2"/>
  <c r="L34" i="2"/>
  <c r="L35" i="2"/>
  <c r="L21" i="2"/>
  <c r="L22" i="2"/>
  <c r="L8" i="2"/>
  <c r="L9" i="2"/>
  <c r="L44" i="2"/>
  <c r="O59" i="2"/>
  <c r="O14" i="2"/>
  <c r="O55" i="2"/>
  <c r="O35" i="2"/>
  <c r="O22" i="2"/>
  <c r="O9" i="2"/>
  <c r="O8" i="2"/>
  <c r="H59" i="2"/>
  <c r="G59" i="2"/>
  <c r="H15" i="2"/>
  <c r="G15" i="2"/>
  <c r="H14" i="2"/>
  <c r="G14" i="2"/>
  <c r="H28" i="2"/>
  <c r="G28" i="2"/>
  <c r="H27" i="2"/>
  <c r="G27" i="2"/>
  <c r="H35" i="2"/>
  <c r="G35" i="2"/>
  <c r="H34" i="2"/>
  <c r="G34" i="2"/>
  <c r="H22" i="2"/>
  <c r="G22" i="2"/>
  <c r="H21" i="2"/>
  <c r="G21" i="2"/>
  <c r="H9" i="2"/>
  <c r="G9" i="2"/>
  <c r="H8" i="2"/>
  <c r="G8" i="2"/>
  <c r="H44" i="2"/>
  <c r="G44" i="2"/>
  <c r="J59" i="2"/>
  <c r="K59" i="2"/>
  <c r="I59" i="2"/>
  <c r="K44" i="2"/>
  <c r="K8" i="2"/>
  <c r="K9" i="2"/>
  <c r="K21" i="2"/>
  <c r="K22" i="2"/>
  <c r="K27" i="2"/>
  <c r="K28" i="2"/>
  <c r="K34" i="2"/>
  <c r="K35" i="2"/>
  <c r="K14" i="2"/>
  <c r="K15" i="2"/>
  <c r="J27" i="2"/>
  <c r="J28" i="2"/>
  <c r="I28" i="2"/>
  <c r="I27" i="2"/>
  <c r="J44" i="2"/>
  <c r="I44" i="2"/>
  <c r="J15" i="2"/>
  <c r="I15" i="2"/>
  <c r="I14" i="2"/>
  <c r="J14" i="2"/>
  <c r="J8" i="2"/>
  <c r="J9" i="2"/>
  <c r="I9" i="2"/>
  <c r="I8" i="2"/>
  <c r="J34" i="2"/>
  <c r="J35" i="2"/>
  <c r="I35" i="2"/>
  <c r="I34" i="2"/>
  <c r="J22" i="2"/>
  <c r="I22" i="2"/>
  <c r="J21" i="2"/>
  <c r="I21" i="2"/>
  <c r="O34" i="2"/>
  <c r="O28" i="2"/>
  <c r="O44" i="2"/>
  <c r="O15" i="2"/>
  <c r="O27" i="2"/>
  <c r="O21" i="2"/>
  <c r="Q10" i="7"/>
  <c r="Q8" i="7"/>
  <c r="Q42" i="7"/>
  <c r="E30" i="6" s="1"/>
  <c r="Q43" i="7"/>
  <c r="E31" i="6" s="1"/>
  <c r="M64" i="2" l="1"/>
  <c r="O64" i="2"/>
  <c r="L64" i="2"/>
  <c r="X8" i="2"/>
  <c r="K64" i="2"/>
  <c r="J64" i="2"/>
  <c r="H64" i="2"/>
  <c r="G64" i="2"/>
  <c r="I64" i="2"/>
  <c r="X55" i="2"/>
  <c r="N64" i="2"/>
  <c r="X9" i="2"/>
  <c r="X50" i="2"/>
  <c r="X15" i="2"/>
  <c r="X44" i="2"/>
  <c r="X34" i="2"/>
  <c r="X28" i="2"/>
  <c r="X27" i="2"/>
  <c r="X59" i="2"/>
  <c r="X35" i="2"/>
  <c r="X22" i="2"/>
  <c r="X21" i="2"/>
  <c r="X14" i="2"/>
  <c r="E32" i="6"/>
  <c r="E25" i="6"/>
  <c r="X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tc={213CFF60-2C90-42BB-A249-F5647106CACF}</author>
  </authors>
  <commentList>
    <comment ref="E6" authorId="0" shapeId="0" xr:uid="{213CFF60-2C90-42BB-A249-F5647106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these figures are for 2023/24 and the water customer data comes from sts_result_run = 10818
Reply:
    10818 was run on 30/6/2024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O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Recalculated per FC2016/11997
Residential 2383
Non-residential 102
BUT, ESC have used original figures as set out below
Residential 3791
Non-residential 370</t>
        </r>
      </text>
    </comment>
    <comment ref="K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from 617 per email 13/11/13 - FC2013/22443</t>
        </r>
      </text>
    </comment>
    <comment ref="L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from 1376 per email 13/11/13 - FC2013/22443</t>
        </r>
      </text>
    </comment>
    <comment ref="O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256 following ESC audit</t>
        </r>
      </text>
    </comment>
    <comment ref="N1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111 following audit by ESC</t>
        </r>
      </text>
    </comment>
    <comment ref="P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96 following ESC audit</t>
        </r>
      </text>
    </comment>
    <comment ref="N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down from 54 following audit by ESC</t>
        </r>
      </text>
    </comment>
    <comment ref="P1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38 following Esc audit</t>
        </r>
      </text>
    </comment>
    <comment ref="O2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68 following ESC audit</t>
        </r>
      </text>
    </comment>
    <comment ref="O2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9 following ESC audit</t>
        </r>
      </text>
    </comment>
    <comment ref="N38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down from 567, then down from 571 following audit by ESC.</t>
        </r>
      </text>
    </comment>
    <comment ref="O3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$362 following ESC audit</t>
        </r>
      </text>
    </comment>
    <comment ref="O3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down from $1,622 following ESC audit</t>
        </r>
      </text>
    </comment>
    <comment ref="N4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down from 35050 following annual ESC audit</t>
        </r>
      </text>
    </comment>
    <comment ref="N54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341 following audit by ESC.</t>
        </r>
      </text>
    </comment>
    <comment ref="W54" authorId="0" shapeId="0" xr:uid="{BC7C7F74-2A07-478A-B4EC-99623B0D90AA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Was 1623.
Revised to 1703 following audit. See email to Ulrike and Michael 28/08/24 (unable to put into CM as I was working in Portland)</t>
        </r>
      </text>
    </comment>
    <comment ref="AB5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Hardship GSL mentioned on p17</t>
        </r>
      </text>
    </comment>
    <comment ref="AC55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Hardship GSL mentioned on p17</t>
        </r>
      </text>
    </comment>
    <comment ref="Q5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Was 390 prior to audit by ESC</t>
        </r>
      </text>
    </comment>
    <comment ref="R58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Initially reported as 253 prior to Esc audit.</t>
        </r>
      </text>
    </comment>
    <comment ref="W58" authorId="0" shapeId="0" xr:uid="{363BF293-B6AE-4FC0-9017-69263471B90B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Was 212.
Amended to 223 following ESC audit</t>
        </r>
      </text>
    </comment>
    <comment ref="J67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FC2010/07806</t>
        </r>
      </text>
    </comment>
    <comment ref="K67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FC2011/04888</t>
        </r>
      </text>
    </comment>
    <comment ref="L67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FC2012/07175</t>
        </r>
      </text>
    </comment>
    <comment ref="M67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FC2013/15176</t>
        </r>
      </text>
    </comment>
    <comment ref="N67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FC2014/08793</t>
        </r>
      </text>
    </comment>
    <comment ref="O67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FC2015/07580</t>
        </r>
      </text>
    </comment>
    <comment ref="P6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FC2016/06769</t>
        </r>
      </text>
    </comment>
    <comment ref="Q6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FC2017/06347</t>
        </r>
      </text>
    </comment>
    <comment ref="R67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FC2018/09112</t>
        </r>
      </text>
    </comment>
    <comment ref="S67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FC2019/07227</t>
        </r>
      </text>
    </comment>
    <comment ref="T6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FC2020/04795</t>
        </r>
      </text>
    </comment>
    <comment ref="U67" authorId="0" shapeId="0" xr:uid="{9FFBA525-FC11-429E-BB3C-38CE23C80035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FC2021/06558</t>
        </r>
      </text>
    </comment>
    <comment ref="V67" authorId="0" shapeId="0" xr:uid="{37696A2A-9DD8-4558-A391-7613A6FF032F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FC2022/07019</t>
        </r>
      </text>
    </comment>
    <comment ref="W67" authorId="0" shapeId="0" xr:uid="{54AF9E6F-E556-4945-95D3-78ACB8B29AFB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FC2023/08474</t>
        </r>
      </text>
    </comment>
    <comment ref="G71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2007/08 Water Performance Report - Essential Services Commission p17</t>
        </r>
      </text>
    </comment>
    <comment ref="H71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2008/09 Water Performance Report - Essential Services Commission p25</t>
        </r>
      </text>
    </comment>
    <comment ref="I71" authorId="0" shapeId="0" xr:uid="{00000000-0006-0000-0200-000021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2009/10 Water Performance Report - Essential Services Commission p15</t>
        </r>
      </text>
    </comment>
    <comment ref="J71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2010/11 Water Performance Report - Essential Services Commission p19</t>
        </r>
      </text>
    </comment>
    <comment ref="K71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2011/12 Water Performance Report - Essential Services Commission p20</t>
        </r>
      </text>
    </comment>
    <comment ref="L71" authorId="0" shapeId="0" xr:uid="{00000000-0006-0000-0200-000024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2012/13 Water Performance Report - Essential Services Commission p20</t>
        </r>
      </text>
    </comment>
    <comment ref="M71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2013/14 Water Performance Report - Essential Services Commission p21</t>
        </r>
      </text>
    </comment>
    <comment ref="N71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2014/15 Water Performance Report - Essential Services Commission p26</t>
        </r>
      </text>
    </comment>
    <comment ref="O71" authorId="0" shapeId="0" xr:uid="{00000000-0006-0000-0200-000027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2015/16 Water Performance Report - Essential Services Commission p26</t>
        </r>
      </text>
    </comment>
    <comment ref="P71" authorId="0" shapeId="0" xr:uid="{00000000-0006-0000-0200-000028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2016/17 Water Performance Report - Essential Services Commission p20</t>
        </r>
      </text>
    </comment>
    <comment ref="Q71" authorId="0" shapeId="0" xr:uid="{00000000-0006-0000-0200-000029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2017/18 Water Performance Report - Essential Services Commission p20</t>
        </r>
      </text>
    </comment>
    <comment ref="R71" authorId="0" shapeId="0" xr:uid="{00000000-0006-0000-0200-00002A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2018/19 Water Performance Report - Essential Services Commission p19</t>
        </r>
      </text>
    </comment>
    <comment ref="S71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Figures extracted from Esc Water Performance report Table 2, p11.</t>
        </r>
      </text>
    </comment>
    <comment ref="T71" authorId="0" shapeId="0" xr:uid="{88F68EF4-0F41-4CDA-AF28-9312FD2229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Figures extracted from Esc Water Performance report Table 1.1, p12.</t>
        </r>
      </text>
    </comment>
    <comment ref="U71" authorId="0" shapeId="0" xr:uid="{094A302B-84E5-4546-BD84-955D0E7ED19F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ESC Water Performance Report Table 1.1, p12</t>
        </r>
      </text>
    </comment>
    <comment ref="V71" authorId="0" shapeId="0" xr:uid="{E72E69E7-DAD1-4CAC-9370-F48F3D83D501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ESC Water Performance Report Table 1.1, p12</t>
        </r>
      </text>
    </comment>
    <comment ref="W71" authorId="0" shapeId="0" xr:uid="{A41ED70A-80CE-43EA-B30B-0AB9C40E0792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ESC Water Performance Report, Table 1.1, p11</t>
        </r>
      </text>
    </comment>
    <comment ref="G93" authorId="0" shapeId="0" xr:uid="{EAD393B9-2886-4F36-8E89-2161F36C241E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Data for 207/08 to 2009/10 taken from data summary spreadsheets for ESC 2009/10 report</t>
        </r>
      </text>
    </comment>
    <comment ref="J93" authorId="0" shapeId="0" xr:uid="{917FDC89-E795-4726-A45B-51B991D2271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Data for 2010/11 to 2014/15 taken from data summary spreadsheets for ESC 2014/15 report</t>
        </r>
      </text>
    </comment>
    <comment ref="O93" authorId="0" shapeId="0" xr:uid="{040DFA4C-8C5E-4494-8917-EB2C6B3FDF49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2015/16 Water Performance Report - Essential Services Commission p28</t>
        </r>
      </text>
    </comment>
    <comment ref="P93" authorId="0" shapeId="0" xr:uid="{B77697D6-D634-4BEE-906E-3663A67CC2A9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2016/17 Water Performance Report - Essential Services Commission p21</t>
        </r>
      </text>
    </comment>
    <comment ref="Q93" authorId="0" shapeId="0" xr:uid="{00000000-0006-0000-0200-00002E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2017/18 Water Performance Report - Essential Services Commission p20</t>
        </r>
      </text>
    </comment>
    <comment ref="R93" authorId="0" shapeId="0" xr:uid="{00000000-0006-0000-0200-00002F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2018/19 Water Performance Report - Essential Services Commission p19</t>
        </r>
      </text>
    </comment>
    <comment ref="S93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Figures extracted from ESC Water Performance Report Table 3, p13</t>
        </r>
      </text>
    </comment>
    <comment ref="T93" authorId="0" shapeId="0" xr:uid="{1587EFBB-8353-42D4-B7E3-E47CF4ACD1FE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Figures extracted from ESC Water Performance Report Table 1.2, p14</t>
        </r>
      </text>
    </comment>
    <comment ref="U93" authorId="0" shapeId="0" xr:uid="{2B3EB9C4-D6F6-4899-A94A-3348AB4ED47D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ESC Water Performance Report Table 1.2, p14</t>
        </r>
      </text>
    </comment>
    <comment ref="V93" authorId="0" shapeId="0" xr:uid="{62308DE2-52D6-4C16-BA67-4EC5D26BF6C1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ESC Water Performance Report Table 1.2, p14</t>
        </r>
      </text>
    </comment>
    <comment ref="W93" authorId="0" shapeId="0" xr:uid="{D1E12659-0DC8-4D4A-B76E-1D4819FFDDEB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ESC Water Performance Report Table 1.2, p13</t>
        </r>
      </text>
    </comment>
  </commentList>
</comments>
</file>

<file path=xl/sharedStrings.xml><?xml version="1.0" encoding="utf-8"?>
<sst xmlns="http://schemas.openxmlformats.org/spreadsheetml/2006/main" count="590" uniqueCount="273">
  <si>
    <t>Water Performance Report - 2024-2025</t>
  </si>
  <si>
    <t>Wannon Water</t>
  </si>
  <si>
    <t>2015-2016 v 0.1</t>
  </si>
  <si>
    <t>Monthly</t>
  </si>
  <si>
    <t xml:space="preserve">Indicator </t>
  </si>
  <si>
    <t>Indicator</t>
  </si>
  <si>
    <t>Split</t>
  </si>
  <si>
    <t>Total</t>
  </si>
  <si>
    <t>Reference</t>
  </si>
  <si>
    <t>2024/25</t>
  </si>
  <si>
    <t>Customer responsiveness and service (CRS)</t>
  </si>
  <si>
    <t>CRS 1</t>
  </si>
  <si>
    <t>Number of calls to Account line (No.)</t>
  </si>
  <si>
    <t>Number of calls to Fault line (No.)</t>
  </si>
  <si>
    <t>CRS 2</t>
  </si>
  <si>
    <t>Number of calls connected to operator within 30s</t>
  </si>
  <si>
    <t>Account line</t>
  </si>
  <si>
    <t>(No.)</t>
  </si>
  <si>
    <t>Fault line</t>
  </si>
  <si>
    <t>CRS 3</t>
  </si>
  <si>
    <t>Average call connect time to operator (Seconds)</t>
  </si>
  <si>
    <t>Average call connect time includes 6 seconds for IVR</t>
  </si>
  <si>
    <t>CRS 4</t>
  </si>
  <si>
    <t>Number of water quality complaints (No.)</t>
  </si>
  <si>
    <t>Colour</t>
  </si>
  <si>
    <t>Taste &amp; odour</t>
  </si>
  <si>
    <t>Other</t>
  </si>
  <si>
    <t>CRS 5</t>
  </si>
  <si>
    <t>Number of water supply reliability complaints (No.)</t>
  </si>
  <si>
    <t>CRS 6</t>
  </si>
  <si>
    <t>Number of sewerage service quality &amp; reliability complaints (No.)</t>
  </si>
  <si>
    <t>CRS 7</t>
  </si>
  <si>
    <t>Number of payment issue complaints (No.)</t>
  </si>
  <si>
    <t>CRS 9</t>
  </si>
  <si>
    <t>Number of flow rate complaints (No.)</t>
  </si>
  <si>
    <t>CRS 10</t>
  </si>
  <si>
    <t>Number of sewage odour complaints (No.)</t>
  </si>
  <si>
    <t>CRS 11</t>
  </si>
  <si>
    <t>Number of other complaints (No.)</t>
  </si>
  <si>
    <t>Usage, price trends and payment management (UPP)</t>
  </si>
  <si>
    <t>UPP 1</t>
  </si>
  <si>
    <t>Number of Instalment Plans at the end of the</t>
  </si>
  <si>
    <t>Residential non-concession</t>
  </si>
  <si>
    <t>reporting period. (No.)</t>
  </si>
  <si>
    <t>Residential concession</t>
  </si>
  <si>
    <t>Non-Residential</t>
  </si>
  <si>
    <t>UPP 2</t>
  </si>
  <si>
    <t xml:space="preserve">Number of Restrictions applied for non-payment </t>
  </si>
  <si>
    <t>of bill during the reporting period. (No.)</t>
  </si>
  <si>
    <t>UPP 3</t>
  </si>
  <si>
    <t>Legal action initiated for non-payment of bill (No.)</t>
  </si>
  <si>
    <t>UPP 4</t>
  </si>
  <si>
    <t>Restriction duration - Residential (No.)</t>
  </si>
  <si>
    <t>No. of restrictions restored within 3 days</t>
  </si>
  <si>
    <t>No. of restrictions still in place after 14 days</t>
  </si>
  <si>
    <t>UPP 5</t>
  </si>
  <si>
    <t>Average debt levels for residential customer subject</t>
  </si>
  <si>
    <t>Restriction ($)</t>
  </si>
  <si>
    <t xml:space="preserve"> to restriction and legal action ($)</t>
  </si>
  <si>
    <t>Legal Action ($)</t>
  </si>
  <si>
    <t>UPP 6</t>
  </si>
  <si>
    <r>
      <t xml:space="preserve">Number of customers that </t>
    </r>
    <r>
      <rPr>
        <u/>
        <sz val="11"/>
        <rFont val="Calibri"/>
        <family val="2"/>
        <scheme val="minor"/>
      </rPr>
      <t>applied</t>
    </r>
    <r>
      <rPr>
        <sz val="11"/>
        <rFont val="Calibri"/>
        <family val="2"/>
        <scheme val="minor"/>
      </rPr>
      <t xml:space="preserve"> for Hardship Grants (excluding government schemes) (No.)</t>
    </r>
  </si>
  <si>
    <r>
      <t xml:space="preserve">Number of customers </t>
    </r>
    <r>
      <rPr>
        <u/>
        <sz val="11"/>
        <rFont val="Calibri"/>
        <family val="2"/>
        <scheme val="minor"/>
      </rPr>
      <t>awarded</t>
    </r>
    <r>
      <rPr>
        <sz val="11"/>
        <rFont val="Calibri"/>
        <family val="2"/>
        <scheme val="minor"/>
      </rPr>
      <t xml:space="preserve"> Hardship Grants (excluding government schemes) (No.)</t>
    </r>
  </si>
  <si>
    <t>Total value of Hardship Grants awarded to customers (excluding government schemes) ($)</t>
  </si>
  <si>
    <t>UPP 7</t>
  </si>
  <si>
    <t>Number of physical visits associated with GSL process management (No.)</t>
  </si>
  <si>
    <t>UPP 9</t>
  </si>
  <si>
    <t>Number of customers on instalment in hardship programs (with agreeed instalment plans)</t>
  </si>
  <si>
    <t>Number of customers on instalment in hardship programs meeting their instalment plans</t>
  </si>
  <si>
    <t>Annual</t>
  </si>
  <si>
    <t>Baseline Explanatory Data (BED)</t>
  </si>
  <si>
    <t>BED 1</t>
  </si>
  <si>
    <t>Number or Water Customers (No.)</t>
  </si>
  <si>
    <t>Residential</t>
  </si>
  <si>
    <t>For BED indicators refer to D2024/028472</t>
  </si>
  <si>
    <t>Recycled</t>
  </si>
  <si>
    <t>BED 2</t>
  </si>
  <si>
    <t>Number of Sewerage Customers (No.)</t>
  </si>
  <si>
    <t>BED 4</t>
  </si>
  <si>
    <t>Number of Trade Waste Customers (No.)</t>
  </si>
  <si>
    <t>Industrial</t>
  </si>
  <si>
    <t>Commercial</t>
  </si>
  <si>
    <t>BED 10</t>
  </si>
  <si>
    <t>Metered volume of water delivered to customers (ML)</t>
  </si>
  <si>
    <t>Recycled (Residential &amp; Non-Residential)</t>
  </si>
  <si>
    <t>For UPP1 refer to FC2023/08463 - completed by Ulrike</t>
  </si>
  <si>
    <t>Percentage of customers in hardship programs</t>
  </si>
  <si>
    <t>Number of customers in hardship programs on instalment plans</t>
  </si>
  <si>
    <t>meeting instalment plans</t>
  </si>
  <si>
    <t>Number of customers in hardship programs meeting instalment plans</t>
  </si>
  <si>
    <t>Percentage of customers in hardship programs meeting instalment plans</t>
  </si>
  <si>
    <t>CRS 12</t>
  </si>
  <si>
    <t>Number of GSL payments made (No.)</t>
  </si>
  <si>
    <t>For CRS12 refer to FC2023/08464</t>
  </si>
  <si>
    <t>Total value of GSL payments paid to customers ($)</t>
  </si>
  <si>
    <t>Water customers</t>
  </si>
  <si>
    <t>Measure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</si>
  <si>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</si>
  <si>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</si>
  <si>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</si>
  <si>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</si>
  <si>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</si>
  <si>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</si>
  <si>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</si>
  <si>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</si>
  <si>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</si>
  <si>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</si>
  <si>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</si>
  <si>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</si>
  <si>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</si>
  <si>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</si>
  <si>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</si>
  <si>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</si>
  <si>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</si>
  <si>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</si>
  <si>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</si>
  <si>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Results</t>
  </si>
  <si>
    <t>No.</t>
  </si>
  <si>
    <t>n/a</t>
  </si>
  <si>
    <t>Table 2.2, p7</t>
  </si>
  <si>
    <t>Table 2.2, p8</t>
  </si>
  <si>
    <t>Fig 2.3, p5</t>
  </si>
  <si>
    <t>Table 1, pVI</t>
  </si>
  <si>
    <t>Table 1, pXIII</t>
  </si>
  <si>
    <t>Table A, pXIV</t>
  </si>
  <si>
    <t>Table A, pXIII</t>
  </si>
  <si>
    <t>Table A, pxii</t>
  </si>
  <si>
    <t>Non-residential</t>
  </si>
  <si>
    <t>Instalment plans</t>
  </si>
  <si>
    <t>Raw data</t>
  </si>
  <si>
    <t>per 100 customers</t>
  </si>
  <si>
    <t>Fig 3.3, p17</t>
  </si>
  <si>
    <t>Fig 3.3, p18</t>
  </si>
  <si>
    <t>Fig 3.3, p19</t>
  </si>
  <si>
    <t>Fig 3.6, p22</t>
  </si>
  <si>
    <t>Table 3.1, p19</t>
  </si>
  <si>
    <t>Fig 3.8, p17</t>
  </si>
  <si>
    <t>Fig 9, p15</t>
  </si>
  <si>
    <t>Fig 5, p9</t>
  </si>
  <si>
    <t>Fig 1.4, p10</t>
  </si>
  <si>
    <t>Figure 1.4, p10</t>
  </si>
  <si>
    <t>Figure 1.4, p9</t>
  </si>
  <si>
    <t>Text, p17</t>
  </si>
  <si>
    <t>Text, p18</t>
  </si>
  <si>
    <t>Text, p20</t>
  </si>
  <si>
    <t>Text, p23</t>
  </si>
  <si>
    <t>Text, p23-24</t>
  </si>
  <si>
    <t>Hardship grants</t>
  </si>
  <si>
    <t>Approved</t>
  </si>
  <si>
    <t>Value</t>
  </si>
  <si>
    <t>$</t>
  </si>
  <si>
    <t>Fig 3.6, p25</t>
  </si>
  <si>
    <t>Fig 3.6, p27</t>
  </si>
  <si>
    <t>Fig 3.6, p28</t>
  </si>
  <si>
    <t>Fig 3.7, p28</t>
  </si>
  <si>
    <t>Table 3.3, p28</t>
  </si>
  <si>
    <t>Table 3.7, p21</t>
  </si>
  <si>
    <t>Table 3.3, p21</t>
  </si>
  <si>
    <t>Table 3, p20</t>
  </si>
  <si>
    <t>Table 3, p13</t>
  </si>
  <si>
    <t>Table 1.2, p14</t>
  </si>
  <si>
    <t>Table 1.2, p13</t>
  </si>
  <si>
    <t>Average</t>
  </si>
  <si>
    <t>Fig 3.7, p26</t>
  </si>
  <si>
    <t>Fig 3.7, p29</t>
  </si>
  <si>
    <t>Fig 3.8, p30</t>
  </si>
  <si>
    <t>Restrictions applied</t>
  </si>
  <si>
    <t>Fig 3.4, p22</t>
  </si>
  <si>
    <t>Fig 3.4, p23</t>
  </si>
  <si>
    <t>Fig 3.4, p24</t>
  </si>
  <si>
    <t>Fig 3.9, p32</t>
  </si>
  <si>
    <t>Fig 3.9, p31</t>
  </si>
  <si>
    <t>Fig 3.8, p23</t>
  </si>
  <si>
    <t>Fig 3.9, p23</t>
  </si>
  <si>
    <t>Fig 10, p23</t>
  </si>
  <si>
    <t>Fig 6, p16</t>
  </si>
  <si>
    <t>Fig 1.5, p17</t>
  </si>
  <si>
    <t>Fig 1.5, p16</t>
  </si>
  <si>
    <t>Text, p21</t>
  </si>
  <si>
    <t>Text, p22</t>
  </si>
  <si>
    <t>Not reported</t>
  </si>
  <si>
    <t>Text, p33</t>
  </si>
  <si>
    <t>Restriction duration (residential)</t>
  </si>
  <si>
    <t>within 3 days</t>
  </si>
  <si>
    <t>&gt; 14 days</t>
  </si>
  <si>
    <t>%</t>
  </si>
  <si>
    <t>Text, p24</t>
  </si>
  <si>
    <t>Text, p25</t>
  </si>
  <si>
    <t>Text, p35</t>
  </si>
  <si>
    <t>Legal actions</t>
  </si>
  <si>
    <t>Fig 3.5, p23</t>
  </si>
  <si>
    <t>Fig 3.5, p25</t>
  </si>
  <si>
    <t>Fig 3.5, p26</t>
  </si>
  <si>
    <t>Fig 3.10, p36</t>
  </si>
  <si>
    <t>Fig 3.10, p34</t>
  </si>
  <si>
    <t>Fig 3.9, p25</t>
  </si>
  <si>
    <t>Fig 3.10, p25</t>
  </si>
  <si>
    <t>Fig 11, p26</t>
  </si>
  <si>
    <t>Fig 7, p18</t>
  </si>
  <si>
    <t>Fig 1.6, p19</t>
  </si>
  <si>
    <t>Fig 1.6, p18</t>
  </si>
  <si>
    <t>Text, p36</t>
  </si>
  <si>
    <t>Average debt levels (residential)</t>
  </si>
  <si>
    <t>Restriction</t>
  </si>
  <si>
    <t>Legal</t>
  </si>
  <si>
    <t>Text, p26</t>
  </si>
  <si>
    <t>Telephone calls - account line</t>
  </si>
  <si>
    <t>Calls received</t>
  </si>
  <si>
    <t>Calls answered within 30 seconds</t>
  </si>
  <si>
    <t>Result</t>
  </si>
  <si>
    <t>Fig 4.2, p29</t>
  </si>
  <si>
    <t>Fig 4.2, p32</t>
  </si>
  <si>
    <t>Fig 4.2, p33</t>
  </si>
  <si>
    <t>Fig 4.2, p34</t>
  </si>
  <si>
    <t>Fig 4.2, p42</t>
  </si>
  <si>
    <t>Average time to connect</t>
  </si>
  <si>
    <t>Seconds</t>
  </si>
  <si>
    <t>Fig 4.1, p28</t>
  </si>
  <si>
    <t>Fig 4.1, p31</t>
  </si>
  <si>
    <t>Fig 4.1, p33</t>
  </si>
  <si>
    <t>Fig 4.1, p40</t>
  </si>
  <si>
    <t>Fig 4.3, p43</t>
  </si>
  <si>
    <t>Fig 4.3, p31</t>
  </si>
  <si>
    <t>Fig 4.3, p30</t>
  </si>
  <si>
    <t>Telephone calls - fault line</t>
  </si>
  <si>
    <t>Physical visits</t>
  </si>
  <si>
    <t>Introduced 1 July 2012</t>
  </si>
  <si>
    <t>Customer complaints</t>
  </si>
  <si>
    <t>Complaints received</t>
  </si>
  <si>
    <t>Fig 4.3, p33</t>
  </si>
  <si>
    <t>Fig 4.3, p39</t>
  </si>
  <si>
    <t>Fig 4.3, p41</t>
  </si>
  <si>
    <t>Fig 4.3, p47</t>
  </si>
  <si>
    <t>Fig 4.4, p46</t>
  </si>
  <si>
    <t>Fig 4.5, p34</t>
  </si>
  <si>
    <t>Fig 4.5, p33</t>
  </si>
  <si>
    <t>Fig 17, p37</t>
  </si>
  <si>
    <t>Fig 13, p30</t>
  </si>
  <si>
    <t>Fig 2.7, p31</t>
  </si>
  <si>
    <t>Fig 2.7, p32</t>
  </si>
  <si>
    <t>Utility Relief Grant Scheme</t>
  </si>
  <si>
    <t>Table 3.2, p19</t>
  </si>
  <si>
    <t>Table 2, p18</t>
  </si>
  <si>
    <t>Table 2, p11</t>
  </si>
  <si>
    <t>Table 1.1,p12</t>
  </si>
  <si>
    <t>Table 1.1, p12</t>
  </si>
  <si>
    <t>Table 1.1, p11</t>
  </si>
  <si>
    <t>Grants paid</t>
  </si>
  <si>
    <t>Table 3.3, p20</t>
  </si>
  <si>
    <t>Table 3.2, p26</t>
  </si>
  <si>
    <t>per 1,000 customers</t>
  </si>
  <si>
    <t>Raw data (Wannon Water)</t>
  </si>
  <si>
    <t>Utility Relief Grants per 1,000 customers</t>
  </si>
  <si>
    <t>City West</t>
  </si>
  <si>
    <t>Greater Western</t>
  </si>
  <si>
    <t>South East</t>
  </si>
  <si>
    <t>Yarra Valley</t>
  </si>
  <si>
    <t>Barwon</t>
  </si>
  <si>
    <t>Central Highlands</t>
  </si>
  <si>
    <t>Coliban</t>
  </si>
  <si>
    <t>East Gippsland</t>
  </si>
  <si>
    <t>Gippsland</t>
  </si>
  <si>
    <t>Goulburn Valley</t>
  </si>
  <si>
    <t>GWMWater</t>
  </si>
  <si>
    <t>Lower Murray</t>
  </si>
  <si>
    <t>North East</t>
  </si>
  <si>
    <t>South Gippsland</t>
  </si>
  <si>
    <t>Wannon</t>
  </si>
  <si>
    <t>Western</t>
  </si>
  <si>
    <t>Westernport</t>
  </si>
  <si>
    <t>Rank</t>
  </si>
  <si>
    <t>Water businesses</t>
  </si>
  <si>
    <t>Hardship grants per 100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</si>
</sst>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00"/>
  </numFmts>
  <fonts count="21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left" indent="1"/>
    </xf>
    <xf numFmtId="0" fontId="2" fillId="2" borderId="0" xfId="0" applyFont="1" applyFill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 applyProtection="1">
      <alignment horizontal="center"/>
      <protection locked="0"/>
    </xf>
    <xf numFmtId="1" fontId="6" fillId="0" borderId="0" xfId="0" applyNumberFormat="1" applyFont="1" applyAlignment="1">
      <alignment vertical="center"/>
    </xf>
    <xf numFmtId="0" fontId="5" fillId="0" borderId="0" xfId="0" applyFont="1"/>
    <xf numFmtId="165" fontId="2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" fillId="2" borderId="0" xfId="1" applyFont="1" applyFill="1"/>
    <xf numFmtId="0" fontId="2" fillId="2" borderId="0" xfId="1" applyFont="1" applyFill="1" applyAlignment="1">
      <alignment horizontal="left" indent="1"/>
    </xf>
    <xf numFmtId="0" fontId="3" fillId="2" borderId="0" xfId="1" applyFont="1" applyFill="1" applyAlignment="1">
      <alignment vertical="center"/>
    </xf>
    <xf numFmtId="164" fontId="15" fillId="5" borderId="10" xfId="1" applyNumberFormat="1" applyFont="1" applyFill="1" applyBorder="1" applyAlignment="1">
      <alignment horizontal="center" vertical="center"/>
    </xf>
    <xf numFmtId="0" fontId="5" fillId="2" borderId="0" xfId="1" applyFont="1" applyFill="1" applyAlignment="1">
      <alignment horizontal="left" indent="1"/>
    </xf>
    <xf numFmtId="0" fontId="2" fillId="2" borderId="0" xfId="1" applyFont="1" applyFill="1" applyAlignment="1">
      <alignment horizontal="center"/>
    </xf>
    <xf numFmtId="17" fontId="3" fillId="4" borderId="14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Alignment="1">
      <alignment horizontal="left" vertical="center" indent="1"/>
    </xf>
    <xf numFmtId="0" fontId="2" fillId="2" borderId="10" xfId="1" applyFont="1" applyFill="1" applyBorder="1" applyAlignment="1">
      <alignment horizontal="left" indent="1"/>
    </xf>
    <xf numFmtId="0" fontId="3" fillId="2" borderId="3" xfId="1" applyFont="1" applyFill="1" applyBorder="1" applyAlignment="1">
      <alignment horizontal="left" vertical="center" indent="1"/>
    </xf>
    <xf numFmtId="0" fontId="2" fillId="2" borderId="3" xfId="1" applyFont="1" applyFill="1" applyBorder="1"/>
    <xf numFmtId="0" fontId="4" fillId="2" borderId="19" xfId="1" applyFont="1" applyFill="1" applyBorder="1"/>
    <xf numFmtId="0" fontId="2" fillId="4" borderId="11" xfId="1" applyFont="1" applyFill="1" applyBorder="1" applyAlignment="1">
      <alignment horizontal="left" indent="1"/>
    </xf>
    <xf numFmtId="0" fontId="2" fillId="4" borderId="21" xfId="1" applyFont="1" applyFill="1" applyBorder="1" applyAlignment="1">
      <alignment horizontal="left" indent="1"/>
    </xf>
    <xf numFmtId="0" fontId="2" fillId="4" borderId="1" xfId="1" applyFont="1" applyFill="1" applyBorder="1" applyAlignment="1">
      <alignment horizontal="left" indent="1"/>
    </xf>
    <xf numFmtId="1" fontId="2" fillId="3" borderId="22" xfId="1" applyNumberFormat="1" applyFont="1" applyFill="1" applyBorder="1" applyAlignment="1" applyProtection="1">
      <alignment horizontal="right" vertical="center"/>
      <protection locked="0"/>
    </xf>
    <xf numFmtId="0" fontId="2" fillId="4" borderId="7" xfId="1" applyFont="1" applyFill="1" applyBorder="1" applyAlignment="1">
      <alignment horizontal="left" indent="1"/>
    </xf>
    <xf numFmtId="0" fontId="2" fillId="3" borderId="23" xfId="1" applyFont="1" applyFill="1" applyBorder="1" applyAlignment="1" applyProtection="1">
      <alignment horizontal="right" vertical="center"/>
      <protection locked="0"/>
    </xf>
    <xf numFmtId="0" fontId="2" fillId="4" borderId="18" xfId="1" applyFont="1" applyFill="1" applyBorder="1" applyAlignment="1">
      <alignment horizontal="left" indent="1"/>
    </xf>
    <xf numFmtId="0" fontId="2" fillId="4" borderId="24" xfId="1" applyFont="1" applyFill="1" applyBorder="1" applyAlignment="1">
      <alignment horizontal="left" indent="1"/>
    </xf>
    <xf numFmtId="0" fontId="2" fillId="4" borderId="12" xfId="1" applyFont="1" applyFill="1" applyBorder="1" applyAlignment="1">
      <alignment horizontal="left" indent="1"/>
    </xf>
    <xf numFmtId="0" fontId="2" fillId="4" borderId="3" xfId="1" applyFont="1" applyFill="1" applyBorder="1"/>
    <xf numFmtId="0" fontId="4" fillId="2" borderId="19" xfId="1" applyFont="1" applyFill="1" applyBorder="1" applyAlignment="1" applyProtection="1">
      <alignment horizontal="right" vertical="center"/>
      <protection locked="0"/>
    </xf>
    <xf numFmtId="0" fontId="2" fillId="4" borderId="2" xfId="1" applyFont="1" applyFill="1" applyBorder="1"/>
    <xf numFmtId="0" fontId="2" fillId="4" borderId="0" xfId="1" applyFont="1" applyFill="1" applyAlignment="1">
      <alignment horizontal="left" indent="1"/>
    </xf>
    <xf numFmtId="0" fontId="2" fillId="4" borderId="0" xfId="1" applyFont="1" applyFill="1"/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left" indent="1"/>
    </xf>
    <xf numFmtId="0" fontId="3" fillId="4" borderId="11" xfId="1" applyFont="1" applyFill="1" applyBorder="1" applyAlignment="1">
      <alignment horizontal="center"/>
    </xf>
    <xf numFmtId="164" fontId="3" fillId="4" borderId="0" xfId="1" applyNumberFormat="1" applyFont="1" applyFill="1" applyAlignment="1">
      <alignment vertical="center"/>
    </xf>
    <xf numFmtId="164" fontId="3" fillId="4" borderId="16" xfId="1" quotePrefix="1" applyNumberFormat="1" applyFont="1" applyFill="1" applyBorder="1" applyAlignment="1">
      <alignment horizontal="center" vertical="center"/>
    </xf>
    <xf numFmtId="0" fontId="0" fillId="2" borderId="0" xfId="0" applyFill="1"/>
    <xf numFmtId="0" fontId="9" fillId="2" borderId="0" xfId="0" applyFont="1" applyFill="1"/>
    <xf numFmtId="164" fontId="2" fillId="5" borderId="1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right"/>
    </xf>
    <xf numFmtId="14" fontId="5" fillId="2" borderId="0" xfId="0" applyNumberFormat="1" applyFont="1" applyFill="1" applyAlignment="1">
      <alignment horizontal="right" vertical="top"/>
    </xf>
    <xf numFmtId="17" fontId="5" fillId="2" borderId="0" xfId="0" applyNumberFormat="1" applyFont="1" applyFill="1" applyAlignment="1">
      <alignment horizontal="right" vertical="top"/>
    </xf>
    <xf numFmtId="164" fontId="3" fillId="2" borderId="17" xfId="0" applyNumberFormat="1" applyFont="1" applyFill="1" applyBorder="1" applyAlignment="1">
      <alignment horizontal="right" vertical="center"/>
    </xf>
    <xf numFmtId="164" fontId="3" fillId="4" borderId="9" xfId="0" applyNumberFormat="1" applyFont="1" applyFill="1" applyBorder="1" applyAlignment="1">
      <alignment horizontal="right" vertical="center"/>
    </xf>
    <xf numFmtId="0" fontId="4" fillId="2" borderId="20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4" fillId="2" borderId="3" xfId="0" applyFont="1" applyFill="1" applyBorder="1"/>
    <xf numFmtId="0" fontId="2" fillId="4" borderId="1" xfId="0" applyFont="1" applyFill="1" applyBorder="1"/>
    <xf numFmtId="1" fontId="2" fillId="2" borderId="0" xfId="0" applyNumberFormat="1" applyFont="1" applyFill="1" applyAlignment="1">
      <alignment vertical="center"/>
    </xf>
    <xf numFmtId="0" fontId="2" fillId="4" borderId="33" xfId="0" applyFont="1" applyFill="1" applyBorder="1"/>
    <xf numFmtId="0" fontId="2" fillId="4" borderId="35" xfId="0" applyFont="1" applyFill="1" applyBorder="1"/>
    <xf numFmtId="0" fontId="2" fillId="4" borderId="2" xfId="0" applyFont="1" applyFill="1" applyBorder="1"/>
    <xf numFmtId="0" fontId="4" fillId="2" borderId="3" xfId="0" applyFont="1" applyFill="1" applyBorder="1" applyAlignment="1" applyProtection="1">
      <alignment horizontal="right" vertical="center"/>
      <protection locked="0"/>
    </xf>
    <xf numFmtId="0" fontId="2" fillId="4" borderId="12" xfId="0" applyFont="1" applyFill="1" applyBorder="1" applyAlignment="1">
      <alignment horizontal="left" indent="1"/>
    </xf>
    <xf numFmtId="0" fontId="2" fillId="4" borderId="27" xfId="0" applyFont="1" applyFill="1" applyBorder="1" applyAlignment="1">
      <alignment horizontal="left" indent="1"/>
    </xf>
    <xf numFmtId="0" fontId="2" fillId="4" borderId="18" xfId="0" applyFont="1" applyFill="1" applyBorder="1" applyAlignment="1">
      <alignment horizontal="left" indent="1"/>
    </xf>
    <xf numFmtId="0" fontId="2" fillId="4" borderId="24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indent="1"/>
    </xf>
    <xf numFmtId="0" fontId="2" fillId="4" borderId="3" xfId="0" applyFont="1" applyFill="1" applyBorder="1"/>
    <xf numFmtId="0" fontId="2" fillId="4" borderId="11" xfId="0" applyFont="1" applyFill="1" applyBorder="1" applyAlignment="1">
      <alignment horizontal="left" indent="1"/>
    </xf>
    <xf numFmtId="0" fontId="2" fillId="4" borderId="21" xfId="0" applyFont="1" applyFill="1" applyBorder="1" applyAlignment="1">
      <alignment horizontal="left" indent="1"/>
    </xf>
    <xf numFmtId="0" fontId="4" fillId="2" borderId="15" xfId="0" applyFont="1" applyFill="1" applyBorder="1"/>
    <xf numFmtId="0" fontId="3" fillId="2" borderId="13" xfId="0" applyFont="1" applyFill="1" applyBorder="1" applyAlignment="1">
      <alignment horizontal="left" vertical="center"/>
    </xf>
    <xf numFmtId="0" fontId="4" fillId="2" borderId="13" xfId="0" applyFont="1" applyFill="1" applyBorder="1"/>
    <xf numFmtId="0" fontId="2" fillId="4" borderId="41" xfId="1" applyFont="1" applyFill="1" applyBorder="1"/>
    <xf numFmtId="0" fontId="2" fillId="4" borderId="42" xfId="1" applyFont="1" applyFill="1" applyBorder="1"/>
    <xf numFmtId="1" fontId="2" fillId="2" borderId="0" xfId="0" applyNumberFormat="1" applyFont="1" applyFill="1" applyAlignment="1" applyProtection="1">
      <alignment horizontal="right" vertical="center"/>
      <protection locked="0"/>
    </xf>
    <xf numFmtId="0" fontId="3" fillId="2" borderId="0" xfId="0" applyFont="1" applyFill="1"/>
    <xf numFmtId="0" fontId="3" fillId="4" borderId="1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left" indent="1"/>
    </xf>
    <xf numFmtId="0" fontId="3" fillId="4" borderId="13" xfId="0" applyFont="1" applyFill="1" applyBorder="1" applyAlignment="1">
      <alignment horizontal="left" indent="1"/>
    </xf>
    <xf numFmtId="17" fontId="3" fillId="4" borderId="15" xfId="0" applyNumberFormat="1" applyFont="1" applyFill="1" applyBorder="1" applyAlignment="1">
      <alignment horizontal="center" vertical="center"/>
    </xf>
    <xf numFmtId="17" fontId="3" fillId="4" borderId="13" xfId="0" applyNumberFormat="1" applyFont="1" applyFill="1" applyBorder="1" applyAlignment="1">
      <alignment horizontal="center" vertical="center"/>
    </xf>
    <xf numFmtId="0" fontId="13" fillId="0" borderId="0" xfId="0" applyFont="1"/>
    <xf numFmtId="164" fontId="3" fillId="2" borderId="0" xfId="0" applyNumberFormat="1" applyFont="1" applyFill="1" applyAlignment="1">
      <alignment vertical="center"/>
    </xf>
    <xf numFmtId="0" fontId="3" fillId="4" borderId="18" xfId="0" applyFont="1" applyFill="1" applyBorder="1" applyAlignment="1">
      <alignment horizontal="center"/>
    </xf>
    <xf numFmtId="164" fontId="3" fillId="4" borderId="25" xfId="0" applyNumberFormat="1" applyFont="1" applyFill="1" applyBorder="1" applyAlignment="1">
      <alignment vertical="center"/>
    </xf>
    <xf numFmtId="164" fontId="3" fillId="4" borderId="9" xfId="0" applyNumberFormat="1" applyFont="1" applyFill="1" applyBorder="1" applyAlignment="1">
      <alignment vertical="center"/>
    </xf>
    <xf numFmtId="0" fontId="3" fillId="2" borderId="0" xfId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166" fontId="0" fillId="0" borderId="0" xfId="0" applyNumberFormat="1"/>
    <xf numFmtId="1" fontId="2" fillId="6" borderId="0" xfId="0" applyNumberFormat="1" applyFont="1" applyFill="1" applyAlignment="1">
      <alignment vertical="center"/>
    </xf>
    <xf numFmtId="1" fontId="2" fillId="3" borderId="28" xfId="1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/>
    <xf numFmtId="0" fontId="3" fillId="6" borderId="20" xfId="0" applyFont="1" applyFill="1" applyBorder="1"/>
    <xf numFmtId="0" fontId="3" fillId="6" borderId="3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2" fillId="6" borderId="17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 applyProtection="1">
      <alignment horizontal="center"/>
      <protection locked="0"/>
    </xf>
    <xf numFmtId="1" fontId="2" fillId="6" borderId="44" xfId="0" applyNumberFormat="1" applyFont="1" applyFill="1" applyBorder="1" applyAlignment="1" applyProtection="1">
      <alignment horizontal="center"/>
      <protection locked="0"/>
    </xf>
    <xf numFmtId="0" fontId="2" fillId="6" borderId="25" xfId="0" applyFont="1" applyFill="1" applyBorder="1"/>
    <xf numFmtId="0" fontId="2" fillId="6" borderId="9" xfId="0" applyFont="1" applyFill="1" applyBorder="1"/>
    <xf numFmtId="0" fontId="2" fillId="6" borderId="9" xfId="0" applyFont="1" applyFill="1" applyBorder="1" applyAlignment="1">
      <alignment horizontal="center"/>
    </xf>
    <xf numFmtId="1" fontId="2" fillId="6" borderId="9" xfId="0" applyNumberFormat="1" applyFont="1" applyFill="1" applyBorder="1" applyAlignment="1">
      <alignment horizontal="center"/>
    </xf>
    <xf numFmtId="1" fontId="2" fillId="6" borderId="9" xfId="0" applyNumberFormat="1" applyFont="1" applyFill="1" applyBorder="1" applyAlignment="1" applyProtection="1">
      <alignment horizontal="center"/>
      <protection locked="0"/>
    </xf>
    <xf numFmtId="1" fontId="2" fillId="6" borderId="16" xfId="0" applyNumberFormat="1" applyFont="1" applyFill="1" applyBorder="1" applyAlignment="1" applyProtection="1">
      <alignment horizontal="center"/>
      <protection locked="0"/>
    </xf>
    <xf numFmtId="1" fontId="2" fillId="6" borderId="44" xfId="0" applyNumberFormat="1" applyFont="1" applyFill="1" applyBorder="1" applyAlignment="1">
      <alignment horizontal="center"/>
    </xf>
    <xf numFmtId="1" fontId="2" fillId="6" borderId="16" xfId="0" applyNumberFormat="1" applyFont="1" applyFill="1" applyBorder="1" applyAlignment="1">
      <alignment horizontal="center"/>
    </xf>
    <xf numFmtId="0" fontId="2" fillId="4" borderId="15" xfId="0" applyFont="1" applyFill="1" applyBorder="1"/>
    <xf numFmtId="0" fontId="2" fillId="4" borderId="13" xfId="0" applyFont="1" applyFill="1" applyBorder="1"/>
    <xf numFmtId="0" fontId="2" fillId="4" borderId="13" xfId="0" applyFont="1" applyFill="1" applyBorder="1" applyAlignment="1">
      <alignment horizontal="center"/>
    </xf>
    <xf numFmtId="2" fontId="2" fillId="4" borderId="13" xfId="0" applyNumberFormat="1" applyFont="1" applyFill="1" applyBorder="1" applyAlignment="1">
      <alignment horizontal="center"/>
    </xf>
    <xf numFmtId="2" fontId="2" fillId="4" borderId="14" xfId="0" applyNumberFormat="1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9" xfId="0" applyFont="1" applyFill="1" applyBorder="1"/>
    <xf numFmtId="0" fontId="2" fillId="4" borderId="9" xfId="0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1" fontId="2" fillId="4" borderId="16" xfId="0" applyNumberFormat="1" applyFont="1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14" fillId="6" borderId="19" xfId="0" applyFont="1" applyFill="1" applyBorder="1" applyAlignment="1">
      <alignment horizontal="center"/>
    </xf>
    <xf numFmtId="1" fontId="9" fillId="6" borderId="44" xfId="0" applyNumberFormat="1" applyFont="1" applyFill="1" applyBorder="1" applyAlignment="1">
      <alignment horizontal="center"/>
    </xf>
    <xf numFmtId="1" fontId="9" fillId="6" borderId="16" xfId="0" applyNumberFormat="1" applyFont="1" applyFill="1" applyBorder="1" applyAlignment="1">
      <alignment horizontal="center"/>
    </xf>
    <xf numFmtId="0" fontId="6" fillId="6" borderId="20" xfId="0" applyFont="1" applyFill="1" applyBorder="1"/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5" fillId="4" borderId="17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25" xfId="0" applyFont="1" applyFill="1" applyBorder="1"/>
    <xf numFmtId="0" fontId="5" fillId="4" borderId="9" xfId="0" applyFont="1" applyFill="1" applyBorder="1"/>
    <xf numFmtId="0" fontId="5" fillId="4" borderId="9" xfId="0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65" fontId="2" fillId="4" borderId="9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 applyProtection="1">
      <alignment horizontal="center"/>
      <protection locked="0"/>
    </xf>
    <xf numFmtId="1" fontId="2" fillId="4" borderId="14" xfId="0" applyNumberFormat="1" applyFont="1" applyFill="1" applyBorder="1" applyAlignment="1" applyProtection="1">
      <alignment horizontal="center"/>
      <protection locked="0"/>
    </xf>
    <xf numFmtId="1" fontId="2" fillId="4" borderId="9" xfId="0" applyNumberFormat="1" applyFont="1" applyFill="1" applyBorder="1" applyAlignment="1" applyProtection="1">
      <alignment horizontal="center"/>
      <protection locked="0"/>
    </xf>
    <xf numFmtId="1" fontId="2" fillId="4" borderId="16" xfId="0" applyNumberFormat="1" applyFont="1" applyFill="1" applyBorder="1" applyAlignment="1" applyProtection="1">
      <alignment horizontal="center"/>
      <protection locked="0"/>
    </xf>
    <xf numFmtId="0" fontId="2" fillId="4" borderId="20" xfId="0" applyFont="1" applyFill="1" applyBorder="1"/>
    <xf numFmtId="0" fontId="2" fillId="4" borderId="3" xfId="0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2" fontId="2" fillId="4" borderId="19" xfId="0" applyNumberFormat="1" applyFont="1" applyFill="1" applyBorder="1" applyAlignment="1">
      <alignment horizontal="center"/>
    </xf>
    <xf numFmtId="1" fontId="9" fillId="4" borderId="14" xfId="0" applyNumberFormat="1" applyFont="1" applyFill="1" applyBorder="1" applyAlignment="1">
      <alignment horizontal="center"/>
    </xf>
    <xf numFmtId="165" fontId="9" fillId="4" borderId="16" xfId="0" applyNumberFormat="1" applyFont="1" applyFill="1" applyBorder="1" applyAlignment="1">
      <alignment horizontal="center"/>
    </xf>
    <xf numFmtId="1" fontId="5" fillId="4" borderId="0" xfId="0" applyNumberFormat="1" applyFont="1" applyFill="1" applyAlignment="1">
      <alignment horizontal="center"/>
    </xf>
    <xf numFmtId="1" fontId="5" fillId="4" borderId="9" xfId="0" applyNumberFormat="1" applyFont="1" applyFill="1" applyBorder="1" applyAlignment="1">
      <alignment horizontal="center"/>
    </xf>
    <xf numFmtId="0" fontId="2" fillId="3" borderId="0" xfId="0" applyFont="1" applyFill="1"/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2" fillId="3" borderId="0" xfId="0" applyNumberFormat="1" applyFont="1" applyFill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 applyProtection="1">
      <alignment horizontal="center"/>
      <protection locked="0"/>
    </xf>
    <xf numFmtId="165" fontId="2" fillId="3" borderId="0" xfId="0" applyNumberFormat="1" applyFon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1" fontId="14" fillId="3" borderId="0" xfId="0" applyNumberFormat="1" applyFont="1" applyFill="1" applyAlignment="1" applyProtection="1">
      <alignment horizontal="center"/>
      <protection locked="0"/>
    </xf>
    <xf numFmtId="1" fontId="0" fillId="0" borderId="0" xfId="0" applyNumberFormat="1"/>
    <xf numFmtId="1" fontId="2" fillId="7" borderId="0" xfId="0" applyNumberFormat="1" applyFont="1" applyFill="1" applyAlignment="1">
      <alignment vertical="center"/>
    </xf>
    <xf numFmtId="0" fontId="2" fillId="7" borderId="0" xfId="0" applyFont="1" applyFill="1" applyAlignment="1">
      <alignment horizontal="left" indent="1"/>
    </xf>
    <xf numFmtId="0" fontId="2" fillId="7" borderId="0" xfId="0" applyFont="1" applyFill="1"/>
    <xf numFmtId="1" fontId="2" fillId="7" borderId="0" xfId="0" applyNumberFormat="1" applyFont="1" applyFill="1" applyAlignment="1" applyProtection="1">
      <alignment horizontal="right" vertical="center"/>
      <protection locked="0"/>
    </xf>
    <xf numFmtId="0" fontId="2" fillId="7" borderId="9" xfId="0" applyFont="1" applyFill="1" applyBorder="1" applyAlignment="1">
      <alignment horizontal="left" indent="1"/>
    </xf>
    <xf numFmtId="0" fontId="2" fillId="7" borderId="9" xfId="0" applyFont="1" applyFill="1" applyBorder="1"/>
    <xf numFmtId="1" fontId="2" fillId="7" borderId="9" xfId="0" applyNumberFormat="1" applyFont="1" applyFill="1" applyBorder="1" applyAlignment="1" applyProtection="1">
      <alignment horizontal="right" vertical="center"/>
      <protection locked="0"/>
    </xf>
    <xf numFmtId="0" fontId="2" fillId="7" borderId="13" xfId="0" applyFont="1" applyFill="1" applyBorder="1" applyAlignment="1">
      <alignment horizontal="left" indent="1"/>
    </xf>
    <xf numFmtId="0" fontId="2" fillId="7" borderId="13" xfId="0" applyFont="1" applyFill="1" applyBorder="1"/>
    <xf numFmtId="1" fontId="2" fillId="7" borderId="13" xfId="0" applyNumberFormat="1" applyFont="1" applyFill="1" applyBorder="1" applyAlignment="1" applyProtection="1">
      <alignment horizontal="right" vertical="center"/>
      <protection locked="0"/>
    </xf>
    <xf numFmtId="1" fontId="2" fillId="3" borderId="39" xfId="0" applyNumberFormat="1" applyFont="1" applyFill="1" applyBorder="1" applyAlignment="1" applyProtection="1">
      <alignment horizontal="right" vertical="center"/>
      <protection locked="0"/>
    </xf>
    <xf numFmtId="1" fontId="2" fillId="3" borderId="5" xfId="0" applyNumberFormat="1" applyFont="1" applyFill="1" applyBorder="1" applyAlignment="1" applyProtection="1">
      <alignment horizontal="right" vertical="center"/>
      <protection locked="0"/>
    </xf>
    <xf numFmtId="1" fontId="2" fillId="0" borderId="5" xfId="0" applyNumberFormat="1" applyFont="1" applyBorder="1" applyAlignment="1" applyProtection="1">
      <alignment horizontal="right" vertical="center"/>
      <protection locked="0"/>
    </xf>
    <xf numFmtId="1" fontId="2" fillId="3" borderId="36" xfId="0" applyNumberFormat="1" applyFont="1" applyFill="1" applyBorder="1" applyAlignment="1" applyProtection="1">
      <alignment horizontal="right" vertical="center"/>
      <protection locked="0"/>
    </xf>
    <xf numFmtId="1" fontId="2" fillId="3" borderId="37" xfId="0" applyNumberFormat="1" applyFont="1" applyFill="1" applyBorder="1" applyAlignment="1" applyProtection="1">
      <alignment horizontal="right" vertical="center"/>
      <protection locked="0"/>
    </xf>
    <xf numFmtId="1" fontId="2" fillId="0" borderId="37" xfId="0" applyNumberFormat="1" applyFont="1" applyBorder="1" applyAlignment="1" applyProtection="1">
      <alignment horizontal="right" vertical="center"/>
      <protection locked="0"/>
    </xf>
    <xf numFmtId="1" fontId="2" fillId="3" borderId="28" xfId="0" applyNumberFormat="1" applyFont="1" applyFill="1" applyBorder="1" applyAlignment="1" applyProtection="1">
      <alignment horizontal="right" vertical="center"/>
      <protection locked="0"/>
    </xf>
    <xf numFmtId="1" fontId="2" fillId="3" borderId="31" xfId="0" applyNumberFormat="1" applyFont="1" applyFill="1" applyBorder="1" applyAlignment="1" applyProtection="1">
      <alignment horizontal="right" vertical="center"/>
      <protection locked="0"/>
    </xf>
    <xf numFmtId="1" fontId="2" fillId="3" borderId="6" xfId="0" applyNumberFormat="1" applyFont="1" applyFill="1" applyBorder="1" applyAlignment="1" applyProtection="1">
      <alignment horizontal="right" vertical="center"/>
      <protection locked="0"/>
    </xf>
    <xf numFmtId="1" fontId="2" fillId="3" borderId="32" xfId="0" applyNumberFormat="1" applyFont="1" applyFill="1" applyBorder="1" applyAlignment="1" applyProtection="1">
      <alignment horizontal="right" vertical="center"/>
      <protection locked="0"/>
    </xf>
    <xf numFmtId="1" fontId="2" fillId="3" borderId="4" xfId="0" applyNumberFormat="1" applyFont="1" applyFill="1" applyBorder="1" applyAlignment="1" applyProtection="1">
      <alignment horizontal="right" vertical="center"/>
      <protection locked="0"/>
    </xf>
    <xf numFmtId="1" fontId="2" fillId="3" borderId="30" xfId="0" applyNumberFormat="1" applyFont="1" applyFill="1" applyBorder="1" applyAlignment="1" applyProtection="1">
      <alignment horizontal="right" vertical="center"/>
      <protection locked="0"/>
    </xf>
    <xf numFmtId="1" fontId="2" fillId="3" borderId="45" xfId="0" applyNumberFormat="1" applyFont="1" applyFill="1" applyBorder="1" applyAlignment="1" applyProtection="1">
      <alignment horizontal="right" vertical="center"/>
      <protection locked="0"/>
    </xf>
    <xf numFmtId="1" fontId="2" fillId="3" borderId="46" xfId="0" applyNumberFormat="1" applyFont="1" applyFill="1" applyBorder="1" applyAlignment="1" applyProtection="1">
      <alignment horizontal="right" vertical="center"/>
      <protection locked="0"/>
    </xf>
    <xf numFmtId="1" fontId="2" fillId="3" borderId="29" xfId="0" applyNumberFormat="1" applyFont="1" applyFill="1" applyBorder="1" applyAlignment="1" applyProtection="1">
      <alignment horizontal="right" vertical="center"/>
      <protection locked="0"/>
    </xf>
    <xf numFmtId="0" fontId="15" fillId="4" borderId="18" xfId="1" applyFont="1" applyFill="1" applyBorder="1" applyAlignment="1">
      <alignment horizontal="left" indent="1"/>
    </xf>
    <xf numFmtId="0" fontId="15" fillId="4" borderId="43" xfId="1" applyFont="1" applyFill="1" applyBorder="1"/>
    <xf numFmtId="0" fontId="6" fillId="6" borderId="19" xfId="0" applyFont="1" applyFill="1" applyBorder="1" applyAlignment="1">
      <alignment horizontal="center"/>
    </xf>
    <xf numFmtId="1" fontId="5" fillId="4" borderId="44" xfId="0" applyNumberFormat="1" applyFont="1" applyFill="1" applyBorder="1" applyAlignment="1">
      <alignment horizontal="center"/>
    </xf>
    <xf numFmtId="1" fontId="5" fillId="4" borderId="16" xfId="0" applyNumberFormat="1" applyFont="1" applyFill="1" applyBorder="1" applyAlignment="1">
      <alignment horizontal="center"/>
    </xf>
    <xf numFmtId="1" fontId="2" fillId="0" borderId="38" xfId="0" applyNumberFormat="1" applyFont="1" applyBorder="1" applyAlignment="1" applyProtection="1">
      <alignment horizontal="right" vertical="center"/>
      <protection locked="0"/>
    </xf>
    <xf numFmtId="1" fontId="2" fillId="4" borderId="44" xfId="0" applyNumberFormat="1" applyFont="1" applyFill="1" applyBorder="1" applyAlignment="1">
      <alignment horizontal="center"/>
    </xf>
    <xf numFmtId="1" fontId="2" fillId="0" borderId="6" xfId="0" applyNumberFormat="1" applyFont="1" applyBorder="1" applyAlignment="1" applyProtection="1">
      <alignment horizontal="right" vertical="center"/>
      <protection locked="0"/>
    </xf>
    <xf numFmtId="2" fontId="2" fillId="0" borderId="0" xfId="0" applyNumberFormat="1" applyFont="1" applyAlignment="1">
      <alignment horizontal="center"/>
    </xf>
    <xf numFmtId="0" fontId="2" fillId="4" borderId="47" xfId="1" applyFont="1" applyFill="1" applyBorder="1" applyAlignment="1">
      <alignment horizontal="left" indent="1"/>
    </xf>
    <xf numFmtId="0" fontId="2" fillId="4" borderId="48" xfId="1" applyFont="1" applyFill="1" applyBorder="1" applyAlignment="1">
      <alignment horizontal="left" indent="1"/>
    </xf>
    <xf numFmtId="0" fontId="2" fillId="4" borderId="49" xfId="1" applyFont="1" applyFill="1" applyBorder="1" applyAlignment="1">
      <alignment horizontal="left" indent="1"/>
    </xf>
    <xf numFmtId="0" fontId="2" fillId="4" borderId="43" xfId="1" applyFont="1" applyFill="1" applyBorder="1"/>
    <xf numFmtId="0" fontId="2" fillId="4" borderId="33" xfId="1" applyFont="1" applyFill="1" applyBorder="1"/>
    <xf numFmtId="0" fontId="2" fillId="4" borderId="35" xfId="1" applyFont="1" applyFill="1" applyBorder="1"/>
    <xf numFmtId="1" fontId="2" fillId="3" borderId="38" xfId="1" applyNumberFormat="1" applyFont="1" applyFill="1" applyBorder="1" applyAlignment="1" applyProtection="1">
      <alignment horizontal="right" vertical="center"/>
      <protection locked="0"/>
    </xf>
    <xf numFmtId="0" fontId="2" fillId="4" borderId="20" xfId="1" applyFont="1" applyFill="1" applyBorder="1" applyAlignment="1">
      <alignment horizontal="left" indent="1"/>
    </xf>
    <xf numFmtId="1" fontId="2" fillId="3" borderId="26" xfId="1" applyNumberFormat="1" applyFont="1" applyFill="1" applyBorder="1" applyAlignment="1" applyProtection="1">
      <alignment horizontal="right" vertical="center"/>
      <protection locked="0"/>
    </xf>
    <xf numFmtId="0" fontId="2" fillId="4" borderId="15" xfId="1" applyFont="1" applyFill="1" applyBorder="1" applyAlignment="1">
      <alignment horizontal="left" indent="1"/>
    </xf>
    <xf numFmtId="0" fontId="2" fillId="4" borderId="6" xfId="1" applyFont="1" applyFill="1" applyBorder="1" applyAlignment="1">
      <alignment horizontal="left" indent="1"/>
    </xf>
    <xf numFmtId="0" fontId="0" fillId="4" borderId="11" xfId="0" applyFill="1" applyBorder="1"/>
    <xf numFmtId="0" fontId="2" fillId="4" borderId="17" xfId="1" applyFont="1" applyFill="1" applyBorder="1" applyAlignment="1">
      <alignment horizontal="left" indent="1"/>
    </xf>
    <xf numFmtId="0" fontId="0" fillId="4" borderId="18" xfId="0" applyFill="1" applyBorder="1"/>
    <xf numFmtId="0" fontId="2" fillId="4" borderId="25" xfId="1" applyFont="1" applyFill="1" applyBorder="1" applyAlignment="1">
      <alignment horizontal="left" indent="1"/>
    </xf>
    <xf numFmtId="0" fontId="2" fillId="4" borderId="37" xfId="1" applyFont="1" applyFill="1" applyBorder="1" applyAlignment="1">
      <alignment horizontal="left" indent="1"/>
    </xf>
    <xf numFmtId="1" fontId="2" fillId="0" borderId="22" xfId="1" applyNumberFormat="1" applyFont="1" applyBorder="1" applyAlignment="1" applyProtection="1">
      <alignment horizontal="right" vertical="center"/>
      <protection locked="0"/>
    </xf>
    <xf numFmtId="1" fontId="2" fillId="0" borderId="23" xfId="1" applyNumberFormat="1" applyFont="1" applyBorder="1" applyAlignment="1" applyProtection="1">
      <alignment horizontal="right" vertical="center"/>
      <protection locked="0"/>
    </xf>
    <xf numFmtId="9" fontId="2" fillId="5" borderId="38" xfId="3" applyFont="1" applyFill="1" applyBorder="1" applyAlignment="1" applyProtection="1">
      <alignment horizontal="right" vertical="center"/>
      <protection locked="0"/>
    </xf>
    <xf numFmtId="0" fontId="2" fillId="4" borderId="9" xfId="0" applyFont="1" applyFill="1" applyBorder="1" applyAlignment="1">
      <alignment horizontal="left" indent="1"/>
    </xf>
    <xf numFmtId="1" fontId="2" fillId="3" borderId="50" xfId="0" applyNumberFormat="1" applyFont="1" applyFill="1" applyBorder="1" applyAlignment="1" applyProtection="1">
      <alignment horizontal="right" vertical="center"/>
      <protection locked="0"/>
    </xf>
    <xf numFmtId="1" fontId="2" fillId="0" borderId="51" xfId="0" applyNumberFormat="1" applyFont="1" applyBorder="1" applyAlignment="1" applyProtection="1">
      <alignment horizontal="right" vertical="center"/>
      <protection locked="0"/>
    </xf>
    <xf numFmtId="0" fontId="2" fillId="4" borderId="47" xfId="0" applyFont="1" applyFill="1" applyBorder="1" applyAlignment="1">
      <alignment horizontal="left" indent="1"/>
    </xf>
    <xf numFmtId="0" fontId="15" fillId="4" borderId="41" xfId="1" applyFont="1" applyFill="1" applyBorder="1"/>
    <xf numFmtId="0" fontId="2" fillId="2" borderId="12" xfId="1" applyFont="1" applyFill="1" applyBorder="1" applyAlignment="1">
      <alignment horizontal="left" indent="1"/>
    </xf>
    <xf numFmtId="0" fontId="3" fillId="2" borderId="20" xfId="1" applyFont="1" applyFill="1" applyBorder="1" applyAlignment="1">
      <alignment horizontal="left" vertical="center" indent="1"/>
    </xf>
    <xf numFmtId="0" fontId="17" fillId="0" borderId="0" xfId="0" applyFont="1"/>
    <xf numFmtId="0" fontId="2" fillId="2" borderId="19" xfId="1" applyFont="1" applyFill="1" applyBorder="1" applyAlignment="1" applyProtection="1">
      <alignment horizontal="right" vertical="center"/>
      <protection locked="0"/>
    </xf>
    <xf numFmtId="1" fontId="4" fillId="2" borderId="13" xfId="0" applyNumberFormat="1" applyFont="1" applyFill="1" applyBorder="1" applyAlignment="1" applyProtection="1">
      <alignment horizontal="right" vertical="center"/>
      <protection locked="0"/>
    </xf>
    <xf numFmtId="0" fontId="3" fillId="6" borderId="20" xfId="0" applyFont="1" applyFill="1" applyBorder="1" applyAlignment="1">
      <alignment horizontal="left"/>
    </xf>
    <xf numFmtId="0" fontId="2" fillId="6" borderId="3" xfId="0" applyFont="1" applyFill="1" applyBorder="1"/>
    <xf numFmtId="0" fontId="9" fillId="6" borderId="19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1" fontId="2" fillId="0" borderId="28" xfId="0" applyNumberFormat="1" applyFont="1" applyBorder="1" applyAlignment="1" applyProtection="1">
      <alignment horizontal="right" vertical="center"/>
      <protection locked="0"/>
    </xf>
    <xf numFmtId="1" fontId="2" fillId="0" borderId="53" xfId="0" applyNumberFormat="1" applyFont="1" applyBorder="1" applyAlignment="1" applyProtection="1">
      <alignment horizontal="right" vertical="center"/>
      <protection locked="0"/>
    </xf>
    <xf numFmtId="1" fontId="2" fillId="0" borderId="22" xfId="0" applyNumberFormat="1" applyFont="1" applyBorder="1" applyAlignment="1" applyProtection="1">
      <alignment horizontal="right" vertical="center"/>
      <protection locked="0"/>
    </xf>
    <xf numFmtId="0" fontId="3" fillId="6" borderId="15" xfId="0" applyFont="1" applyFill="1" applyBorder="1" applyAlignment="1">
      <alignment horizontal="left"/>
    </xf>
    <xf numFmtId="0" fontId="2" fillId="6" borderId="13" xfId="0" applyFont="1" applyFill="1" applyBorder="1"/>
    <xf numFmtId="165" fontId="3" fillId="6" borderId="13" xfId="0" applyNumberFormat="1" applyFont="1" applyFill="1" applyBorder="1" applyAlignment="1">
      <alignment horizontal="center"/>
    </xf>
    <xf numFmtId="165" fontId="2" fillId="6" borderId="14" xfId="2" applyNumberFormat="1" applyFont="1" applyFill="1" applyBorder="1" applyAlignment="1">
      <alignment horizontal="center"/>
    </xf>
    <xf numFmtId="0" fontId="3" fillId="6" borderId="25" xfId="0" applyFont="1" applyFill="1" applyBorder="1" applyAlignment="1">
      <alignment horizontal="left"/>
    </xf>
    <xf numFmtId="1" fontId="3" fillId="6" borderId="9" xfId="0" applyNumberFormat="1" applyFont="1" applyFill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14" xfId="2" applyNumberFormat="1" applyFont="1" applyBorder="1" applyAlignment="1">
      <alignment horizontal="center"/>
    </xf>
    <xf numFmtId="165" fontId="2" fillId="0" borderId="44" xfId="2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2" fontId="3" fillId="6" borderId="13" xfId="0" applyNumberFormat="1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165" fontId="2" fillId="7" borderId="13" xfId="0" applyNumberFormat="1" applyFont="1" applyFill="1" applyBorder="1" applyAlignment="1">
      <alignment horizontal="center"/>
    </xf>
    <xf numFmtId="2" fontId="2" fillId="7" borderId="13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left"/>
    </xf>
    <xf numFmtId="1" fontId="3" fillId="6" borderId="0" xfId="0" applyNumberFormat="1" applyFont="1" applyFill="1" applyAlignment="1">
      <alignment horizontal="center"/>
    </xf>
    <xf numFmtId="0" fontId="9" fillId="6" borderId="44" xfId="0" applyFont="1" applyFill="1" applyBorder="1" applyAlignment="1">
      <alignment horizontal="center"/>
    </xf>
    <xf numFmtId="0" fontId="9" fillId="0" borderId="22" xfId="1" applyFont="1" applyBorder="1" applyAlignment="1" applyProtection="1">
      <alignment horizontal="right" vertical="center"/>
      <protection locked="0"/>
    </xf>
    <xf numFmtId="0" fontId="9" fillId="0" borderId="23" xfId="1" applyFont="1" applyBorder="1" applyAlignment="1" applyProtection="1">
      <alignment horizontal="right" vertical="center"/>
      <protection locked="0"/>
    </xf>
    <xf numFmtId="1" fontId="9" fillId="3" borderId="22" xfId="1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/>
    <xf numFmtId="0" fontId="18" fillId="0" borderId="0" xfId="0" applyFont="1"/>
    <xf numFmtId="1" fontId="18" fillId="0" borderId="22" xfId="1" applyNumberFormat="1" applyFont="1" applyBorder="1" applyAlignment="1" applyProtection="1">
      <alignment horizontal="right" vertical="center"/>
      <protection locked="0"/>
    </xf>
    <xf numFmtId="0" fontId="18" fillId="0" borderId="23" xfId="1" applyFont="1" applyBorder="1" applyAlignment="1" applyProtection="1">
      <alignment horizontal="right" vertical="center"/>
      <protection locked="0"/>
    </xf>
    <xf numFmtId="0" fontId="18" fillId="0" borderId="22" xfId="1" applyFont="1" applyBorder="1" applyAlignment="1" applyProtection="1">
      <alignment horizontal="right" vertical="center"/>
      <protection locked="0"/>
    </xf>
    <xf numFmtId="1" fontId="18" fillId="0" borderId="23" xfId="1" applyNumberFormat="1" applyFont="1" applyBorder="1" applyAlignment="1" applyProtection="1">
      <alignment horizontal="right" vertical="center"/>
      <protection locked="0"/>
    </xf>
    <xf numFmtId="1" fontId="2" fillId="8" borderId="6" xfId="0" applyNumberFormat="1" applyFont="1" applyFill="1" applyBorder="1" applyAlignment="1" applyProtection="1">
      <alignment horizontal="right" vertical="center"/>
      <protection locked="0"/>
    </xf>
    <xf numFmtId="1" fontId="2" fillId="8" borderId="31" xfId="0" applyNumberFormat="1" applyFont="1" applyFill="1" applyBorder="1" applyAlignment="1" applyProtection="1">
      <alignment horizontal="right" vertical="center"/>
      <protection locked="0"/>
    </xf>
    <xf numFmtId="1" fontId="2" fillId="8" borderId="28" xfId="0" applyNumberFormat="1" applyFont="1" applyFill="1" applyBorder="1" applyAlignment="1" applyProtection="1">
      <alignment horizontal="right" vertical="center"/>
      <protection locked="0"/>
    </xf>
    <xf numFmtId="1" fontId="2" fillId="8" borderId="7" xfId="0" applyNumberFormat="1" applyFont="1" applyFill="1" applyBorder="1" applyAlignment="1" applyProtection="1">
      <alignment horizontal="right" vertical="center"/>
      <protection locked="0"/>
    </xf>
    <xf numFmtId="1" fontId="2" fillId="8" borderId="34" xfId="0" applyNumberFormat="1" applyFont="1" applyFill="1" applyBorder="1" applyAlignment="1" applyProtection="1">
      <alignment horizontal="right" vertical="center"/>
      <protection locked="0"/>
    </xf>
    <xf numFmtId="1" fontId="2" fillId="8" borderId="23" xfId="0" applyNumberFormat="1" applyFont="1" applyFill="1" applyBorder="1" applyAlignment="1" applyProtection="1">
      <alignment horizontal="right" vertical="center"/>
      <protection locked="0"/>
    </xf>
    <xf numFmtId="1" fontId="2" fillId="8" borderId="37" xfId="0" applyNumberFormat="1" applyFont="1" applyFill="1" applyBorder="1" applyAlignment="1" applyProtection="1">
      <alignment horizontal="right" vertical="center"/>
      <protection locked="0"/>
    </xf>
    <xf numFmtId="1" fontId="2" fillId="8" borderId="36" xfId="0" applyNumberFormat="1" applyFont="1" applyFill="1" applyBorder="1" applyAlignment="1" applyProtection="1">
      <alignment horizontal="right" vertical="center"/>
      <protection locked="0"/>
    </xf>
    <xf numFmtId="1" fontId="2" fillId="8" borderId="38" xfId="0" applyNumberFormat="1" applyFont="1" applyFill="1" applyBorder="1" applyAlignment="1" applyProtection="1">
      <alignment horizontal="right" vertical="center"/>
      <protection locked="0"/>
    </xf>
    <xf numFmtId="1" fontId="2" fillId="8" borderId="8" xfId="0" applyNumberFormat="1" applyFont="1" applyFill="1" applyBorder="1" applyAlignment="1" applyProtection="1">
      <alignment horizontal="right" vertical="center"/>
      <protection locked="0"/>
    </xf>
    <xf numFmtId="1" fontId="2" fillId="8" borderId="40" xfId="0" applyNumberFormat="1" applyFont="1" applyFill="1" applyBorder="1" applyAlignment="1" applyProtection="1">
      <alignment horizontal="right" vertical="center"/>
      <protection locked="0"/>
    </xf>
    <xf numFmtId="1" fontId="2" fillId="8" borderId="26" xfId="0" applyNumberFormat="1" applyFont="1" applyFill="1" applyBorder="1" applyAlignment="1" applyProtection="1">
      <alignment horizontal="right" vertical="center"/>
      <protection locked="0"/>
    </xf>
    <xf numFmtId="1" fontId="2" fillId="8" borderId="52" xfId="0" applyNumberFormat="1" applyFont="1" applyFill="1" applyBorder="1" applyAlignment="1" applyProtection="1">
      <alignment horizontal="right" vertical="center"/>
      <protection locked="0"/>
    </xf>
    <xf numFmtId="1" fontId="2" fillId="8" borderId="54" xfId="0" applyNumberFormat="1" applyFont="1" applyFill="1" applyBorder="1" applyAlignment="1" applyProtection="1">
      <alignment horizontal="right" vertical="center"/>
      <protection locked="0"/>
    </xf>
    <xf numFmtId="1" fontId="2" fillId="8" borderId="4" xfId="0" applyNumberFormat="1" applyFont="1" applyFill="1" applyBorder="1" applyAlignment="1" applyProtection="1">
      <alignment horizontal="right" vertical="center"/>
      <protection locked="0"/>
    </xf>
    <xf numFmtId="1" fontId="2" fillId="8" borderId="55" xfId="0" applyNumberFormat="1" applyFont="1" applyFill="1" applyBorder="1" applyAlignment="1" applyProtection="1">
      <alignment horizontal="right" vertical="center"/>
      <protection locked="0"/>
    </xf>
    <xf numFmtId="1" fontId="2" fillId="8" borderId="30" xfId="0" applyNumberFormat="1" applyFont="1" applyFill="1" applyBorder="1" applyAlignment="1" applyProtection="1">
      <alignment horizontal="right" vertical="center"/>
      <protection locked="0"/>
    </xf>
    <xf numFmtId="0" fontId="2" fillId="4" borderId="35" xfId="1" applyFont="1" applyFill="1" applyBorder="1" applyAlignment="1">
      <alignment horizontal="left" indent="1"/>
    </xf>
    <xf numFmtId="0" fontId="2" fillId="0" borderId="38" xfId="1" applyFont="1" applyBorder="1" applyAlignment="1" applyProtection="1">
      <alignment horizontal="right" vertical="center"/>
      <protection locked="0"/>
    </xf>
    <xf numFmtId="0" fontId="18" fillId="0" borderId="38" xfId="1" applyFont="1" applyBorder="1" applyAlignment="1" applyProtection="1">
      <alignment horizontal="right" vertical="center"/>
      <protection locked="0"/>
    </xf>
    <xf numFmtId="0" fontId="9" fillId="3" borderId="38" xfId="1" applyFont="1" applyFill="1" applyBorder="1" applyAlignment="1" applyProtection="1">
      <alignment horizontal="right" vertical="center"/>
      <protection locked="0"/>
    </xf>
    <xf numFmtId="0" fontId="9" fillId="0" borderId="38" xfId="1" applyFont="1" applyBorder="1" applyAlignment="1" applyProtection="1">
      <alignment horizontal="right" vertical="center"/>
      <protection locked="0"/>
    </xf>
    <xf numFmtId="1" fontId="9" fillId="3" borderId="38" xfId="1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Percent" xfId="2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uthwestwater.com.au\Citrix\Documents%20and%20Settings\steven.kearns\Local%20Settings\Temporary%20Internet%20Files\Content.Outlook\XCD624NN\Water%20Performance%20Reporting%20Template%20v2%20-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onthly"/>
      <sheetName val="Annual"/>
      <sheetName val="Treatment Plants"/>
      <sheetName val="Reuse"/>
      <sheetName val="Trade Waste"/>
      <sheetName val="MelbWa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w Dilley" id="{0EDD75F7-43EF-495C-8303-2BECB1FEAB0B}" userId="S::andrew.dilley@wannonwater.com.au::92cd2a38-e077-4a02-b6a1-d31413bb5c7c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5-06-06T03:14:04.69" personId="{0EDD75F7-43EF-495C-8303-2BECB1FEAB0B}" id="{213CFF60-2C90-42BB-A249-F5647106CACF}">
    <text>Actually these figures are for 2023/24 and the water customer data comes from sts_result_run = 10818</text>
  </threadedComment>
  <threadedComment ref="E6" dT="2025-06-06T03:15:01.07" personId="{0EDD75F7-43EF-495C-8303-2BECB1FEAB0B}" id="{AC5CDF01-03F0-4087-B65E-C9FBD28B9212}" parentId="{213CFF60-2C90-42BB-A249-F5647106CACF}">
    <text>10818 was run on 30/6/2024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0"/>
  <sheetViews>
    <sheetView topLeftCell="B1" zoomScaleNormal="100" workbookViewId="0">
      <pane xSplit="3" ySplit="6" topLeftCell="E7" activePane="bottomRight" state="frozen"/>
      <selection pane="topRight" activeCell="E1" sqref="E1"/>
      <selection pane="bottomLeft" activeCell="B7" sqref="B7"/>
      <selection pane="bottomRight" activeCell="E10" sqref="E9:E10"/>
    </sheetView>
  </sheetViews>
  <sheetFormatPr defaultRowHeight="12.75" x14ac:dyDescent="0.2"/>
  <cols>
    <col min="1" max="1" width="3.42578125" customWidth="1"/>
    <col min="2" max="2" width="10.42578125" customWidth="1"/>
    <col min="3" max="3" width="57.85546875" customWidth="1"/>
    <col min="4" max="4" width="45.7109375" customWidth="1"/>
    <col min="5" max="16" width="11" customWidth="1"/>
  </cols>
  <sheetData>
    <row r="1" spans="1:18" ht="15" x14ac:dyDescent="0.25">
      <c r="A1" s="6"/>
      <c r="B1" s="6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8" ht="15" x14ac:dyDescent="0.25">
      <c r="A2" s="6"/>
      <c r="B2" s="18" t="s">
        <v>0</v>
      </c>
      <c r="C2" s="5"/>
      <c r="D2" s="49" t="s">
        <v>1</v>
      </c>
      <c r="E2" s="50" t="s">
        <v>2</v>
      </c>
      <c r="F2" s="6"/>
      <c r="G2" s="6"/>
      <c r="H2" s="6"/>
      <c r="I2" s="6"/>
      <c r="J2" s="6"/>
      <c r="K2" s="50"/>
      <c r="L2" s="6"/>
      <c r="M2" s="6"/>
      <c r="N2" s="6"/>
      <c r="O2" s="6"/>
      <c r="P2" s="6"/>
      <c r="Q2" s="51"/>
    </row>
    <row r="3" spans="1:18" ht="15" x14ac:dyDescent="0.25">
      <c r="A3" s="6"/>
      <c r="B3" s="92" t="s">
        <v>3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8" ht="15" x14ac:dyDescent="0.25">
      <c r="A4" s="6"/>
      <c r="B4" s="4"/>
      <c r="C4" s="5"/>
      <c r="D4" s="4"/>
      <c r="E4" s="52"/>
      <c r="F4" s="53"/>
      <c r="G4" s="53"/>
      <c r="H4" s="53"/>
      <c r="I4" s="53"/>
      <c r="J4" s="53"/>
      <c r="K4" s="52"/>
      <c r="L4" s="53"/>
      <c r="M4" s="53"/>
      <c r="N4" s="53"/>
      <c r="O4" s="53"/>
      <c r="P4" s="53"/>
      <c r="Q4" s="53"/>
    </row>
    <row r="5" spans="1:18" s="86" customFormat="1" ht="15" x14ac:dyDescent="0.25">
      <c r="A5" s="80"/>
      <c r="B5" s="81" t="s">
        <v>4</v>
      </c>
      <c r="C5" s="82" t="s">
        <v>5</v>
      </c>
      <c r="D5" s="83" t="s">
        <v>6</v>
      </c>
      <c r="E5" s="84">
        <v>45474</v>
      </c>
      <c r="F5" s="85">
        <f>EOMONTH(E5,1)</f>
        <v>45535</v>
      </c>
      <c r="G5" s="85">
        <f t="shared" ref="G5:P5" si="0">EOMONTH(F5,1)</f>
        <v>45565</v>
      </c>
      <c r="H5" s="85">
        <f t="shared" si="0"/>
        <v>45596</v>
      </c>
      <c r="I5" s="85">
        <f t="shared" si="0"/>
        <v>45626</v>
      </c>
      <c r="J5" s="85">
        <f t="shared" si="0"/>
        <v>45657</v>
      </c>
      <c r="K5" s="84">
        <f t="shared" si="0"/>
        <v>45688</v>
      </c>
      <c r="L5" s="85">
        <f t="shared" si="0"/>
        <v>45716</v>
      </c>
      <c r="M5" s="85">
        <f t="shared" si="0"/>
        <v>45747</v>
      </c>
      <c r="N5" s="85">
        <f t="shared" si="0"/>
        <v>45777</v>
      </c>
      <c r="O5" s="85">
        <f t="shared" si="0"/>
        <v>45808</v>
      </c>
      <c r="P5" s="85">
        <f t="shared" si="0"/>
        <v>45838</v>
      </c>
      <c r="Q5" s="54" t="s">
        <v>7</v>
      </c>
    </row>
    <row r="6" spans="1:18" s="86" customFormat="1" ht="15" x14ac:dyDescent="0.25">
      <c r="A6" s="87"/>
      <c r="B6" s="88" t="s">
        <v>8</v>
      </c>
      <c r="C6" s="89"/>
      <c r="D6" s="55"/>
      <c r="E6" s="89"/>
      <c r="F6" s="90"/>
      <c r="G6" s="90"/>
      <c r="H6" s="90"/>
      <c r="I6" s="90"/>
      <c r="J6" s="90"/>
      <c r="K6" s="89"/>
      <c r="L6" s="90"/>
      <c r="M6" s="90"/>
      <c r="N6" s="90"/>
      <c r="O6" s="90"/>
      <c r="P6" s="90"/>
      <c r="Q6" s="54" t="s">
        <v>9</v>
      </c>
    </row>
    <row r="7" spans="1:18" ht="30" customHeight="1" x14ac:dyDescent="0.25">
      <c r="A7" s="3"/>
      <c r="B7" s="56"/>
      <c r="C7" s="57" t="s">
        <v>10</v>
      </c>
      <c r="D7" s="58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0"/>
    </row>
    <row r="8" spans="1:18" ht="15" x14ac:dyDescent="0.25">
      <c r="A8" s="6"/>
      <c r="B8" s="65" t="s">
        <v>11</v>
      </c>
      <c r="C8" s="228" t="s">
        <v>12</v>
      </c>
      <c r="D8" s="63"/>
      <c r="E8" s="189">
        <v>2220</v>
      </c>
      <c r="F8" s="204">
        <v>2352</v>
      </c>
      <c r="G8" s="204">
        <v>2049</v>
      </c>
      <c r="H8" s="204">
        <v>2290</v>
      </c>
      <c r="I8" s="204">
        <v>2220</v>
      </c>
      <c r="J8" s="204">
        <v>1706</v>
      </c>
      <c r="K8" s="189">
        <v>2145</v>
      </c>
      <c r="L8" s="204"/>
      <c r="M8" s="204"/>
      <c r="N8" s="204"/>
      <c r="O8" s="204"/>
      <c r="P8" s="239"/>
      <c r="Q8" s="60">
        <f>SUM(E8:P8)</f>
        <v>14982</v>
      </c>
    </row>
    <row r="9" spans="1:18" ht="15" x14ac:dyDescent="0.25">
      <c r="A9" s="6"/>
      <c r="B9" s="67"/>
      <c r="C9" s="225" t="s">
        <v>13</v>
      </c>
      <c r="D9" s="122"/>
      <c r="E9" s="226">
        <v>37</v>
      </c>
      <c r="F9" s="227">
        <v>38</v>
      </c>
      <c r="G9" s="227">
        <v>79</v>
      </c>
      <c r="H9" s="227">
        <v>121</v>
      </c>
      <c r="I9" s="227">
        <v>79</v>
      </c>
      <c r="J9" s="227">
        <v>116</v>
      </c>
      <c r="K9" s="226">
        <v>143</v>
      </c>
      <c r="L9" s="227"/>
      <c r="M9" s="227"/>
      <c r="N9" s="227"/>
      <c r="O9" s="227"/>
      <c r="P9" s="240"/>
      <c r="Q9" s="60">
        <f>SUM(E9:P9)</f>
        <v>613</v>
      </c>
    </row>
    <row r="10" spans="1:18" ht="15" x14ac:dyDescent="0.25">
      <c r="A10" s="6"/>
      <c r="B10" s="65" t="s">
        <v>14</v>
      </c>
      <c r="C10" s="73" t="s">
        <v>15</v>
      </c>
      <c r="D10" s="59" t="s">
        <v>16</v>
      </c>
      <c r="E10" s="182">
        <v>2170</v>
      </c>
      <c r="F10" s="184">
        <v>2305</v>
      </c>
      <c r="G10" s="184">
        <v>2007</v>
      </c>
      <c r="H10" s="184">
        <v>2238</v>
      </c>
      <c r="I10" s="184">
        <v>2165</v>
      </c>
      <c r="J10" s="184">
        <v>1664</v>
      </c>
      <c r="K10" s="182">
        <v>2101</v>
      </c>
      <c r="L10" s="184"/>
      <c r="M10" s="184"/>
      <c r="N10" s="184"/>
      <c r="O10" s="184"/>
      <c r="P10" s="241"/>
      <c r="Q10" s="60">
        <f>SUM(E10:P10)</f>
        <v>14650</v>
      </c>
    </row>
    <row r="11" spans="1:18" ht="15" x14ac:dyDescent="0.25">
      <c r="A11" s="6"/>
      <c r="B11" s="67"/>
      <c r="C11" s="68" t="s">
        <v>17</v>
      </c>
      <c r="D11" s="62" t="s">
        <v>18</v>
      </c>
      <c r="E11" s="185">
        <v>35</v>
      </c>
      <c r="F11" s="187">
        <v>37</v>
      </c>
      <c r="G11" s="187">
        <v>71</v>
      </c>
      <c r="H11" s="187">
        <v>85</v>
      </c>
      <c r="I11" s="187">
        <v>68</v>
      </c>
      <c r="J11" s="187">
        <v>82</v>
      </c>
      <c r="K11" s="185">
        <v>109</v>
      </c>
      <c r="L11" s="187"/>
      <c r="M11" s="187"/>
      <c r="N11" s="187"/>
      <c r="O11" s="187"/>
      <c r="P11" s="202"/>
      <c r="Q11" s="60">
        <f>SUM(E11:P11)</f>
        <v>487</v>
      </c>
    </row>
    <row r="12" spans="1:18" ht="15" x14ac:dyDescent="0.25">
      <c r="A12" s="6"/>
      <c r="B12" s="65" t="s">
        <v>19</v>
      </c>
      <c r="C12" s="73" t="s">
        <v>20</v>
      </c>
      <c r="D12" s="59" t="s">
        <v>16</v>
      </c>
      <c r="E12" s="182">
        <v>15</v>
      </c>
      <c r="F12" s="184">
        <v>15</v>
      </c>
      <c r="G12" s="184">
        <v>15</v>
      </c>
      <c r="H12" s="184">
        <v>15</v>
      </c>
      <c r="I12" s="184">
        <v>15</v>
      </c>
      <c r="J12" s="184">
        <v>15</v>
      </c>
      <c r="K12" s="182">
        <v>14</v>
      </c>
      <c r="L12" s="184"/>
      <c r="M12" s="184"/>
      <c r="N12" s="184"/>
      <c r="O12" s="184"/>
      <c r="P12" s="241"/>
      <c r="Q12" s="95">
        <f>IFERROR(SUMPRODUCT(E12:P12,E10:P10)/SUM(E10:P10),0)</f>
        <v>14.856587030716723</v>
      </c>
      <c r="R12" t="s">
        <v>21</v>
      </c>
    </row>
    <row r="13" spans="1:18" ht="15" x14ac:dyDescent="0.25">
      <c r="A13" s="6"/>
      <c r="B13" s="67"/>
      <c r="C13" s="68"/>
      <c r="D13" s="62" t="s">
        <v>18</v>
      </c>
      <c r="E13" s="185">
        <v>8</v>
      </c>
      <c r="F13" s="187">
        <v>7</v>
      </c>
      <c r="G13" s="187">
        <v>11</v>
      </c>
      <c r="H13" s="187">
        <v>54</v>
      </c>
      <c r="I13" s="187">
        <v>21</v>
      </c>
      <c r="J13" s="187">
        <v>50</v>
      </c>
      <c r="K13" s="185">
        <v>42</v>
      </c>
      <c r="L13" s="187"/>
      <c r="M13" s="187"/>
      <c r="N13" s="187"/>
      <c r="O13" s="187"/>
      <c r="P13" s="202"/>
      <c r="Q13" s="95">
        <f>IFERROR(SUMPRODUCT(E13:P13,E11:P11)/SUM(E11:P11),0)</f>
        <v>32.887063655030801</v>
      </c>
    </row>
    <row r="14" spans="1:18" ht="15" x14ac:dyDescent="0.25">
      <c r="A14" s="6"/>
      <c r="B14" s="65" t="s">
        <v>22</v>
      </c>
      <c r="C14" s="66" t="s">
        <v>23</v>
      </c>
      <c r="D14" s="63" t="s">
        <v>24</v>
      </c>
      <c r="E14" s="278"/>
      <c r="F14" s="277"/>
      <c r="G14" s="277"/>
      <c r="H14" s="277"/>
      <c r="I14" s="277"/>
      <c r="J14" s="277"/>
      <c r="K14" s="278"/>
      <c r="L14" s="277"/>
      <c r="M14" s="277"/>
      <c r="N14" s="277"/>
      <c r="O14" s="277"/>
      <c r="P14" s="279"/>
      <c r="Q14" s="60">
        <f t="shared" ref="Q14:Q22" si="1">SUM(E14:P14)</f>
        <v>0</v>
      </c>
    </row>
    <row r="15" spans="1:18" ht="15" x14ac:dyDescent="0.25">
      <c r="A15" s="6"/>
      <c r="B15" s="72"/>
      <c r="C15" s="73"/>
      <c r="D15" s="61" t="s">
        <v>25</v>
      </c>
      <c r="E15" s="281"/>
      <c r="F15" s="280"/>
      <c r="G15" s="280"/>
      <c r="H15" s="280"/>
      <c r="I15" s="280"/>
      <c r="J15" s="280"/>
      <c r="K15" s="281"/>
      <c r="L15" s="280"/>
      <c r="M15" s="280"/>
      <c r="N15" s="280"/>
      <c r="O15" s="280"/>
      <c r="P15" s="282"/>
      <c r="Q15" s="60">
        <f t="shared" si="1"/>
        <v>0</v>
      </c>
    </row>
    <row r="16" spans="1:18" ht="15" x14ac:dyDescent="0.25">
      <c r="A16" s="6"/>
      <c r="B16" s="72"/>
      <c r="C16" s="68"/>
      <c r="D16" s="62" t="s">
        <v>26</v>
      </c>
      <c r="E16" s="284"/>
      <c r="F16" s="283"/>
      <c r="G16" s="283"/>
      <c r="H16" s="283"/>
      <c r="I16" s="283"/>
      <c r="J16" s="283"/>
      <c r="K16" s="284"/>
      <c r="L16" s="283"/>
      <c r="M16" s="283"/>
      <c r="N16" s="283"/>
      <c r="O16" s="283"/>
      <c r="P16" s="285"/>
      <c r="Q16" s="60">
        <f t="shared" si="1"/>
        <v>0</v>
      </c>
    </row>
    <row r="17" spans="1:17" ht="15" x14ac:dyDescent="0.25">
      <c r="A17" s="6"/>
      <c r="B17" s="69" t="s">
        <v>27</v>
      </c>
      <c r="C17" s="70" t="s">
        <v>28</v>
      </c>
      <c r="D17" s="71"/>
      <c r="E17" s="287"/>
      <c r="F17" s="286"/>
      <c r="G17" s="286"/>
      <c r="H17" s="286"/>
      <c r="I17" s="286"/>
      <c r="J17" s="286"/>
      <c r="K17" s="287"/>
      <c r="L17" s="286"/>
      <c r="M17" s="286"/>
      <c r="N17" s="286"/>
      <c r="O17" s="286"/>
      <c r="P17" s="288"/>
      <c r="Q17" s="60">
        <f t="shared" si="1"/>
        <v>0</v>
      </c>
    </row>
    <row r="18" spans="1:17" ht="15" x14ac:dyDescent="0.25">
      <c r="A18" s="6"/>
      <c r="B18" s="69" t="s">
        <v>29</v>
      </c>
      <c r="C18" s="70" t="s">
        <v>30</v>
      </c>
      <c r="D18" s="71"/>
      <c r="E18" s="287"/>
      <c r="F18" s="286"/>
      <c r="G18" s="286"/>
      <c r="H18" s="286"/>
      <c r="I18" s="286"/>
      <c r="J18" s="286"/>
      <c r="K18" s="287"/>
      <c r="L18" s="286"/>
      <c r="M18" s="286"/>
      <c r="N18" s="286"/>
      <c r="O18" s="286"/>
      <c r="P18" s="288"/>
      <c r="Q18" s="60">
        <f t="shared" si="1"/>
        <v>0</v>
      </c>
    </row>
    <row r="19" spans="1:17" ht="15" x14ac:dyDescent="0.25">
      <c r="A19" s="6"/>
      <c r="B19" s="69" t="s">
        <v>31</v>
      </c>
      <c r="C19" s="70" t="s">
        <v>32</v>
      </c>
      <c r="D19" s="71"/>
      <c r="E19" s="287"/>
      <c r="F19" s="286"/>
      <c r="G19" s="286"/>
      <c r="H19" s="286"/>
      <c r="I19" s="286"/>
      <c r="J19" s="286"/>
      <c r="K19" s="287"/>
      <c r="L19" s="286"/>
      <c r="M19" s="286"/>
      <c r="N19" s="286"/>
      <c r="O19" s="286"/>
      <c r="P19" s="288"/>
      <c r="Q19" s="60">
        <f t="shared" si="1"/>
        <v>0</v>
      </c>
    </row>
    <row r="20" spans="1:17" ht="15" x14ac:dyDescent="0.25">
      <c r="A20" s="6"/>
      <c r="B20" s="69" t="s">
        <v>33</v>
      </c>
      <c r="C20" s="70" t="s">
        <v>34</v>
      </c>
      <c r="D20" s="71"/>
      <c r="E20" s="287"/>
      <c r="F20" s="286"/>
      <c r="G20" s="286"/>
      <c r="H20" s="286"/>
      <c r="I20" s="286"/>
      <c r="J20" s="286"/>
      <c r="K20" s="287"/>
      <c r="L20" s="286"/>
      <c r="M20" s="286"/>
      <c r="N20" s="286"/>
      <c r="O20" s="286"/>
      <c r="P20" s="288"/>
      <c r="Q20" s="60">
        <f t="shared" si="1"/>
        <v>0</v>
      </c>
    </row>
    <row r="21" spans="1:17" ht="15" x14ac:dyDescent="0.25">
      <c r="A21" s="6"/>
      <c r="B21" s="69" t="s">
        <v>35</v>
      </c>
      <c r="C21" s="70" t="s">
        <v>36</v>
      </c>
      <c r="D21" s="71"/>
      <c r="E21" s="287"/>
      <c r="F21" s="286"/>
      <c r="G21" s="286"/>
      <c r="H21" s="286"/>
      <c r="I21" s="286"/>
      <c r="J21" s="286"/>
      <c r="K21" s="287"/>
      <c r="L21" s="286"/>
      <c r="M21" s="286"/>
      <c r="N21" s="286"/>
      <c r="O21" s="286"/>
      <c r="P21" s="288"/>
      <c r="Q21" s="60">
        <f t="shared" si="1"/>
        <v>0</v>
      </c>
    </row>
    <row r="22" spans="1:17" ht="15" x14ac:dyDescent="0.25">
      <c r="A22" s="6"/>
      <c r="B22" s="69" t="s">
        <v>37</v>
      </c>
      <c r="C22" s="70" t="s">
        <v>38</v>
      </c>
      <c r="D22" s="71"/>
      <c r="E22" s="287"/>
      <c r="F22" s="286"/>
      <c r="G22" s="286"/>
      <c r="H22" s="286"/>
      <c r="I22" s="286"/>
      <c r="J22" s="286"/>
      <c r="K22" s="287"/>
      <c r="L22" s="286"/>
      <c r="M22" s="286"/>
      <c r="N22" s="286"/>
      <c r="O22" s="286"/>
      <c r="P22" s="288"/>
      <c r="Q22" s="60">
        <f t="shared" si="1"/>
        <v>0</v>
      </c>
    </row>
    <row r="23" spans="1:17" ht="30" customHeight="1" x14ac:dyDescent="0.25">
      <c r="A23" s="3"/>
      <c r="B23" s="74"/>
      <c r="C23" s="75" t="s">
        <v>39</v>
      </c>
      <c r="D23" s="76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60"/>
    </row>
    <row r="24" spans="1:17" ht="15" x14ac:dyDescent="0.25">
      <c r="A24" s="6"/>
      <c r="B24" s="179" t="s">
        <v>40</v>
      </c>
      <c r="C24" s="179" t="s">
        <v>41</v>
      </c>
      <c r="D24" s="180" t="s">
        <v>42</v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72"/>
    </row>
    <row r="25" spans="1:17" ht="15" x14ac:dyDescent="0.25">
      <c r="A25" s="6"/>
      <c r="B25" s="173"/>
      <c r="C25" s="173" t="s">
        <v>43</v>
      </c>
      <c r="D25" s="174" t="s">
        <v>44</v>
      </c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2"/>
    </row>
    <row r="26" spans="1:17" ht="15" x14ac:dyDescent="0.25">
      <c r="A26" s="6"/>
      <c r="B26" s="176"/>
      <c r="C26" s="176"/>
      <c r="D26" s="177" t="s">
        <v>45</v>
      </c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2"/>
    </row>
    <row r="27" spans="1:17" ht="15" x14ac:dyDescent="0.25">
      <c r="A27" s="6"/>
      <c r="B27" s="72" t="s">
        <v>46</v>
      </c>
      <c r="C27" s="73" t="s">
        <v>47</v>
      </c>
      <c r="D27" s="59" t="s">
        <v>42</v>
      </c>
      <c r="E27" s="183">
        <v>0</v>
      </c>
      <c r="F27" s="183">
        <v>0</v>
      </c>
      <c r="G27" s="183">
        <v>0</v>
      </c>
      <c r="H27" s="183">
        <v>0</v>
      </c>
      <c r="I27" s="183">
        <v>0</v>
      </c>
      <c r="J27" s="183">
        <v>0</v>
      </c>
      <c r="K27" s="183">
        <v>0</v>
      </c>
      <c r="L27" s="183">
        <v>0</v>
      </c>
      <c r="M27" s="183">
        <v>0</v>
      </c>
      <c r="N27" s="183">
        <v>0</v>
      </c>
      <c r="O27" s="183">
        <v>0</v>
      </c>
      <c r="P27" s="183">
        <v>0</v>
      </c>
      <c r="Q27" s="60">
        <f t="shared" ref="Q27:Q39" si="2">SUM(E27:P27)</f>
        <v>0</v>
      </c>
    </row>
    <row r="28" spans="1:17" ht="15" x14ac:dyDescent="0.25">
      <c r="A28" s="6"/>
      <c r="B28" s="72"/>
      <c r="C28" s="73" t="s">
        <v>48</v>
      </c>
      <c r="D28" s="61" t="s">
        <v>44</v>
      </c>
      <c r="E28" s="183">
        <v>0</v>
      </c>
      <c r="F28" s="183">
        <v>0</v>
      </c>
      <c r="G28" s="183">
        <v>0</v>
      </c>
      <c r="H28" s="183">
        <v>0</v>
      </c>
      <c r="I28" s="183">
        <v>0</v>
      </c>
      <c r="J28" s="183">
        <v>0</v>
      </c>
      <c r="K28" s="183">
        <v>0</v>
      </c>
      <c r="L28" s="183">
        <v>0</v>
      </c>
      <c r="M28" s="183">
        <v>0</v>
      </c>
      <c r="N28" s="183">
        <v>0</v>
      </c>
      <c r="O28" s="183">
        <v>0</v>
      </c>
      <c r="P28" s="183">
        <v>0</v>
      </c>
      <c r="Q28" s="60">
        <f t="shared" si="2"/>
        <v>0</v>
      </c>
    </row>
    <row r="29" spans="1:17" ht="15" x14ac:dyDescent="0.25">
      <c r="A29" s="6"/>
      <c r="B29" s="67"/>
      <c r="C29" s="68"/>
      <c r="D29" s="62" t="s">
        <v>45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0</v>
      </c>
      <c r="L29" s="186">
        <v>0</v>
      </c>
      <c r="M29" s="186">
        <v>0</v>
      </c>
      <c r="N29" s="186">
        <v>0</v>
      </c>
      <c r="O29" s="186">
        <v>0</v>
      </c>
      <c r="P29" s="186">
        <v>0</v>
      </c>
      <c r="Q29" s="60">
        <f t="shared" si="2"/>
        <v>0</v>
      </c>
    </row>
    <row r="30" spans="1:17" ht="15" x14ac:dyDescent="0.25">
      <c r="A30" s="6"/>
      <c r="B30" s="65" t="s">
        <v>49</v>
      </c>
      <c r="C30" s="66" t="s">
        <v>50</v>
      </c>
      <c r="D30" s="63" t="s">
        <v>42</v>
      </c>
      <c r="E30" s="183">
        <v>0</v>
      </c>
      <c r="F30" s="183">
        <v>0</v>
      </c>
      <c r="G30" s="183">
        <v>0</v>
      </c>
      <c r="H30" s="183">
        <v>0</v>
      </c>
      <c r="I30" s="183">
        <v>0</v>
      </c>
      <c r="J30" s="183">
        <v>0</v>
      </c>
      <c r="K30" s="183">
        <v>0</v>
      </c>
      <c r="L30" s="183">
        <v>0</v>
      </c>
      <c r="M30" s="183">
        <v>0</v>
      </c>
      <c r="N30" s="183">
        <v>0</v>
      </c>
      <c r="O30" s="183">
        <v>0</v>
      </c>
      <c r="P30" s="183">
        <v>0</v>
      </c>
      <c r="Q30" s="60">
        <f t="shared" si="2"/>
        <v>0</v>
      </c>
    </row>
    <row r="31" spans="1:17" ht="15" x14ac:dyDescent="0.25">
      <c r="A31" s="6"/>
      <c r="B31" s="72"/>
      <c r="C31" s="73"/>
      <c r="D31" s="61" t="s">
        <v>44</v>
      </c>
      <c r="E31" s="183">
        <v>0</v>
      </c>
      <c r="F31" s="183">
        <v>0</v>
      </c>
      <c r="G31" s="183">
        <v>0</v>
      </c>
      <c r="H31" s="183">
        <v>0</v>
      </c>
      <c r="I31" s="183">
        <v>0</v>
      </c>
      <c r="J31" s="183">
        <v>0</v>
      </c>
      <c r="K31" s="183">
        <v>0</v>
      </c>
      <c r="L31" s="183">
        <v>0</v>
      </c>
      <c r="M31" s="183">
        <v>0</v>
      </c>
      <c r="N31" s="183">
        <v>0</v>
      </c>
      <c r="O31" s="183">
        <v>0</v>
      </c>
      <c r="P31" s="183">
        <v>0</v>
      </c>
      <c r="Q31" s="60">
        <f t="shared" si="2"/>
        <v>0</v>
      </c>
    </row>
    <row r="32" spans="1:17" ht="15" x14ac:dyDescent="0.25">
      <c r="A32" s="6"/>
      <c r="B32" s="67"/>
      <c r="C32" s="68"/>
      <c r="D32" s="62" t="s">
        <v>45</v>
      </c>
      <c r="E32" s="186">
        <v>0</v>
      </c>
      <c r="F32" s="186">
        <v>0</v>
      </c>
      <c r="G32" s="186">
        <v>0</v>
      </c>
      <c r="H32" s="186">
        <v>0</v>
      </c>
      <c r="I32" s="186">
        <v>0</v>
      </c>
      <c r="J32" s="186">
        <v>0</v>
      </c>
      <c r="K32" s="186">
        <v>0</v>
      </c>
      <c r="L32" s="186">
        <v>0</v>
      </c>
      <c r="M32" s="186">
        <v>0</v>
      </c>
      <c r="N32" s="186">
        <v>0</v>
      </c>
      <c r="O32" s="186">
        <v>0</v>
      </c>
      <c r="P32" s="186">
        <v>0</v>
      </c>
      <c r="Q32" s="60">
        <f t="shared" si="2"/>
        <v>0</v>
      </c>
    </row>
    <row r="33" spans="1:18" ht="30" customHeight="1" x14ac:dyDescent="0.25">
      <c r="A33" s="6"/>
      <c r="B33" s="24"/>
      <c r="C33" s="25" t="s">
        <v>39</v>
      </c>
      <c r="D33" s="2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60"/>
    </row>
    <row r="34" spans="1:18" ht="15" x14ac:dyDescent="0.25">
      <c r="A34" s="6"/>
      <c r="B34" s="28" t="s">
        <v>51</v>
      </c>
      <c r="C34" s="29" t="s">
        <v>52</v>
      </c>
      <c r="D34" s="30" t="s">
        <v>53</v>
      </c>
      <c r="E34" s="189">
        <v>0</v>
      </c>
      <c r="F34" s="189">
        <v>0</v>
      </c>
      <c r="G34" s="189">
        <v>0</v>
      </c>
      <c r="H34" s="204">
        <v>0</v>
      </c>
      <c r="I34" s="204">
        <v>0</v>
      </c>
      <c r="J34" s="204">
        <v>0</v>
      </c>
      <c r="K34" s="189">
        <v>0</v>
      </c>
      <c r="L34" s="204">
        <v>0</v>
      </c>
      <c r="M34" s="204">
        <v>0</v>
      </c>
      <c r="N34" s="204">
        <v>0</v>
      </c>
      <c r="O34" s="204">
        <v>0</v>
      </c>
      <c r="P34" s="239">
        <v>0</v>
      </c>
      <c r="Q34" s="60">
        <f t="shared" si="2"/>
        <v>0</v>
      </c>
    </row>
    <row r="35" spans="1:18" ht="15" x14ac:dyDescent="0.25">
      <c r="A35" s="6"/>
      <c r="B35" s="34"/>
      <c r="C35" s="35"/>
      <c r="D35" s="294" t="s">
        <v>54</v>
      </c>
      <c r="E35" s="185">
        <v>0</v>
      </c>
      <c r="F35" s="185">
        <v>0</v>
      </c>
      <c r="G35" s="185">
        <v>0</v>
      </c>
      <c r="H35" s="187">
        <v>0</v>
      </c>
      <c r="I35" s="187">
        <v>0</v>
      </c>
      <c r="J35" s="187">
        <v>0</v>
      </c>
      <c r="K35" s="185">
        <v>0</v>
      </c>
      <c r="L35" s="187">
        <v>0</v>
      </c>
      <c r="M35" s="187">
        <v>0</v>
      </c>
      <c r="N35" s="187">
        <v>0</v>
      </c>
      <c r="O35" s="187">
        <v>0</v>
      </c>
      <c r="P35" s="202">
        <v>0</v>
      </c>
      <c r="Q35" s="60">
        <f t="shared" si="2"/>
        <v>0</v>
      </c>
    </row>
    <row r="36" spans="1:18" ht="15" x14ac:dyDescent="0.25">
      <c r="A36" s="6"/>
      <c r="B36" s="36" t="s">
        <v>55</v>
      </c>
      <c r="C36" s="29" t="s">
        <v>56</v>
      </c>
      <c r="D36" s="30" t="s">
        <v>57</v>
      </c>
      <c r="E36" s="189">
        <v>0</v>
      </c>
      <c r="F36" s="189">
        <v>0</v>
      </c>
      <c r="G36" s="189">
        <v>0</v>
      </c>
      <c r="H36" s="204">
        <v>0</v>
      </c>
      <c r="I36" s="204">
        <v>0</v>
      </c>
      <c r="J36" s="204">
        <v>0</v>
      </c>
      <c r="K36" s="189">
        <v>0</v>
      </c>
      <c r="L36" s="204">
        <v>0</v>
      </c>
      <c r="M36" s="204">
        <v>0</v>
      </c>
      <c r="N36" s="204">
        <v>0</v>
      </c>
      <c r="O36" s="204">
        <v>0</v>
      </c>
      <c r="P36" s="239">
        <v>0</v>
      </c>
      <c r="Q36" s="95">
        <f>IFERROR(SUMPRODUCT(E36:P36,E27:P27+E28:P28)/SUM(E27:P28),0)</f>
        <v>0</v>
      </c>
    </row>
    <row r="37" spans="1:18" ht="16.5" customHeight="1" x14ac:dyDescent="0.25">
      <c r="A37" s="6"/>
      <c r="B37" s="34"/>
      <c r="C37" s="35" t="s">
        <v>58</v>
      </c>
      <c r="D37" s="294" t="s">
        <v>59</v>
      </c>
      <c r="E37" s="185">
        <v>0</v>
      </c>
      <c r="F37" s="185">
        <v>0</v>
      </c>
      <c r="G37" s="185">
        <v>0</v>
      </c>
      <c r="H37" s="187">
        <v>0</v>
      </c>
      <c r="I37" s="187">
        <v>0</v>
      </c>
      <c r="J37" s="187">
        <v>0</v>
      </c>
      <c r="K37" s="185">
        <v>0</v>
      </c>
      <c r="L37" s="187">
        <v>0</v>
      </c>
      <c r="M37" s="187">
        <v>0</v>
      </c>
      <c r="N37" s="187">
        <v>0</v>
      </c>
      <c r="O37" s="187">
        <v>0</v>
      </c>
      <c r="P37" s="202">
        <v>0</v>
      </c>
      <c r="Q37" s="95">
        <f>IFERROR(SUMPRODUCT(E37:P37,E30:P30+E31:P31)/SUM(E30:P31),0)</f>
        <v>0</v>
      </c>
    </row>
    <row r="38" spans="1:18" ht="15" x14ac:dyDescent="0.25">
      <c r="A38" s="6"/>
      <c r="B38" s="36" t="s">
        <v>60</v>
      </c>
      <c r="C38" s="206" t="s">
        <v>61</v>
      </c>
      <c r="D38" s="77"/>
      <c r="E38" s="189">
        <v>82</v>
      </c>
      <c r="F38" s="190">
        <v>28</v>
      </c>
      <c r="G38" s="190">
        <v>9</v>
      </c>
      <c r="H38" s="190">
        <v>5</v>
      </c>
      <c r="I38" s="190">
        <v>7</v>
      </c>
      <c r="J38" s="188">
        <v>6</v>
      </c>
      <c r="K38" s="189">
        <v>2</v>
      </c>
      <c r="L38" s="190"/>
      <c r="M38" s="190"/>
      <c r="N38" s="190"/>
      <c r="O38" s="190"/>
      <c r="P38" s="188"/>
      <c r="Q38" s="60">
        <f t="shared" si="2"/>
        <v>139</v>
      </c>
    </row>
    <row r="39" spans="1:18" ht="15" x14ac:dyDescent="0.25">
      <c r="A39" s="6"/>
      <c r="B39" s="28"/>
      <c r="C39" s="207" t="s">
        <v>62</v>
      </c>
      <c r="D39" s="78"/>
      <c r="E39" s="191">
        <v>82</v>
      </c>
      <c r="F39" s="192">
        <v>28</v>
      </c>
      <c r="G39" s="192">
        <v>9</v>
      </c>
      <c r="H39" s="192">
        <v>5</v>
      </c>
      <c r="I39" s="192">
        <v>7</v>
      </c>
      <c r="J39" s="193">
        <v>6</v>
      </c>
      <c r="K39" s="191">
        <v>2</v>
      </c>
      <c r="L39" s="192"/>
      <c r="M39" s="192"/>
      <c r="N39" s="192"/>
      <c r="O39" s="192"/>
      <c r="P39" s="193"/>
      <c r="Q39" s="60">
        <f t="shared" si="2"/>
        <v>139</v>
      </c>
    </row>
    <row r="40" spans="1:18" ht="15" x14ac:dyDescent="0.25">
      <c r="A40" s="6"/>
      <c r="B40" s="28"/>
      <c r="C40" s="208" t="s">
        <v>63</v>
      </c>
      <c r="D40" s="209"/>
      <c r="E40" s="194">
        <v>3059</v>
      </c>
      <c r="F40" s="195">
        <v>2989</v>
      </c>
      <c r="G40" s="195">
        <v>3353</v>
      </c>
      <c r="H40" s="195">
        <v>2580</v>
      </c>
      <c r="I40" s="195">
        <v>3296</v>
      </c>
      <c r="J40" s="196">
        <v>3486</v>
      </c>
      <c r="K40" s="194">
        <v>3376</v>
      </c>
      <c r="L40" s="195"/>
      <c r="M40" s="195"/>
      <c r="N40" s="195"/>
      <c r="O40" s="195"/>
      <c r="P40" s="196"/>
      <c r="Q40" s="60">
        <f>SUM(E40:P40)</f>
        <v>22139</v>
      </c>
    </row>
    <row r="41" spans="1:18" ht="15" x14ac:dyDescent="0.25">
      <c r="A41" s="6"/>
      <c r="B41" s="36" t="s">
        <v>64</v>
      </c>
      <c r="C41" s="40" t="s">
        <v>65</v>
      </c>
      <c r="D41" s="41"/>
      <c r="E41" s="287"/>
      <c r="F41" s="286"/>
      <c r="G41" s="286"/>
      <c r="H41" s="286"/>
      <c r="I41" s="286"/>
      <c r="J41" s="288"/>
      <c r="K41" s="287"/>
      <c r="L41" s="286"/>
      <c r="M41" s="286"/>
      <c r="N41" s="286"/>
      <c r="O41" s="286"/>
      <c r="P41" s="288"/>
      <c r="Q41" s="60">
        <f>SUM(E41:P41)</f>
        <v>0</v>
      </c>
    </row>
    <row r="42" spans="1:18" ht="15" x14ac:dyDescent="0.25">
      <c r="A42" s="6"/>
      <c r="B42" s="36" t="s">
        <v>66</v>
      </c>
      <c r="C42" s="206" t="s">
        <v>67</v>
      </c>
      <c r="D42" s="229"/>
      <c r="E42" s="289"/>
      <c r="F42" s="290"/>
      <c r="G42" s="291"/>
      <c r="H42" s="291"/>
      <c r="I42" s="290"/>
      <c r="J42" s="292"/>
      <c r="K42" s="289"/>
      <c r="L42" s="291"/>
      <c r="M42" s="291"/>
      <c r="N42" s="291"/>
      <c r="O42" s="291"/>
      <c r="P42" s="293"/>
      <c r="Q42" s="60">
        <f>SUM(E42:P42)</f>
        <v>0</v>
      </c>
    </row>
    <row r="43" spans="1:18" ht="15" x14ac:dyDescent="0.25">
      <c r="A43" s="6"/>
      <c r="B43" s="197"/>
      <c r="C43" s="208" t="s">
        <v>68</v>
      </c>
      <c r="D43" s="198"/>
      <c r="E43" s="284"/>
      <c r="F43" s="283"/>
      <c r="G43" s="283"/>
      <c r="H43" s="283"/>
      <c r="I43" s="283"/>
      <c r="J43" s="285"/>
      <c r="K43" s="284"/>
      <c r="L43" s="283"/>
      <c r="M43" s="283"/>
      <c r="N43" s="283"/>
      <c r="O43" s="283"/>
      <c r="P43" s="285"/>
      <c r="Q43" s="60">
        <f>SUM(E43:P43)</f>
        <v>0</v>
      </c>
    </row>
    <row r="44" spans="1:18" ht="15" x14ac:dyDescent="0.25">
      <c r="A44" s="6"/>
      <c r="B44" s="5"/>
      <c r="C44" s="5"/>
      <c r="D44" s="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79"/>
    </row>
    <row r="45" spans="1:18" ht="15" x14ac:dyDescent="0.25">
      <c r="A45" s="6"/>
      <c r="B45" s="6"/>
      <c r="C45" s="6"/>
      <c r="D45" s="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6"/>
    </row>
    <row r="46" spans="1:18" x14ac:dyDescent="0.2">
      <c r="R46" s="94"/>
    </row>
    <row r="47" spans="1:18" x14ac:dyDescent="0.2">
      <c r="R47" s="94"/>
    </row>
    <row r="50" spans="5:11" x14ac:dyDescent="0.2">
      <c r="E50" s="171"/>
      <c r="K50" s="171"/>
    </row>
  </sheetData>
  <pageMargins left="0.70866141732283472" right="0.70866141732283472" top="0.74803149606299213" bottom="0.74803149606299213" header="0.31496062992125984" footer="0.31496062992125984"/>
  <pageSetup paperSize="8" scale="77" orientation="landscape" r:id="rId1"/>
  <ignoredErrors>
    <ignoredError sqref="E33:N33 E24:P26 P3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tabSelected="1" zoomScaleNormal="100" workbookViewId="0">
      <selection activeCell="D16" sqref="D16"/>
    </sheetView>
  </sheetViews>
  <sheetFormatPr defaultRowHeight="15" x14ac:dyDescent="0.25"/>
  <cols>
    <col min="1" max="1" width="2.5703125" customWidth="1"/>
    <col min="2" max="2" width="10.28515625" customWidth="1"/>
    <col min="3" max="3" width="52.7109375" customWidth="1"/>
    <col min="4" max="4" width="68.5703125" bestFit="1" customWidth="1"/>
    <col min="5" max="5" width="11" customWidth="1"/>
    <col min="6" max="6" width="9.140625" style="1"/>
  </cols>
  <sheetData>
    <row r="1" spans="1:8" x14ac:dyDescent="0.25">
      <c r="A1" s="47"/>
      <c r="B1" s="16"/>
      <c r="C1" s="17"/>
      <c r="D1" s="16"/>
      <c r="E1" s="16"/>
      <c r="F1" s="6"/>
    </row>
    <row r="2" spans="1:8" x14ac:dyDescent="0.25">
      <c r="A2" s="47"/>
      <c r="B2" s="18" t="str">
        <f>Summary!B2</f>
        <v>Water Performance Report - 2024-2025</v>
      </c>
      <c r="C2" s="17"/>
      <c r="D2" s="19" t="str">
        <f>Summary!D2</f>
        <v>Wannon Water</v>
      </c>
      <c r="E2" s="20" t="str">
        <f>Summary!E2</f>
        <v>2015-2016 v 0.1</v>
      </c>
      <c r="F2" s="6"/>
    </row>
    <row r="3" spans="1:8" x14ac:dyDescent="0.25">
      <c r="A3" s="47"/>
      <c r="B3" s="91" t="s">
        <v>69</v>
      </c>
      <c r="C3" s="17"/>
      <c r="D3" s="16"/>
      <c r="E3" s="16"/>
      <c r="F3" s="6"/>
    </row>
    <row r="4" spans="1:8" x14ac:dyDescent="0.25">
      <c r="A4" s="47"/>
      <c r="B4" s="21"/>
      <c r="C4" s="17"/>
      <c r="D4" s="16"/>
      <c r="E4" s="16"/>
      <c r="F4" s="6"/>
    </row>
    <row r="5" spans="1:8" x14ac:dyDescent="0.25">
      <c r="A5" s="47"/>
      <c r="B5" s="42" t="s">
        <v>4</v>
      </c>
      <c r="C5" s="43" t="s">
        <v>5</v>
      </c>
      <c r="D5" s="43" t="s">
        <v>6</v>
      </c>
      <c r="E5" s="22" t="s">
        <v>69</v>
      </c>
      <c r="F5" s="6"/>
    </row>
    <row r="6" spans="1:8" x14ac:dyDescent="0.25">
      <c r="A6" s="47"/>
      <c r="B6" s="44" t="s">
        <v>8</v>
      </c>
      <c r="C6" s="23"/>
      <c r="D6" s="45"/>
      <c r="E6" s="46" t="str">
        <f>Summary!Q6</f>
        <v>2024/25</v>
      </c>
      <c r="F6" s="6"/>
    </row>
    <row r="7" spans="1:8" ht="30" customHeight="1" x14ac:dyDescent="0.25">
      <c r="A7" s="47"/>
      <c r="B7" s="24"/>
      <c r="C7" s="25" t="s">
        <v>70</v>
      </c>
      <c r="D7" s="26"/>
      <c r="E7" s="27"/>
      <c r="F7" s="6"/>
    </row>
    <row r="8" spans="1:8" x14ac:dyDescent="0.25">
      <c r="A8" s="47"/>
      <c r="B8" s="28" t="s">
        <v>71</v>
      </c>
      <c r="C8" s="29" t="s">
        <v>72</v>
      </c>
      <c r="D8" s="30" t="s">
        <v>73</v>
      </c>
      <c r="E8" s="273">
        <v>38696</v>
      </c>
      <c r="F8" s="48"/>
      <c r="H8" s="272" t="s">
        <v>74</v>
      </c>
    </row>
    <row r="9" spans="1:8" x14ac:dyDescent="0.25">
      <c r="A9" s="47"/>
      <c r="B9" s="28"/>
      <c r="C9" s="29"/>
      <c r="D9" s="32" t="s">
        <v>45</v>
      </c>
      <c r="E9" s="274">
        <v>6530</v>
      </c>
      <c r="F9" s="48"/>
      <c r="H9" s="97"/>
    </row>
    <row r="10" spans="1:8" x14ac:dyDescent="0.25">
      <c r="A10" s="47"/>
      <c r="B10" s="34"/>
      <c r="C10" s="35"/>
      <c r="D10" s="221" t="s">
        <v>75</v>
      </c>
      <c r="E10" s="295"/>
      <c r="F10" s="6"/>
    </row>
    <row r="11" spans="1:8" x14ac:dyDescent="0.25">
      <c r="A11" s="47"/>
      <c r="B11" s="36" t="s">
        <v>76</v>
      </c>
      <c r="C11" s="29" t="s">
        <v>77</v>
      </c>
      <c r="D11" s="30" t="s">
        <v>73</v>
      </c>
      <c r="E11" s="275">
        <v>35049</v>
      </c>
      <c r="F11" s="48"/>
    </row>
    <row r="12" spans="1:8" x14ac:dyDescent="0.25">
      <c r="A12" s="47"/>
      <c r="B12" s="34"/>
      <c r="C12" s="35"/>
      <c r="D12" s="294" t="s">
        <v>45</v>
      </c>
      <c r="E12" s="296">
        <v>3791</v>
      </c>
      <c r="F12" s="48"/>
    </row>
    <row r="13" spans="1:8" x14ac:dyDescent="0.25">
      <c r="A13" s="47"/>
      <c r="B13" s="36" t="s">
        <v>78</v>
      </c>
      <c r="C13" s="29" t="s">
        <v>79</v>
      </c>
      <c r="D13" s="30" t="s">
        <v>80</v>
      </c>
      <c r="E13" s="275">
        <v>9</v>
      </c>
      <c r="F13" s="48"/>
    </row>
    <row r="14" spans="1:8" x14ac:dyDescent="0.25">
      <c r="A14" s="47"/>
      <c r="B14" s="34"/>
      <c r="C14" s="35"/>
      <c r="D14" s="294" t="s">
        <v>81</v>
      </c>
      <c r="E14" s="296">
        <v>1082</v>
      </c>
      <c r="F14" s="48"/>
    </row>
    <row r="15" spans="1:8" ht="15" customHeight="1" x14ac:dyDescent="0.25">
      <c r="A15" s="47"/>
      <c r="B15" s="28" t="s">
        <v>82</v>
      </c>
      <c r="C15" s="29" t="s">
        <v>83</v>
      </c>
      <c r="D15" s="30" t="s">
        <v>73</v>
      </c>
      <c r="E15" s="273">
        <v>5430</v>
      </c>
      <c r="F15" s="48"/>
    </row>
    <row r="16" spans="1:8" x14ac:dyDescent="0.25">
      <c r="A16" s="47"/>
      <c r="B16" s="28"/>
      <c r="C16" s="29"/>
      <c r="D16" s="32" t="s">
        <v>45</v>
      </c>
      <c r="E16" s="276">
        <v>6504</v>
      </c>
      <c r="F16" s="48"/>
    </row>
    <row r="17" spans="1:10" x14ac:dyDescent="0.25">
      <c r="A17" s="47"/>
      <c r="B17" s="34"/>
      <c r="C17" s="35"/>
      <c r="D17" s="221" t="s">
        <v>84</v>
      </c>
      <c r="E17" s="297"/>
      <c r="F17" s="6"/>
    </row>
    <row r="18" spans="1:10" ht="30" customHeight="1" x14ac:dyDescent="0.25">
      <c r="A18" s="47"/>
      <c r="B18" s="24"/>
      <c r="C18" s="25" t="s">
        <v>39</v>
      </c>
      <c r="D18" s="26"/>
      <c r="E18" s="38"/>
      <c r="F18" s="6"/>
      <c r="H18" s="97"/>
    </row>
    <row r="19" spans="1:10" ht="15" customHeight="1" x14ac:dyDescent="0.25">
      <c r="A19" s="47"/>
      <c r="B19" s="28" t="s">
        <v>40</v>
      </c>
      <c r="C19" s="29" t="s">
        <v>41</v>
      </c>
      <c r="D19" s="30" t="s">
        <v>42</v>
      </c>
      <c r="E19" s="268">
        <v>1371</v>
      </c>
      <c r="F19" s="6"/>
      <c r="G19" s="97"/>
      <c r="H19" s="271" t="s">
        <v>85</v>
      </c>
      <c r="I19" s="97"/>
      <c r="J19" s="97"/>
    </row>
    <row r="20" spans="1:10" ht="15" customHeight="1" x14ac:dyDescent="0.25">
      <c r="A20" s="47"/>
      <c r="B20" s="28"/>
      <c r="C20" s="29" t="s">
        <v>43</v>
      </c>
      <c r="D20" s="32" t="s">
        <v>44</v>
      </c>
      <c r="E20" s="269">
        <v>1572</v>
      </c>
      <c r="F20" s="6"/>
      <c r="G20" s="97"/>
      <c r="H20" s="97"/>
      <c r="I20" s="97"/>
      <c r="J20" s="97"/>
    </row>
    <row r="21" spans="1:10" ht="15" customHeight="1" x14ac:dyDescent="0.25">
      <c r="A21" s="47"/>
      <c r="B21" s="34"/>
      <c r="C21" s="35"/>
      <c r="D21" s="221" t="s">
        <v>45</v>
      </c>
      <c r="E21" s="298">
        <v>86</v>
      </c>
      <c r="F21" s="6"/>
      <c r="G21" s="97"/>
      <c r="H21" s="97"/>
      <c r="I21" s="97"/>
      <c r="J21" s="97"/>
    </row>
    <row r="22" spans="1:10" x14ac:dyDescent="0.25">
      <c r="A22" s="47"/>
      <c r="B22" s="28" t="s">
        <v>51</v>
      </c>
      <c r="C22" s="29" t="s">
        <v>52</v>
      </c>
      <c r="D22" s="30" t="s">
        <v>53</v>
      </c>
      <c r="E22" s="31">
        <f>Summary!Q34</f>
        <v>0</v>
      </c>
      <c r="F22" s="6"/>
    </row>
    <row r="23" spans="1:10" x14ac:dyDescent="0.25">
      <c r="A23" s="47"/>
      <c r="B23" s="34"/>
      <c r="C23" s="35"/>
      <c r="D23" s="294" t="s">
        <v>54</v>
      </c>
      <c r="E23" s="212">
        <f>Summary!Q35</f>
        <v>0</v>
      </c>
      <c r="F23" s="6"/>
    </row>
    <row r="24" spans="1:10" x14ac:dyDescent="0.25">
      <c r="A24" s="47"/>
      <c r="B24" s="36" t="s">
        <v>55</v>
      </c>
      <c r="C24" s="29" t="s">
        <v>56</v>
      </c>
      <c r="D24" s="30" t="s">
        <v>57</v>
      </c>
      <c r="E24" s="31">
        <f>Summary!Q36</f>
        <v>0</v>
      </c>
      <c r="F24" s="6"/>
    </row>
    <row r="25" spans="1:10" x14ac:dyDescent="0.25">
      <c r="A25" s="47"/>
      <c r="B25" s="34"/>
      <c r="C25" s="35" t="s">
        <v>58</v>
      </c>
      <c r="D25" s="294" t="s">
        <v>59</v>
      </c>
      <c r="E25" s="212">
        <f>Summary!Q37</f>
        <v>0</v>
      </c>
      <c r="F25" s="6"/>
    </row>
    <row r="26" spans="1:10" x14ac:dyDescent="0.25">
      <c r="A26" s="47"/>
      <c r="B26" s="36" t="s">
        <v>60</v>
      </c>
      <c r="C26" s="206" t="s">
        <v>61</v>
      </c>
      <c r="D26" s="39"/>
      <c r="E26" s="96">
        <f>Summary!Q38</f>
        <v>139</v>
      </c>
      <c r="F26" s="6"/>
    </row>
    <row r="27" spans="1:10" x14ac:dyDescent="0.25">
      <c r="A27" s="47"/>
      <c r="B27" s="28"/>
      <c r="C27" s="207" t="s">
        <v>62</v>
      </c>
      <c r="D27" s="210"/>
      <c r="E27" s="33">
        <f>Summary!Q39</f>
        <v>139</v>
      </c>
      <c r="F27" s="6"/>
    </row>
    <row r="28" spans="1:10" x14ac:dyDescent="0.25">
      <c r="A28" s="47"/>
      <c r="B28" s="28"/>
      <c r="C28" s="208" t="s">
        <v>63</v>
      </c>
      <c r="D28" s="211"/>
      <c r="E28" s="212">
        <f>Summary!Q40</f>
        <v>22139</v>
      </c>
      <c r="F28" s="6"/>
    </row>
    <row r="29" spans="1:10" x14ac:dyDescent="0.25">
      <c r="A29" s="47"/>
      <c r="B29" s="36" t="s">
        <v>64</v>
      </c>
      <c r="C29" s="213" t="s">
        <v>65</v>
      </c>
      <c r="D29" s="37"/>
      <c r="E29" s="214">
        <f>Summary!Q41</f>
        <v>0</v>
      </c>
      <c r="F29" s="6"/>
    </row>
    <row r="30" spans="1:10" x14ac:dyDescent="0.25">
      <c r="A30" s="47"/>
      <c r="B30" s="36" t="s">
        <v>66</v>
      </c>
      <c r="C30" s="215" t="s">
        <v>86</v>
      </c>
      <c r="D30" s="216" t="s">
        <v>87</v>
      </c>
      <c r="E30" s="222">
        <f>Summary!Q42</f>
        <v>0</v>
      </c>
      <c r="F30" s="6"/>
    </row>
    <row r="31" spans="1:10" x14ac:dyDescent="0.25">
      <c r="A31" s="47"/>
      <c r="B31" s="217"/>
      <c r="C31" s="218" t="s">
        <v>88</v>
      </c>
      <c r="D31" s="32" t="s">
        <v>89</v>
      </c>
      <c r="E31" s="223">
        <f>Summary!Q43</f>
        <v>0</v>
      </c>
      <c r="F31" s="6"/>
    </row>
    <row r="32" spans="1:10" x14ac:dyDescent="0.25">
      <c r="A32" s="47"/>
      <c r="B32" s="219"/>
      <c r="C32" s="220"/>
      <c r="D32" s="221" t="s">
        <v>90</v>
      </c>
      <c r="E32" s="224">
        <f>IF(E30&gt;0,E31/E30,0)</f>
        <v>0</v>
      </c>
      <c r="F32" s="6"/>
    </row>
    <row r="33" spans="1:9" ht="30" customHeight="1" x14ac:dyDescent="0.25">
      <c r="A33" s="47"/>
      <c r="B33" s="230"/>
      <c r="C33" s="231" t="s">
        <v>10</v>
      </c>
      <c r="D33" s="26"/>
      <c r="E33" s="233"/>
      <c r="F33" s="6"/>
    </row>
    <row r="34" spans="1:9" x14ac:dyDescent="0.25">
      <c r="A34" s="47"/>
      <c r="B34" s="36" t="s">
        <v>91</v>
      </c>
      <c r="C34" s="29" t="s">
        <v>92</v>
      </c>
      <c r="D34" s="30"/>
      <c r="E34" s="270">
        <v>345</v>
      </c>
      <c r="F34" s="6"/>
      <c r="G34" s="97"/>
      <c r="H34" s="271" t="s">
        <v>93</v>
      </c>
      <c r="I34" s="97"/>
    </row>
    <row r="35" spans="1:9" x14ac:dyDescent="0.25">
      <c r="A35" s="47"/>
      <c r="B35" s="34"/>
      <c r="C35" s="35" t="s">
        <v>94</v>
      </c>
      <c r="D35" s="294"/>
      <c r="E35" s="299">
        <v>37700</v>
      </c>
      <c r="F35" s="6"/>
      <c r="G35" s="97"/>
      <c r="H35" s="1"/>
      <c r="I35" s="97"/>
    </row>
    <row r="36" spans="1:9" x14ac:dyDescent="0.25">
      <c r="A36" s="47"/>
      <c r="B36" s="47"/>
      <c r="C36" s="47"/>
      <c r="D36" s="47"/>
      <c r="E36" s="47"/>
      <c r="F36" s="6"/>
      <c r="H36" s="232"/>
    </row>
    <row r="37" spans="1:9" x14ac:dyDescent="0.25">
      <c r="H37" s="97"/>
    </row>
  </sheetData>
  <pageMargins left="0.7" right="0.7" top="0.75" bottom="0.75" header="0.3" footer="0.3"/>
  <pageSetup paperSize="9" orientation="portrait" r:id="rId1"/>
  <ignoredErrors>
    <ignoredError sqref="E29 E22:E25 E26:E28 E30:E32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13"/>
  <sheetViews>
    <sheetView zoomScale="115" zoomScaleNormal="115"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W1" sqref="W1"/>
    </sheetView>
  </sheetViews>
  <sheetFormatPr defaultColWidth="9.140625" defaultRowHeight="15" x14ac:dyDescent="0.25"/>
  <cols>
    <col min="1" max="1" width="1.85546875" style="1" customWidth="1"/>
    <col min="2" max="2" width="30.7109375" style="1" bestFit="1" customWidth="1"/>
    <col min="3" max="3" width="28.7109375" style="1" customWidth="1"/>
    <col min="4" max="4" width="18.85546875" style="2" bestFit="1" customWidth="1"/>
    <col min="5" max="13" width="12.7109375" style="2" customWidth="1"/>
    <col min="14" max="14" width="11.5703125" style="2" bestFit="1" customWidth="1"/>
    <col min="15" max="24" width="12.7109375" style="93" customWidth="1"/>
    <col min="25" max="25" width="4.7109375" style="2" customWidth="1"/>
    <col min="26" max="27" width="12.7109375" style="7" hidden="1" customWidth="1"/>
    <col min="28" max="28" width="13.140625" style="1" hidden="1" customWidth="1"/>
    <col min="29" max="34" width="13.140625" style="13" hidden="1" customWidth="1"/>
    <col min="35" max="37" width="14.28515625" style="2" hidden="1" customWidth="1"/>
    <col min="38" max="39" width="14.28515625" style="2" customWidth="1"/>
    <col min="40" max="16384" width="9.140625" style="1"/>
  </cols>
  <sheetData>
    <row r="1" spans="1:39" x14ac:dyDescent="0.25">
      <c r="A1" s="161"/>
      <c r="B1" s="98" t="s">
        <v>95</v>
      </c>
      <c r="C1" s="99" t="s">
        <v>6</v>
      </c>
      <c r="D1" s="100" t="s">
        <v>96</v>
      </c>
      <c r="E1" s="100" t="s">
        <v>97</v>
      </c>
      <c r="F1" s="100" t="s">
        <v>98</v>
      </c>
      <c r="G1" s="100" t="s">
        <v>99</v>
      </c>
      <c r="H1" s="100" t="s">
        <v>100</v>
      </c>
      <c r="I1" s="100" t="s">
        <v>101</v>
      </c>
      <c r="J1" s="100" t="s">
        <v>102</v>
      </c>
      <c r="K1" s="100" t="s">
        <v>103</v>
      </c>
      <c r="L1" s="100" t="s">
        <v>104</v>
      </c>
      <c r="M1" s="100" t="s">
        <v>105</v>
      </c>
      <c r="N1" s="100" t="s">
        <v>106</v>
      </c>
      <c r="O1" s="100" t="s">
        <v>107</v>
      </c>
      <c r="P1" s="100" t="s">
        <v>108</v>
      </c>
      <c r="Q1" s="100" t="s">
        <v>109</v>
      </c>
      <c r="R1" s="100" t="s">
        <v>110</v>
      </c>
      <c r="S1" s="100" t="s">
        <v>111</v>
      </c>
      <c r="T1" s="100" t="s">
        <v>112</v>
      </c>
      <c r="U1" s="100" t="s">
        <v>113</v>
      </c>
      <c r="V1" s="100" t="s">
        <v>114</v>
      </c>
      <c r="W1" s="100" t="s">
        <v>115</v>
      </c>
      <c r="X1" s="101" t="s">
        <v>9</v>
      </c>
      <c r="Y1" s="163"/>
      <c r="Z1" s="7" t="s">
        <v>102</v>
      </c>
      <c r="AA1" s="7" t="s">
        <v>103</v>
      </c>
      <c r="AB1" s="7" t="s">
        <v>104</v>
      </c>
      <c r="AC1" s="7" t="s">
        <v>105</v>
      </c>
      <c r="AD1" s="7" t="s">
        <v>106</v>
      </c>
      <c r="AE1" s="7" t="s">
        <v>107</v>
      </c>
      <c r="AF1" s="7" t="s">
        <v>108</v>
      </c>
      <c r="AG1" s="7" t="s">
        <v>109</v>
      </c>
      <c r="AH1" s="7" t="s">
        <v>110</v>
      </c>
      <c r="AI1" s="2" t="s">
        <v>111</v>
      </c>
      <c r="AJ1" s="2" t="s">
        <v>112</v>
      </c>
      <c r="AK1" s="2" t="s">
        <v>113</v>
      </c>
      <c r="AL1" s="2" t="s">
        <v>114</v>
      </c>
      <c r="AM1" s="2" t="s">
        <v>115</v>
      </c>
    </row>
    <row r="2" spans="1:39" x14ac:dyDescent="0.25">
      <c r="A2" s="161"/>
      <c r="B2" s="143" t="s">
        <v>116</v>
      </c>
      <c r="C2" s="144" t="s">
        <v>73</v>
      </c>
      <c r="D2" s="145" t="s">
        <v>117</v>
      </c>
      <c r="E2" s="301" t="s">
        <v>118</v>
      </c>
      <c r="F2" s="301">
        <v>39760</v>
      </c>
      <c r="G2" s="145">
        <v>33835</v>
      </c>
      <c r="H2" s="145">
        <v>33251</v>
      </c>
      <c r="I2" s="145">
        <v>33807</v>
      </c>
      <c r="J2" s="145">
        <v>34331</v>
      </c>
      <c r="K2" s="146">
        <v>34870</v>
      </c>
      <c r="L2" s="146">
        <v>35163</v>
      </c>
      <c r="M2" s="146">
        <v>35597</v>
      </c>
      <c r="N2" s="146">
        <v>35852</v>
      </c>
      <c r="O2" s="146">
        <v>36061</v>
      </c>
      <c r="P2" s="146">
        <v>36353</v>
      </c>
      <c r="Q2" s="146">
        <v>36649</v>
      </c>
      <c r="R2" s="146">
        <v>36886</v>
      </c>
      <c r="S2" s="146">
        <v>37176</v>
      </c>
      <c r="T2" s="146">
        <v>37606</v>
      </c>
      <c r="U2" s="146">
        <v>37984</v>
      </c>
      <c r="V2" s="146">
        <v>38346</v>
      </c>
      <c r="W2" s="146">
        <v>38696</v>
      </c>
      <c r="X2" s="203">
        <f>Annual!E8</f>
        <v>38696</v>
      </c>
      <c r="Y2" s="129"/>
      <c r="Z2" s="7" t="s">
        <v>119</v>
      </c>
      <c r="AA2" s="7" t="s">
        <v>120</v>
      </c>
      <c r="AB2" s="7" t="s">
        <v>120</v>
      </c>
      <c r="AC2" s="7" t="s">
        <v>120</v>
      </c>
      <c r="AD2" s="7" t="s">
        <v>120</v>
      </c>
      <c r="AE2" s="7" t="s">
        <v>120</v>
      </c>
      <c r="AF2" s="7" t="s">
        <v>121</v>
      </c>
      <c r="AG2" s="7" t="s">
        <v>121</v>
      </c>
      <c r="AH2" s="7" t="s">
        <v>122</v>
      </c>
      <c r="AI2" s="2" t="s">
        <v>123</v>
      </c>
      <c r="AJ2" s="2" t="s">
        <v>124</v>
      </c>
      <c r="AK2" s="2" t="s">
        <v>125</v>
      </c>
      <c r="AL2" s="2" t="s">
        <v>125</v>
      </c>
      <c r="AM2" s="2" t="s">
        <v>126</v>
      </c>
    </row>
    <row r="3" spans="1:39" x14ac:dyDescent="0.25">
      <c r="A3" s="161"/>
      <c r="B3" s="121"/>
      <c r="C3" s="122" t="s">
        <v>127</v>
      </c>
      <c r="D3" s="123" t="s">
        <v>117</v>
      </c>
      <c r="E3" s="302"/>
      <c r="F3" s="302"/>
      <c r="G3" s="123">
        <v>6322</v>
      </c>
      <c r="H3" s="123">
        <v>6212</v>
      </c>
      <c r="I3" s="123">
        <v>6267</v>
      </c>
      <c r="J3" s="123">
        <v>6340</v>
      </c>
      <c r="K3" s="124">
        <v>6366</v>
      </c>
      <c r="L3" s="124">
        <v>6387</v>
      </c>
      <c r="M3" s="124">
        <v>6411</v>
      </c>
      <c r="N3" s="124">
        <v>6409</v>
      </c>
      <c r="O3" s="124">
        <v>6405</v>
      </c>
      <c r="P3" s="124">
        <v>6413</v>
      </c>
      <c r="Q3" s="124">
        <v>6421</v>
      </c>
      <c r="R3" s="124">
        <v>6416</v>
      </c>
      <c r="S3" s="124">
        <v>6427</v>
      </c>
      <c r="T3" s="124">
        <v>6442</v>
      </c>
      <c r="U3" s="124">
        <v>6460</v>
      </c>
      <c r="V3" s="124">
        <v>6498</v>
      </c>
      <c r="W3" s="124">
        <v>6530</v>
      </c>
      <c r="X3" s="125">
        <f>Annual!E9</f>
        <v>6530</v>
      </c>
      <c r="Y3" s="129"/>
      <c r="Z3" s="7" t="s">
        <v>119</v>
      </c>
      <c r="AA3" s="7" t="s">
        <v>120</v>
      </c>
      <c r="AB3" s="7" t="s">
        <v>120</v>
      </c>
      <c r="AC3" s="7" t="s">
        <v>120</v>
      </c>
      <c r="AD3" s="7" t="s">
        <v>120</v>
      </c>
      <c r="AE3" s="7" t="s">
        <v>120</v>
      </c>
      <c r="AF3" s="7" t="s">
        <v>121</v>
      </c>
      <c r="AG3" s="7" t="s">
        <v>121</v>
      </c>
      <c r="AH3" s="7" t="s">
        <v>122</v>
      </c>
      <c r="AI3" s="2" t="s">
        <v>123</v>
      </c>
      <c r="AJ3" s="2" t="s">
        <v>124</v>
      </c>
      <c r="AK3" s="2" t="s">
        <v>125</v>
      </c>
      <c r="AL3" s="2" t="s">
        <v>125</v>
      </c>
      <c r="AM3" s="2" t="s">
        <v>126</v>
      </c>
    </row>
    <row r="4" spans="1:39" x14ac:dyDescent="0.25">
      <c r="A4" s="161"/>
      <c r="B4" s="161"/>
      <c r="C4" s="161"/>
      <c r="D4" s="128"/>
      <c r="E4" s="128"/>
      <c r="F4" s="128"/>
      <c r="G4" s="128"/>
      <c r="H4" s="128"/>
      <c r="I4" s="128"/>
      <c r="J4" s="128"/>
      <c r="K4" s="128"/>
      <c r="L4" s="129"/>
      <c r="M4" s="129"/>
      <c r="N4" s="129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28"/>
      <c r="AB4" s="7"/>
      <c r="AC4" s="7"/>
      <c r="AD4" s="7"/>
      <c r="AE4" s="7"/>
      <c r="AF4" s="7"/>
      <c r="AG4" s="7"/>
      <c r="AH4" s="7"/>
    </row>
    <row r="5" spans="1:39" x14ac:dyDescent="0.25">
      <c r="A5" s="161"/>
      <c r="B5" s="98" t="s">
        <v>128</v>
      </c>
      <c r="C5" s="99" t="s">
        <v>6</v>
      </c>
      <c r="D5" s="100" t="s">
        <v>96</v>
      </c>
      <c r="E5" s="100" t="str">
        <f t="shared" ref="E5:F5" si="0">E$1</f>
        <v>2005/06</v>
      </c>
      <c r="F5" s="100" t="str">
        <f t="shared" si="0"/>
        <v>2006/07</v>
      </c>
      <c r="G5" s="100" t="str">
        <f>G$1</f>
        <v>2007/08</v>
      </c>
      <c r="H5" s="100" t="str">
        <f t="shared" ref="H5:X5" si="1">H$1</f>
        <v>2008/09</v>
      </c>
      <c r="I5" s="100" t="str">
        <f t="shared" si="1"/>
        <v>2009/10</v>
      </c>
      <c r="J5" s="100" t="str">
        <f t="shared" si="1"/>
        <v>2010/11</v>
      </c>
      <c r="K5" s="100" t="str">
        <f t="shared" si="1"/>
        <v>2011/12</v>
      </c>
      <c r="L5" s="100" t="str">
        <f t="shared" si="1"/>
        <v>2012/13</v>
      </c>
      <c r="M5" s="100" t="str">
        <f t="shared" si="1"/>
        <v>2013/14</v>
      </c>
      <c r="N5" s="100" t="str">
        <f t="shared" si="1"/>
        <v>2014/15</v>
      </c>
      <c r="O5" s="100" t="str">
        <f t="shared" si="1"/>
        <v>2015/16</v>
      </c>
      <c r="P5" s="100" t="str">
        <f t="shared" si="1"/>
        <v>2016/17</v>
      </c>
      <c r="Q5" s="100" t="str">
        <f t="shared" si="1"/>
        <v>2017/18</v>
      </c>
      <c r="R5" s="100" t="str">
        <f t="shared" si="1"/>
        <v>2018/19</v>
      </c>
      <c r="S5" s="100" t="str">
        <f t="shared" si="1"/>
        <v>2019/20</v>
      </c>
      <c r="T5" s="100" t="str">
        <f t="shared" si="1"/>
        <v>2020/21</v>
      </c>
      <c r="U5" s="100" t="str">
        <f t="shared" si="1"/>
        <v>2021/22</v>
      </c>
      <c r="V5" s="100" t="str">
        <f t="shared" si="1"/>
        <v>2022/23</v>
      </c>
      <c r="W5" s="100" t="str">
        <f t="shared" si="1"/>
        <v>2023/24</v>
      </c>
      <c r="X5" s="101" t="str">
        <f t="shared" si="1"/>
        <v>2024/25</v>
      </c>
      <c r="Y5" s="163"/>
      <c r="Z5" s="8"/>
      <c r="AA5" s="8"/>
      <c r="AB5" s="8"/>
      <c r="AC5" s="8"/>
      <c r="AD5" s="8"/>
      <c r="AE5" s="8"/>
      <c r="AF5" s="8"/>
      <c r="AG5" s="8"/>
      <c r="AH5" s="8"/>
    </row>
    <row r="6" spans="1:39" x14ac:dyDescent="0.25">
      <c r="A6" s="161"/>
      <c r="B6" s="102" t="s">
        <v>129</v>
      </c>
      <c r="C6" s="103" t="s">
        <v>73</v>
      </c>
      <c r="D6" s="104" t="s">
        <v>117</v>
      </c>
      <c r="E6" s="104"/>
      <c r="F6" s="104"/>
      <c r="G6" s="104">
        <v>2676</v>
      </c>
      <c r="H6" s="104">
        <v>2525</v>
      </c>
      <c r="I6" s="104">
        <v>3823</v>
      </c>
      <c r="J6" s="104">
        <v>3557</v>
      </c>
      <c r="K6" s="105">
        <v>3942</v>
      </c>
      <c r="L6" s="105">
        <v>5150</v>
      </c>
      <c r="M6" s="105">
        <v>5539</v>
      </c>
      <c r="N6" s="105">
        <v>4642</v>
      </c>
      <c r="O6" s="106">
        <v>3791</v>
      </c>
      <c r="P6" s="106">
        <v>2474</v>
      </c>
      <c r="Q6" s="106">
        <v>2648</v>
      </c>
      <c r="R6" s="106">
        <v>2788</v>
      </c>
      <c r="S6" s="106">
        <v>2849</v>
      </c>
      <c r="T6" s="106">
        <v>2592</v>
      </c>
      <c r="U6" s="106">
        <v>2700</v>
      </c>
      <c r="V6" s="106">
        <v>2864</v>
      </c>
      <c r="W6" s="106">
        <v>2943</v>
      </c>
      <c r="X6" s="107">
        <f>SUM(Annual!E19:E20)</f>
        <v>2943</v>
      </c>
      <c r="Y6" s="164"/>
      <c r="Z6" s="8"/>
      <c r="AA6" s="8"/>
      <c r="AB6" s="8"/>
      <c r="AC6" s="8"/>
      <c r="AD6" s="8"/>
      <c r="AE6" s="8"/>
      <c r="AF6" s="8"/>
      <c r="AG6" s="8"/>
      <c r="AH6" s="8"/>
    </row>
    <row r="7" spans="1:39" x14ac:dyDescent="0.25">
      <c r="A7" s="161"/>
      <c r="B7" s="108"/>
      <c r="C7" s="109" t="s">
        <v>127</v>
      </c>
      <c r="D7" s="110" t="s">
        <v>117</v>
      </c>
      <c r="E7" s="110"/>
      <c r="F7" s="110"/>
      <c r="G7" s="110">
        <v>275</v>
      </c>
      <c r="H7" s="110">
        <v>364</v>
      </c>
      <c r="I7" s="110">
        <v>512</v>
      </c>
      <c r="J7" s="110">
        <v>558</v>
      </c>
      <c r="K7" s="111">
        <v>355</v>
      </c>
      <c r="L7" s="111">
        <v>419</v>
      </c>
      <c r="M7" s="111">
        <v>555</v>
      </c>
      <c r="N7" s="111">
        <v>491</v>
      </c>
      <c r="O7" s="112">
        <v>370</v>
      </c>
      <c r="P7" s="112">
        <v>96</v>
      </c>
      <c r="Q7" s="112">
        <v>99</v>
      </c>
      <c r="R7" s="112">
        <v>117</v>
      </c>
      <c r="S7" s="112">
        <v>141</v>
      </c>
      <c r="T7" s="112">
        <v>78</v>
      </c>
      <c r="U7" s="112">
        <v>84</v>
      </c>
      <c r="V7" s="112">
        <v>98</v>
      </c>
      <c r="W7" s="112">
        <v>86</v>
      </c>
      <c r="X7" s="113">
        <f>Annual!E21</f>
        <v>86</v>
      </c>
      <c r="Y7" s="164"/>
      <c r="Z7" s="9"/>
      <c r="AA7" s="9"/>
      <c r="AB7" s="9"/>
      <c r="AC7" s="9"/>
      <c r="AD7" s="9"/>
      <c r="AE7" s="9"/>
      <c r="AF7" s="9"/>
      <c r="AG7" s="9"/>
      <c r="AH7" s="9"/>
    </row>
    <row r="8" spans="1:39" x14ac:dyDescent="0.25">
      <c r="A8" s="161"/>
      <c r="B8" s="116" t="s">
        <v>116</v>
      </c>
      <c r="C8" s="117" t="s">
        <v>73</v>
      </c>
      <c r="D8" s="118" t="s">
        <v>130</v>
      </c>
      <c r="E8" s="118" t="s">
        <v>118</v>
      </c>
      <c r="F8" s="119">
        <v>7.0626530490354185</v>
      </c>
      <c r="G8" s="119">
        <f t="shared" ref="G8:X8" si="2">G6/G2*100</f>
        <v>7.9089700014777593</v>
      </c>
      <c r="H8" s="119">
        <f t="shared" si="2"/>
        <v>7.5937565787495114</v>
      </c>
      <c r="I8" s="119">
        <f t="shared" si="2"/>
        <v>11.308308930103234</v>
      </c>
      <c r="J8" s="119">
        <f t="shared" si="2"/>
        <v>10.360898313477614</v>
      </c>
      <c r="K8" s="119">
        <f t="shared" si="2"/>
        <v>11.304846572985374</v>
      </c>
      <c r="L8" s="119">
        <f t="shared" si="2"/>
        <v>14.6460768421352</v>
      </c>
      <c r="M8" s="119">
        <f t="shared" si="2"/>
        <v>15.560300025283031</v>
      </c>
      <c r="N8" s="119">
        <f t="shared" si="2"/>
        <v>12.947673769943099</v>
      </c>
      <c r="O8" s="119">
        <f t="shared" si="2"/>
        <v>10.512742297773217</v>
      </c>
      <c r="P8" s="119">
        <f t="shared" ref="P8:Q8" si="3">P6/P2*100</f>
        <v>6.8054906060022553</v>
      </c>
      <c r="Q8" s="119">
        <f t="shared" si="3"/>
        <v>7.2252994624682803</v>
      </c>
      <c r="R8" s="119">
        <f t="shared" ref="R8:S8" si="4">R6/R2*100</f>
        <v>7.558423250013556</v>
      </c>
      <c r="S8" s="119">
        <f t="shared" si="4"/>
        <v>7.663546374004734</v>
      </c>
      <c r="T8" s="119">
        <f t="shared" ref="T8:U8" si="5">T6/T2*100</f>
        <v>6.8925171515183754</v>
      </c>
      <c r="U8" s="119">
        <f t="shared" si="5"/>
        <v>7.1082561078348778</v>
      </c>
      <c r="V8" s="119">
        <f t="shared" ref="V8:W8" si="6">V6/V2*100</f>
        <v>7.4688363844990349</v>
      </c>
      <c r="W8" s="119">
        <f t="shared" si="6"/>
        <v>7.6054372544965885</v>
      </c>
      <c r="X8" s="120">
        <f t="shared" si="2"/>
        <v>7.6054372544965885</v>
      </c>
      <c r="Y8" s="165"/>
      <c r="Z8" s="10" t="s">
        <v>131</v>
      </c>
      <c r="AA8" s="10" t="s">
        <v>132</v>
      </c>
      <c r="AB8" s="10" t="s">
        <v>132</v>
      </c>
      <c r="AC8" s="10" t="s">
        <v>133</v>
      </c>
      <c r="AD8" s="10" t="s">
        <v>134</v>
      </c>
      <c r="AE8" s="10" t="s">
        <v>134</v>
      </c>
      <c r="AF8" s="10" t="s">
        <v>135</v>
      </c>
      <c r="AG8" s="10" t="s">
        <v>136</v>
      </c>
      <c r="AH8" s="10" t="s">
        <v>137</v>
      </c>
      <c r="AI8" s="2" t="s">
        <v>138</v>
      </c>
      <c r="AJ8" s="2" t="s">
        <v>139</v>
      </c>
      <c r="AK8" s="2" t="s">
        <v>140</v>
      </c>
      <c r="AL8" s="2" t="s">
        <v>140</v>
      </c>
      <c r="AM8" s="2" t="s">
        <v>141</v>
      </c>
    </row>
    <row r="9" spans="1:39" x14ac:dyDescent="0.25">
      <c r="A9" s="161"/>
      <c r="B9" s="121"/>
      <c r="C9" s="122" t="s">
        <v>127</v>
      </c>
      <c r="D9" s="123" t="s">
        <v>130</v>
      </c>
      <c r="E9" s="123" t="s">
        <v>118</v>
      </c>
      <c r="F9" s="126">
        <v>3.5862288810965892</v>
      </c>
      <c r="G9" s="126">
        <f t="shared" ref="G9:X9" si="7">G7/G3*100</f>
        <v>4.3498892755457135</v>
      </c>
      <c r="H9" s="126">
        <f t="shared" si="7"/>
        <v>5.8596265292981329</v>
      </c>
      <c r="I9" s="126">
        <f t="shared" si="7"/>
        <v>8.1697782032870592</v>
      </c>
      <c r="J9" s="126">
        <f t="shared" si="7"/>
        <v>8.8012618296529972</v>
      </c>
      <c r="K9" s="126">
        <f t="shared" si="7"/>
        <v>5.5765001570845119</v>
      </c>
      <c r="L9" s="126">
        <f t="shared" si="7"/>
        <v>6.5602004070768745</v>
      </c>
      <c r="M9" s="126">
        <f t="shared" si="7"/>
        <v>8.6569957884885351</v>
      </c>
      <c r="N9" s="126">
        <f t="shared" si="7"/>
        <v>7.6611015759088783</v>
      </c>
      <c r="O9" s="126">
        <f t="shared" si="7"/>
        <v>5.7767369242779081</v>
      </c>
      <c r="P9" s="126">
        <f t="shared" ref="P9:Q9" si="8">P7/P3*100</f>
        <v>1.4969593014189926</v>
      </c>
      <c r="Q9" s="126">
        <f t="shared" si="8"/>
        <v>1.5418159165239058</v>
      </c>
      <c r="R9" s="126">
        <f t="shared" ref="R9:S9" si="9">R7/R3*100</f>
        <v>1.8235660847880297</v>
      </c>
      <c r="S9" s="126">
        <f t="shared" si="9"/>
        <v>2.1938696125719619</v>
      </c>
      <c r="T9" s="126">
        <f t="shared" ref="T9:U9" si="10">T7/T3*100</f>
        <v>1.2108040981061783</v>
      </c>
      <c r="U9" s="126">
        <f t="shared" si="10"/>
        <v>1.3003095975232197</v>
      </c>
      <c r="V9" s="126">
        <f t="shared" ref="V9:W9" si="11">V7/V3*100</f>
        <v>1.5081563558017852</v>
      </c>
      <c r="W9" s="126">
        <f t="shared" si="11"/>
        <v>1.316998468606432</v>
      </c>
      <c r="X9" s="127">
        <f t="shared" si="7"/>
        <v>1.316998468606432</v>
      </c>
      <c r="Y9" s="165"/>
      <c r="Z9" s="7" t="s">
        <v>142</v>
      </c>
      <c r="AA9" s="7" t="s">
        <v>143</v>
      </c>
      <c r="AB9" s="7" t="s">
        <v>143</v>
      </c>
      <c r="AC9" s="7" t="s">
        <v>144</v>
      </c>
      <c r="AD9" s="7" t="s">
        <v>145</v>
      </c>
      <c r="AE9" s="7" t="s">
        <v>146</v>
      </c>
      <c r="AF9" s="7"/>
      <c r="AG9" s="7"/>
      <c r="AH9" s="7"/>
    </row>
    <row r="10" spans="1:39" x14ac:dyDescent="0.25">
      <c r="A10" s="161"/>
      <c r="B10" s="161"/>
      <c r="C10" s="161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28"/>
    </row>
    <row r="11" spans="1:39" x14ac:dyDescent="0.25">
      <c r="A11" s="161"/>
      <c r="B11" s="98" t="s">
        <v>147</v>
      </c>
      <c r="C11" s="99" t="s">
        <v>6</v>
      </c>
      <c r="D11" s="100" t="s">
        <v>96</v>
      </c>
      <c r="E11" s="100" t="str">
        <f t="shared" ref="E11:X11" si="12">E$1</f>
        <v>2005/06</v>
      </c>
      <c r="F11" s="100" t="str">
        <f t="shared" si="12"/>
        <v>2006/07</v>
      </c>
      <c r="G11" s="100" t="str">
        <f t="shared" si="12"/>
        <v>2007/08</v>
      </c>
      <c r="H11" s="100" t="str">
        <f t="shared" si="12"/>
        <v>2008/09</v>
      </c>
      <c r="I11" s="100" t="str">
        <f t="shared" si="12"/>
        <v>2009/10</v>
      </c>
      <c r="J11" s="100" t="str">
        <f t="shared" si="12"/>
        <v>2010/11</v>
      </c>
      <c r="K11" s="100" t="str">
        <f t="shared" si="12"/>
        <v>2011/12</v>
      </c>
      <c r="L11" s="100" t="str">
        <f t="shared" si="12"/>
        <v>2012/13</v>
      </c>
      <c r="M11" s="100" t="str">
        <f t="shared" si="12"/>
        <v>2013/14</v>
      </c>
      <c r="N11" s="100" t="str">
        <f t="shared" si="12"/>
        <v>2014/15</v>
      </c>
      <c r="O11" s="100" t="str">
        <f t="shared" si="12"/>
        <v>2015/16</v>
      </c>
      <c r="P11" s="100" t="str">
        <f t="shared" si="12"/>
        <v>2016/17</v>
      </c>
      <c r="Q11" s="100" t="str">
        <f t="shared" si="12"/>
        <v>2017/18</v>
      </c>
      <c r="R11" s="100" t="str">
        <f t="shared" si="12"/>
        <v>2018/19</v>
      </c>
      <c r="S11" s="100" t="str">
        <f t="shared" si="12"/>
        <v>2019/20</v>
      </c>
      <c r="T11" s="100" t="str">
        <f t="shared" si="12"/>
        <v>2020/21</v>
      </c>
      <c r="U11" s="100" t="str">
        <f t="shared" si="12"/>
        <v>2021/22</v>
      </c>
      <c r="V11" s="100" t="str">
        <f t="shared" si="12"/>
        <v>2022/23</v>
      </c>
      <c r="W11" s="100" t="str">
        <f t="shared" si="12"/>
        <v>2023/24</v>
      </c>
      <c r="X11" s="101" t="str">
        <f t="shared" si="12"/>
        <v>2024/25</v>
      </c>
      <c r="Y11" s="163"/>
      <c r="AB11" s="7"/>
      <c r="AC11" s="7"/>
      <c r="AD11" s="7"/>
      <c r="AE11" s="7"/>
      <c r="AF11" s="7"/>
      <c r="AG11" s="7"/>
      <c r="AH11" s="7"/>
    </row>
    <row r="12" spans="1:39" x14ac:dyDescent="0.25">
      <c r="A12" s="161"/>
      <c r="B12" s="102" t="s">
        <v>129</v>
      </c>
      <c r="C12" s="103" t="s">
        <v>148</v>
      </c>
      <c r="D12" s="104" t="s">
        <v>117</v>
      </c>
      <c r="E12" s="104"/>
      <c r="F12" s="104"/>
      <c r="G12" s="104">
        <v>54</v>
      </c>
      <c r="H12" s="104">
        <v>200</v>
      </c>
      <c r="I12" s="104">
        <v>428</v>
      </c>
      <c r="J12" s="104">
        <v>252</v>
      </c>
      <c r="K12" s="105">
        <v>134</v>
      </c>
      <c r="L12" s="105">
        <v>243</v>
      </c>
      <c r="M12" s="105">
        <v>372</v>
      </c>
      <c r="N12" s="105">
        <v>308</v>
      </c>
      <c r="O12" s="105">
        <v>258</v>
      </c>
      <c r="P12" s="105">
        <v>208</v>
      </c>
      <c r="Q12" s="105">
        <v>146</v>
      </c>
      <c r="R12" s="105">
        <v>184</v>
      </c>
      <c r="S12" s="105">
        <v>180</v>
      </c>
      <c r="T12" s="105">
        <v>177</v>
      </c>
      <c r="U12" s="105">
        <v>151</v>
      </c>
      <c r="V12" s="105">
        <v>135</v>
      </c>
      <c r="W12" s="105">
        <v>143</v>
      </c>
      <c r="X12" s="114">
        <f>SUM(Summary!E39:P39)</f>
        <v>139</v>
      </c>
      <c r="Y12" s="129"/>
      <c r="AB12" s="7"/>
      <c r="AC12" s="7"/>
      <c r="AD12" s="7"/>
      <c r="AE12" s="7"/>
      <c r="AF12" s="7"/>
      <c r="AG12" s="7"/>
      <c r="AH12" s="7"/>
    </row>
    <row r="13" spans="1:39" x14ac:dyDescent="0.25">
      <c r="A13" s="161"/>
      <c r="B13" s="108"/>
      <c r="C13" s="109" t="s">
        <v>149</v>
      </c>
      <c r="D13" s="110" t="s">
        <v>150</v>
      </c>
      <c r="E13" s="110"/>
      <c r="F13" s="110"/>
      <c r="G13" s="110">
        <v>14660</v>
      </c>
      <c r="H13" s="110">
        <v>126240</v>
      </c>
      <c r="I13" s="110">
        <v>89982</v>
      </c>
      <c r="J13" s="110">
        <v>98398</v>
      </c>
      <c r="K13" s="111">
        <v>76910.12</v>
      </c>
      <c r="L13" s="111">
        <v>88193</v>
      </c>
      <c r="M13" s="111">
        <v>113874</v>
      </c>
      <c r="N13" s="111">
        <v>70145</v>
      </c>
      <c r="O13" s="111">
        <v>61728</v>
      </c>
      <c r="P13" s="111">
        <v>42523</v>
      </c>
      <c r="Q13" s="111">
        <v>33501.289999999994</v>
      </c>
      <c r="R13" s="111">
        <v>54233.630000000019</v>
      </c>
      <c r="S13" s="111">
        <v>52868</v>
      </c>
      <c r="T13" s="111">
        <v>56377</v>
      </c>
      <c r="U13" s="111">
        <v>33340.660000000003</v>
      </c>
      <c r="V13" s="111">
        <v>42457</v>
      </c>
      <c r="W13" s="111">
        <v>33148.629999999997</v>
      </c>
      <c r="X13" s="115">
        <f>SUM(Summary!E40:P40)</f>
        <v>22139</v>
      </c>
      <c r="Y13" s="129"/>
      <c r="AB13" s="7"/>
      <c r="AC13" s="7"/>
      <c r="AD13" s="7"/>
      <c r="AE13" s="7"/>
      <c r="AF13" s="7"/>
      <c r="AG13" s="7"/>
      <c r="AH13" s="7"/>
    </row>
    <row r="14" spans="1:39" x14ac:dyDescent="0.25">
      <c r="A14" s="161"/>
      <c r="B14" s="116" t="s">
        <v>116</v>
      </c>
      <c r="C14" s="117" t="s">
        <v>148</v>
      </c>
      <c r="D14" s="118" t="s">
        <v>130</v>
      </c>
      <c r="E14" s="118" t="s">
        <v>118</v>
      </c>
      <c r="F14" s="119">
        <v>0.40016723406796872</v>
      </c>
      <c r="G14" s="119">
        <f t="shared" ref="G14:X14" si="13">G12/G2*100</f>
        <v>0.15959804935717453</v>
      </c>
      <c r="H14" s="119">
        <f t="shared" si="13"/>
        <v>0.60148566960392169</v>
      </c>
      <c r="I14" s="119">
        <f t="shared" si="13"/>
        <v>1.2660099979294228</v>
      </c>
      <c r="J14" s="119">
        <f t="shared" si="13"/>
        <v>0.73403046809006434</v>
      </c>
      <c r="K14" s="119">
        <f t="shared" si="13"/>
        <v>0.38428448523085745</v>
      </c>
      <c r="L14" s="119">
        <f t="shared" si="13"/>
        <v>0.69106731507550556</v>
      </c>
      <c r="M14" s="119">
        <f t="shared" si="13"/>
        <v>1.0450318847093858</v>
      </c>
      <c r="N14" s="119">
        <f t="shared" si="13"/>
        <v>0.85908735914314405</v>
      </c>
      <c r="O14" s="119">
        <f t="shared" si="13"/>
        <v>0.71545436898588499</v>
      </c>
      <c r="P14" s="119">
        <f t="shared" ref="P14:Q14" si="14">P12/P2*100</f>
        <v>0.5721673589524936</v>
      </c>
      <c r="Q14" s="119">
        <f t="shared" si="14"/>
        <v>0.39837376190346258</v>
      </c>
      <c r="R14" s="119">
        <f t="shared" ref="R14:S14" si="15">R12/R2*100</f>
        <v>0.49883424605541399</v>
      </c>
      <c r="S14" s="119">
        <f t="shared" si="15"/>
        <v>0.48418334409296315</v>
      </c>
      <c r="T14" s="119">
        <f t="shared" ref="T14:U14" si="16">T12/T2*100</f>
        <v>0.47066957400414822</v>
      </c>
      <c r="U14" s="119">
        <f t="shared" si="16"/>
        <v>0.39753580454928389</v>
      </c>
      <c r="V14" s="119">
        <f t="shared" ref="V14:W14" si="17">V12/V2*100</f>
        <v>0.35205758097324363</v>
      </c>
      <c r="W14" s="119">
        <f t="shared" si="17"/>
        <v>0.36954724002480877</v>
      </c>
      <c r="X14" s="120">
        <f t="shared" si="13"/>
        <v>0.3592102542898491</v>
      </c>
      <c r="Y14" s="165"/>
      <c r="Z14" s="7" t="s">
        <v>151</v>
      </c>
      <c r="AA14" s="7" t="s">
        <v>152</v>
      </c>
      <c r="AB14" s="7" t="s">
        <v>152</v>
      </c>
      <c r="AC14" s="7" t="s">
        <v>153</v>
      </c>
      <c r="AD14" s="7" t="s">
        <v>154</v>
      </c>
      <c r="AE14" s="7" t="s">
        <v>155</v>
      </c>
      <c r="AF14" s="7" t="s">
        <v>156</v>
      </c>
      <c r="AG14" s="7" t="s">
        <v>157</v>
      </c>
      <c r="AH14" s="7" t="s">
        <v>158</v>
      </c>
      <c r="AI14" s="2" t="s">
        <v>159</v>
      </c>
      <c r="AJ14" s="2" t="s">
        <v>160</v>
      </c>
      <c r="AK14" s="2" t="s">
        <v>160</v>
      </c>
      <c r="AL14" s="2" t="s">
        <v>160</v>
      </c>
      <c r="AM14" s="2" t="s">
        <v>161</v>
      </c>
    </row>
    <row r="15" spans="1:39" x14ac:dyDescent="0.25">
      <c r="A15" s="161"/>
      <c r="B15" s="121"/>
      <c r="C15" s="122" t="s">
        <v>162</v>
      </c>
      <c r="D15" s="123" t="s">
        <v>150</v>
      </c>
      <c r="E15" s="123" t="s">
        <v>118</v>
      </c>
      <c r="F15" s="124">
        <v>140.64179104477611</v>
      </c>
      <c r="G15" s="124">
        <f t="shared" ref="G15:O15" si="18">G13/G12</f>
        <v>271.48148148148147</v>
      </c>
      <c r="H15" s="124">
        <f t="shared" si="18"/>
        <v>631.20000000000005</v>
      </c>
      <c r="I15" s="124">
        <f t="shared" si="18"/>
        <v>210.23831775700936</v>
      </c>
      <c r="J15" s="124">
        <f t="shared" si="18"/>
        <v>390.46825396825398</v>
      </c>
      <c r="K15" s="124">
        <f t="shared" si="18"/>
        <v>573.956119402985</v>
      </c>
      <c r="L15" s="124">
        <f t="shared" ref="L15:M15" si="19">L13/L12</f>
        <v>362.93415637860085</v>
      </c>
      <c r="M15" s="124">
        <f t="shared" si="19"/>
        <v>306.11290322580646</v>
      </c>
      <c r="N15" s="124">
        <f t="shared" ref="N15" si="20">N13/N12</f>
        <v>227.74350649350649</v>
      </c>
      <c r="O15" s="124">
        <f t="shared" si="18"/>
        <v>239.25581395348837</v>
      </c>
      <c r="P15" s="124">
        <f t="shared" ref="P15:Q15" si="21">P13/P12</f>
        <v>204.4375</v>
      </c>
      <c r="Q15" s="124">
        <f t="shared" si="21"/>
        <v>229.46089041095885</v>
      </c>
      <c r="R15" s="124">
        <f t="shared" ref="R15:S15" si="22">R13/R12</f>
        <v>294.74798913043486</v>
      </c>
      <c r="S15" s="124">
        <f t="shared" si="22"/>
        <v>293.71111111111111</v>
      </c>
      <c r="T15" s="124">
        <f t="shared" ref="T15:U15" si="23">T13/T12</f>
        <v>318.5141242937853</v>
      </c>
      <c r="U15" s="124">
        <f t="shared" si="23"/>
        <v>220.79907284768214</v>
      </c>
      <c r="V15" s="124">
        <f t="shared" ref="V15:W15" si="24">V13/V12</f>
        <v>314.49629629629629</v>
      </c>
      <c r="W15" s="124">
        <f t="shared" si="24"/>
        <v>231.80860139860138</v>
      </c>
      <c r="X15" s="125">
        <f>IF(X12&gt;0,X13/X12,0)</f>
        <v>159.27338129496403</v>
      </c>
      <c r="Y15" s="129"/>
      <c r="Z15" s="7" t="s">
        <v>163</v>
      </c>
      <c r="AA15" s="7" t="s">
        <v>154</v>
      </c>
      <c r="AB15" s="7" t="s">
        <v>154</v>
      </c>
      <c r="AC15" s="7" t="s">
        <v>164</v>
      </c>
      <c r="AD15" s="7" t="s">
        <v>165</v>
      </c>
      <c r="AE15" s="7" t="s">
        <v>155</v>
      </c>
      <c r="AF15" s="7" t="s">
        <v>156</v>
      </c>
      <c r="AG15" s="7" t="s">
        <v>157</v>
      </c>
      <c r="AH15" s="7" t="s">
        <v>158</v>
      </c>
      <c r="AI15" s="2" t="s">
        <v>159</v>
      </c>
      <c r="AJ15" s="2" t="s">
        <v>160</v>
      </c>
      <c r="AK15" s="2" t="s">
        <v>160</v>
      </c>
      <c r="AL15" s="2" t="s">
        <v>160</v>
      </c>
      <c r="AM15" s="2" t="s">
        <v>161</v>
      </c>
    </row>
    <row r="16" spans="1:39" x14ac:dyDescent="0.25">
      <c r="A16" s="161"/>
      <c r="B16" s="161"/>
      <c r="C16" s="161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28"/>
    </row>
    <row r="17" spans="1:39" x14ac:dyDescent="0.25">
      <c r="A17" s="161"/>
      <c r="B17" s="98" t="s">
        <v>166</v>
      </c>
      <c r="C17" s="99" t="s">
        <v>6</v>
      </c>
      <c r="D17" s="100" t="s">
        <v>96</v>
      </c>
      <c r="E17" s="100" t="str">
        <f t="shared" ref="E17:X17" si="25">E$1</f>
        <v>2005/06</v>
      </c>
      <c r="F17" s="100" t="str">
        <f t="shared" si="25"/>
        <v>2006/07</v>
      </c>
      <c r="G17" s="100" t="str">
        <f t="shared" si="25"/>
        <v>2007/08</v>
      </c>
      <c r="H17" s="100" t="str">
        <f t="shared" si="25"/>
        <v>2008/09</v>
      </c>
      <c r="I17" s="100" t="str">
        <f t="shared" si="25"/>
        <v>2009/10</v>
      </c>
      <c r="J17" s="100" t="str">
        <f t="shared" si="25"/>
        <v>2010/11</v>
      </c>
      <c r="K17" s="100" t="str">
        <f t="shared" si="25"/>
        <v>2011/12</v>
      </c>
      <c r="L17" s="100" t="str">
        <f t="shared" si="25"/>
        <v>2012/13</v>
      </c>
      <c r="M17" s="100" t="str">
        <f t="shared" si="25"/>
        <v>2013/14</v>
      </c>
      <c r="N17" s="100" t="str">
        <f t="shared" si="25"/>
        <v>2014/15</v>
      </c>
      <c r="O17" s="100" t="str">
        <f t="shared" si="25"/>
        <v>2015/16</v>
      </c>
      <c r="P17" s="100" t="str">
        <f t="shared" si="25"/>
        <v>2016/17</v>
      </c>
      <c r="Q17" s="100" t="str">
        <f t="shared" si="25"/>
        <v>2017/18</v>
      </c>
      <c r="R17" s="100" t="str">
        <f t="shared" si="25"/>
        <v>2018/19</v>
      </c>
      <c r="S17" s="100" t="str">
        <f t="shared" si="25"/>
        <v>2019/20</v>
      </c>
      <c r="T17" s="100" t="str">
        <f t="shared" si="25"/>
        <v>2020/21</v>
      </c>
      <c r="U17" s="100" t="str">
        <f t="shared" si="25"/>
        <v>2021/22</v>
      </c>
      <c r="V17" s="100" t="str">
        <f t="shared" si="25"/>
        <v>2022/23</v>
      </c>
      <c r="W17" s="100" t="str">
        <f t="shared" si="25"/>
        <v>2023/24</v>
      </c>
      <c r="X17" s="101" t="str">
        <f t="shared" si="25"/>
        <v>2024/25</v>
      </c>
      <c r="Y17" s="163"/>
      <c r="Z17" s="8"/>
      <c r="AA17" s="8"/>
      <c r="AB17" s="8"/>
      <c r="AC17" s="8"/>
      <c r="AD17" s="8"/>
      <c r="AE17" s="8"/>
      <c r="AF17" s="8"/>
      <c r="AG17" s="8"/>
      <c r="AH17" s="8"/>
    </row>
    <row r="18" spans="1:39" x14ac:dyDescent="0.25">
      <c r="A18" s="161"/>
      <c r="B18" s="102" t="s">
        <v>129</v>
      </c>
      <c r="C18" s="103" t="s">
        <v>42</v>
      </c>
      <c r="D18" s="104" t="s">
        <v>117</v>
      </c>
      <c r="E18" s="104"/>
      <c r="F18" s="104"/>
      <c r="G18" s="104">
        <v>25</v>
      </c>
      <c r="H18" s="104">
        <v>7</v>
      </c>
      <c r="I18" s="104">
        <v>32</v>
      </c>
      <c r="J18" s="104">
        <v>57</v>
      </c>
      <c r="K18" s="105">
        <v>128</v>
      </c>
      <c r="L18" s="105">
        <v>110</v>
      </c>
      <c r="M18" s="105">
        <v>136</v>
      </c>
      <c r="N18" s="105">
        <v>119</v>
      </c>
      <c r="O18" s="106">
        <v>79</v>
      </c>
      <c r="P18" s="106">
        <v>97</v>
      </c>
      <c r="Q18" s="106">
        <v>112</v>
      </c>
      <c r="R18" s="106">
        <v>110</v>
      </c>
      <c r="S18" s="106">
        <v>95</v>
      </c>
      <c r="T18" s="106">
        <v>0</v>
      </c>
      <c r="U18" s="106">
        <v>0</v>
      </c>
      <c r="V18" s="106">
        <v>0</v>
      </c>
      <c r="W18" s="106">
        <v>0</v>
      </c>
      <c r="X18" s="107">
        <f>SUM(Summary!E27:P27)</f>
        <v>0</v>
      </c>
      <c r="Y18" s="164"/>
      <c r="Z18" s="9"/>
      <c r="AA18" s="9"/>
      <c r="AB18" s="9"/>
      <c r="AC18" s="9"/>
      <c r="AD18" s="9"/>
      <c r="AE18" s="9"/>
      <c r="AF18" s="9"/>
      <c r="AG18" s="9"/>
      <c r="AH18" s="9"/>
    </row>
    <row r="19" spans="1:39" x14ac:dyDescent="0.25">
      <c r="A19" s="161"/>
      <c r="B19" s="102"/>
      <c r="C19" s="103" t="s">
        <v>44</v>
      </c>
      <c r="D19" s="104" t="s">
        <v>117</v>
      </c>
      <c r="E19" s="104"/>
      <c r="F19" s="104"/>
      <c r="G19" s="104">
        <v>24</v>
      </c>
      <c r="H19" s="104">
        <v>7</v>
      </c>
      <c r="I19" s="104">
        <v>38</v>
      </c>
      <c r="J19" s="104">
        <v>45</v>
      </c>
      <c r="K19" s="105">
        <v>0</v>
      </c>
      <c r="L19" s="105">
        <v>6</v>
      </c>
      <c r="M19" s="105">
        <v>29</v>
      </c>
      <c r="N19" s="105">
        <v>46</v>
      </c>
      <c r="O19" s="106">
        <v>29</v>
      </c>
      <c r="P19" s="106">
        <v>39</v>
      </c>
      <c r="Q19" s="106">
        <v>28</v>
      </c>
      <c r="R19" s="106">
        <v>26</v>
      </c>
      <c r="S19" s="106">
        <v>23</v>
      </c>
      <c r="T19" s="106">
        <v>0</v>
      </c>
      <c r="U19" s="106">
        <v>0</v>
      </c>
      <c r="V19" s="106">
        <v>0</v>
      </c>
      <c r="W19" s="106">
        <v>0</v>
      </c>
      <c r="X19" s="107">
        <f>SUM(Summary!E28:P28)</f>
        <v>0</v>
      </c>
      <c r="Y19" s="164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9" x14ac:dyDescent="0.25">
      <c r="A20" s="161"/>
      <c r="B20" s="108"/>
      <c r="C20" s="109" t="s">
        <v>127</v>
      </c>
      <c r="D20" s="110" t="s">
        <v>117</v>
      </c>
      <c r="E20" s="110"/>
      <c r="F20" s="110"/>
      <c r="G20" s="110">
        <v>4</v>
      </c>
      <c r="H20" s="110">
        <v>0</v>
      </c>
      <c r="I20" s="110">
        <v>1</v>
      </c>
      <c r="J20" s="110">
        <v>1</v>
      </c>
      <c r="K20" s="111">
        <v>3</v>
      </c>
      <c r="L20" s="111">
        <v>2</v>
      </c>
      <c r="M20" s="111">
        <v>3</v>
      </c>
      <c r="N20" s="111">
        <v>7</v>
      </c>
      <c r="O20" s="112">
        <v>0</v>
      </c>
      <c r="P20" s="112">
        <v>2</v>
      </c>
      <c r="Q20" s="112">
        <v>0</v>
      </c>
      <c r="R20" s="112">
        <v>1</v>
      </c>
      <c r="S20" s="112">
        <v>4</v>
      </c>
      <c r="T20" s="112">
        <v>0</v>
      </c>
      <c r="U20" s="112">
        <v>0</v>
      </c>
      <c r="V20" s="112">
        <v>0</v>
      </c>
      <c r="W20" s="112">
        <v>0</v>
      </c>
      <c r="X20" s="113">
        <f>SUM(Summary!E29:P29)</f>
        <v>0</v>
      </c>
      <c r="Y20" s="164"/>
      <c r="AB20" s="7"/>
      <c r="AC20" s="7"/>
      <c r="AD20" s="7"/>
      <c r="AE20" s="7"/>
      <c r="AF20" s="7"/>
      <c r="AG20" s="7"/>
      <c r="AH20" s="7"/>
    </row>
    <row r="21" spans="1:39" x14ac:dyDescent="0.25">
      <c r="A21" s="161"/>
      <c r="B21" s="116" t="s">
        <v>116</v>
      </c>
      <c r="C21" s="117" t="s">
        <v>73</v>
      </c>
      <c r="D21" s="118" t="s">
        <v>130</v>
      </c>
      <c r="E21" s="118" t="s">
        <v>118</v>
      </c>
      <c r="F21" s="119">
        <v>8.9589679268948213E-3</v>
      </c>
      <c r="G21" s="119">
        <f t="shared" ref="G21:X21" si="26">SUM(G18:G19)/G2*100</f>
        <v>0.14482045219447318</v>
      </c>
      <c r="H21" s="119">
        <f t="shared" si="26"/>
        <v>4.2103996872274521E-2</v>
      </c>
      <c r="I21" s="119">
        <f t="shared" si="26"/>
        <v>0.20705770994172806</v>
      </c>
      <c r="J21" s="119">
        <f t="shared" si="26"/>
        <v>0.29710757041740704</v>
      </c>
      <c r="K21" s="119">
        <f t="shared" si="26"/>
        <v>0.36707771723544591</v>
      </c>
      <c r="L21" s="119">
        <f t="shared" si="26"/>
        <v>0.32989221625003551</v>
      </c>
      <c r="M21" s="119">
        <f t="shared" si="26"/>
        <v>0.46352220692755008</v>
      </c>
      <c r="N21" s="119">
        <f t="shared" si="26"/>
        <v>0.46022537096954141</v>
      </c>
      <c r="O21" s="119">
        <f t="shared" si="26"/>
        <v>0.29949252655223091</v>
      </c>
      <c r="P21" s="119">
        <f t="shared" ref="P21:Q21" si="27">SUM(P18:P19)/P2*100</f>
        <v>0.37410942700739963</v>
      </c>
      <c r="Q21" s="119">
        <f t="shared" si="27"/>
        <v>0.38200223744167644</v>
      </c>
      <c r="R21" s="119">
        <f t="shared" ref="R21:S21" si="28">SUM(R18:R19)/R2*100</f>
        <v>0.36870357317139296</v>
      </c>
      <c r="S21" s="119">
        <f t="shared" si="28"/>
        <v>0.31740908112760918</v>
      </c>
      <c r="T21" s="119">
        <f t="shared" ref="T21:U21" si="29">SUM(T18:T19)/T2*100</f>
        <v>0</v>
      </c>
      <c r="U21" s="119">
        <f t="shared" si="29"/>
        <v>0</v>
      </c>
      <c r="V21" s="119">
        <f t="shared" ref="V21:W21" si="30">SUM(V18:V19)/V2*100</f>
        <v>0</v>
      </c>
      <c r="W21" s="119">
        <f t="shared" si="30"/>
        <v>0</v>
      </c>
      <c r="X21" s="120">
        <f t="shared" si="26"/>
        <v>0</v>
      </c>
      <c r="Y21" s="165"/>
      <c r="Z21" s="11" t="s">
        <v>167</v>
      </c>
      <c r="AA21" s="11" t="s">
        <v>168</v>
      </c>
      <c r="AB21" s="11" t="s">
        <v>168</v>
      </c>
      <c r="AC21" s="11" t="s">
        <v>169</v>
      </c>
      <c r="AD21" s="11" t="s">
        <v>170</v>
      </c>
      <c r="AE21" s="11" t="s">
        <v>171</v>
      </c>
      <c r="AF21" s="11" t="s">
        <v>172</v>
      </c>
      <c r="AG21" s="11" t="s">
        <v>173</v>
      </c>
      <c r="AH21" s="11" t="s">
        <v>174</v>
      </c>
      <c r="AI21" s="2" t="s">
        <v>175</v>
      </c>
      <c r="AJ21" s="2" t="s">
        <v>176</v>
      </c>
      <c r="AK21" s="2" t="s">
        <v>176</v>
      </c>
      <c r="AL21" s="2" t="s">
        <v>176</v>
      </c>
      <c r="AM21" s="2" t="s">
        <v>177</v>
      </c>
    </row>
    <row r="22" spans="1:39" x14ac:dyDescent="0.25">
      <c r="A22" s="161"/>
      <c r="B22" s="121"/>
      <c r="C22" s="122" t="s">
        <v>127</v>
      </c>
      <c r="D22" s="123" t="s">
        <v>130</v>
      </c>
      <c r="E22" s="123" t="s">
        <v>118</v>
      </c>
      <c r="F22" s="126">
        <v>0</v>
      </c>
      <c r="G22" s="126">
        <f t="shared" ref="G22:X22" si="31">G20/G3*100</f>
        <v>6.3271116735210381E-2</v>
      </c>
      <c r="H22" s="126">
        <f t="shared" si="31"/>
        <v>0</v>
      </c>
      <c r="I22" s="126">
        <f t="shared" si="31"/>
        <v>1.5956598053295037E-2</v>
      </c>
      <c r="J22" s="126">
        <f t="shared" si="31"/>
        <v>1.577287066246057E-2</v>
      </c>
      <c r="K22" s="126">
        <f t="shared" si="31"/>
        <v>4.71253534401508E-2</v>
      </c>
      <c r="L22" s="126">
        <f t="shared" si="31"/>
        <v>3.1313605761703459E-2</v>
      </c>
      <c r="M22" s="126">
        <f t="shared" si="31"/>
        <v>4.6794571829667758E-2</v>
      </c>
      <c r="N22" s="126">
        <f t="shared" si="31"/>
        <v>0.10922140739584958</v>
      </c>
      <c r="O22" s="126">
        <f t="shared" si="31"/>
        <v>0</v>
      </c>
      <c r="P22" s="126">
        <f t="shared" ref="P22:Q22" si="32">P20/P3*100</f>
        <v>3.1186652112895681E-2</v>
      </c>
      <c r="Q22" s="126">
        <f t="shared" si="32"/>
        <v>0</v>
      </c>
      <c r="R22" s="126">
        <f t="shared" ref="R22:S22" si="33">R20/R3*100</f>
        <v>1.5586034912718203E-2</v>
      </c>
      <c r="S22" s="126">
        <f t="shared" si="33"/>
        <v>6.2237435817644314E-2</v>
      </c>
      <c r="T22" s="126">
        <f t="shared" ref="T22:U22" si="34">T20/T3*100</f>
        <v>0</v>
      </c>
      <c r="U22" s="126">
        <f t="shared" si="34"/>
        <v>0</v>
      </c>
      <c r="V22" s="126">
        <f t="shared" ref="V22:W22" si="35">V20/V3*100</f>
        <v>0</v>
      </c>
      <c r="W22" s="126">
        <f t="shared" si="35"/>
        <v>0</v>
      </c>
      <c r="X22" s="127">
        <f t="shared" si="31"/>
        <v>0</v>
      </c>
      <c r="Y22" s="165"/>
      <c r="Z22" s="11" t="s">
        <v>178</v>
      </c>
      <c r="AA22" s="11" t="s">
        <v>179</v>
      </c>
      <c r="AB22" s="11" t="s">
        <v>179</v>
      </c>
      <c r="AC22" s="11" t="s">
        <v>180</v>
      </c>
      <c r="AD22" s="11" t="s">
        <v>180</v>
      </c>
      <c r="AE22" s="11" t="s">
        <v>181</v>
      </c>
      <c r="AF22" s="11"/>
      <c r="AG22" s="11"/>
      <c r="AH22" s="11"/>
    </row>
    <row r="23" spans="1:39" x14ac:dyDescent="0.25">
      <c r="A23" s="161"/>
      <c r="B23" s="168"/>
      <c r="C23" s="168"/>
      <c r="D23" s="163"/>
      <c r="E23" s="163"/>
      <c r="F23" s="163"/>
      <c r="G23" s="163"/>
      <c r="H23" s="163"/>
      <c r="I23" s="163"/>
      <c r="J23" s="163"/>
      <c r="K23" s="169"/>
      <c r="L23" s="169"/>
      <c r="M23" s="169"/>
      <c r="N23" s="169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66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9" x14ac:dyDescent="0.25">
      <c r="A24" s="161"/>
      <c r="B24" s="98" t="s">
        <v>182</v>
      </c>
      <c r="C24" s="99" t="s">
        <v>6</v>
      </c>
      <c r="D24" s="100" t="s">
        <v>96</v>
      </c>
      <c r="E24" s="100" t="str">
        <f t="shared" ref="E24:X24" si="36">E$1</f>
        <v>2005/06</v>
      </c>
      <c r="F24" s="100" t="str">
        <f t="shared" si="36"/>
        <v>2006/07</v>
      </c>
      <c r="G24" s="100" t="str">
        <f t="shared" si="36"/>
        <v>2007/08</v>
      </c>
      <c r="H24" s="100" t="str">
        <f t="shared" si="36"/>
        <v>2008/09</v>
      </c>
      <c r="I24" s="100" t="str">
        <f t="shared" si="36"/>
        <v>2009/10</v>
      </c>
      <c r="J24" s="100" t="str">
        <f t="shared" si="36"/>
        <v>2010/11</v>
      </c>
      <c r="K24" s="100" t="str">
        <f t="shared" si="36"/>
        <v>2011/12</v>
      </c>
      <c r="L24" s="100" t="str">
        <f t="shared" si="36"/>
        <v>2012/13</v>
      </c>
      <c r="M24" s="100" t="str">
        <f t="shared" si="36"/>
        <v>2013/14</v>
      </c>
      <c r="N24" s="100" t="str">
        <f t="shared" si="36"/>
        <v>2014/15</v>
      </c>
      <c r="O24" s="100" t="str">
        <f t="shared" si="36"/>
        <v>2015/16</v>
      </c>
      <c r="P24" s="100" t="str">
        <f t="shared" si="36"/>
        <v>2016/17</v>
      </c>
      <c r="Q24" s="100" t="str">
        <f t="shared" si="36"/>
        <v>2017/18</v>
      </c>
      <c r="R24" s="100" t="str">
        <f t="shared" si="36"/>
        <v>2018/19</v>
      </c>
      <c r="S24" s="100" t="str">
        <f t="shared" si="36"/>
        <v>2019/20</v>
      </c>
      <c r="T24" s="100" t="str">
        <f t="shared" si="36"/>
        <v>2020/21</v>
      </c>
      <c r="U24" s="100" t="str">
        <f t="shared" si="36"/>
        <v>2021/22</v>
      </c>
      <c r="V24" s="100" t="str">
        <f t="shared" si="36"/>
        <v>2022/23</v>
      </c>
      <c r="W24" s="100" t="str">
        <f t="shared" si="36"/>
        <v>2023/24</v>
      </c>
      <c r="X24" s="101" t="str">
        <f t="shared" si="36"/>
        <v>2024/25</v>
      </c>
      <c r="Y24" s="163"/>
    </row>
    <row r="25" spans="1:39" x14ac:dyDescent="0.25">
      <c r="A25" s="161"/>
      <c r="B25" s="102" t="s">
        <v>129</v>
      </c>
      <c r="C25" s="103" t="s">
        <v>183</v>
      </c>
      <c r="D25" s="104" t="s">
        <v>117</v>
      </c>
      <c r="E25" s="104"/>
      <c r="F25" s="104"/>
      <c r="G25" s="104">
        <v>31</v>
      </c>
      <c r="H25" s="104">
        <v>10</v>
      </c>
      <c r="I25" s="104">
        <v>48</v>
      </c>
      <c r="J25" s="104">
        <v>53</v>
      </c>
      <c r="K25" s="105">
        <v>86</v>
      </c>
      <c r="L25" s="105">
        <v>62</v>
      </c>
      <c r="M25" s="105">
        <v>81</v>
      </c>
      <c r="N25" s="105">
        <v>93</v>
      </c>
      <c r="O25" s="105">
        <v>69</v>
      </c>
      <c r="P25" s="105">
        <v>78</v>
      </c>
      <c r="Q25" s="105">
        <v>82</v>
      </c>
      <c r="R25" s="105">
        <v>87</v>
      </c>
      <c r="S25" s="105">
        <v>72</v>
      </c>
      <c r="T25" s="105">
        <v>0</v>
      </c>
      <c r="U25" s="105">
        <v>0</v>
      </c>
      <c r="V25" s="105">
        <v>0</v>
      </c>
      <c r="W25" s="105">
        <v>0</v>
      </c>
      <c r="X25" s="114">
        <f>SUM(Summary!E34:P34)</f>
        <v>0</v>
      </c>
      <c r="Y25" s="129"/>
    </row>
    <row r="26" spans="1:39" x14ac:dyDescent="0.25">
      <c r="A26" s="161"/>
      <c r="B26" s="108"/>
      <c r="C26" s="109" t="s">
        <v>184</v>
      </c>
      <c r="D26" s="110" t="s">
        <v>117</v>
      </c>
      <c r="E26" s="110"/>
      <c r="F26" s="110"/>
      <c r="G26" s="110">
        <v>18</v>
      </c>
      <c r="H26" s="110">
        <v>1</v>
      </c>
      <c r="I26" s="110">
        <v>15</v>
      </c>
      <c r="J26" s="110">
        <v>23</v>
      </c>
      <c r="K26" s="111">
        <v>30</v>
      </c>
      <c r="L26" s="111">
        <v>27</v>
      </c>
      <c r="M26" s="111">
        <v>42</v>
      </c>
      <c r="N26" s="111">
        <v>42</v>
      </c>
      <c r="O26" s="111">
        <v>32</v>
      </c>
      <c r="P26" s="111">
        <v>36</v>
      </c>
      <c r="Q26" s="111">
        <v>36</v>
      </c>
      <c r="R26" s="111">
        <v>34</v>
      </c>
      <c r="S26" s="111">
        <v>33</v>
      </c>
      <c r="T26" s="111">
        <v>0</v>
      </c>
      <c r="U26" s="111">
        <v>0</v>
      </c>
      <c r="V26" s="111">
        <v>0</v>
      </c>
      <c r="W26" s="111">
        <v>0</v>
      </c>
      <c r="X26" s="115">
        <f>SUM(Summary!E35:P35)</f>
        <v>0</v>
      </c>
      <c r="Y26" s="129"/>
    </row>
    <row r="27" spans="1:39" x14ac:dyDescent="0.25">
      <c r="A27" s="161"/>
      <c r="B27" s="116" t="s">
        <v>116</v>
      </c>
      <c r="C27" s="117" t="s">
        <v>183</v>
      </c>
      <c r="D27" s="118" t="s">
        <v>185</v>
      </c>
      <c r="E27" s="118" t="s">
        <v>118</v>
      </c>
      <c r="F27" s="119">
        <v>1</v>
      </c>
      <c r="G27" s="119">
        <f t="shared" ref="G27:O27" si="37">G25/SUM(G18:G19)</f>
        <v>0.63265306122448983</v>
      </c>
      <c r="H27" s="119">
        <f t="shared" si="37"/>
        <v>0.7142857142857143</v>
      </c>
      <c r="I27" s="119">
        <f t="shared" si="37"/>
        <v>0.68571428571428572</v>
      </c>
      <c r="J27" s="119">
        <f t="shared" si="37"/>
        <v>0.51960784313725494</v>
      </c>
      <c r="K27" s="119">
        <f t="shared" si="37"/>
        <v>0.671875</v>
      </c>
      <c r="L27" s="119">
        <f t="shared" si="37"/>
        <v>0.53448275862068961</v>
      </c>
      <c r="M27" s="119">
        <f t="shared" si="37"/>
        <v>0.49090909090909091</v>
      </c>
      <c r="N27" s="119">
        <f t="shared" si="37"/>
        <v>0.5636363636363636</v>
      </c>
      <c r="O27" s="119">
        <f t="shared" si="37"/>
        <v>0.63888888888888884</v>
      </c>
      <c r="P27" s="119">
        <f t="shared" ref="P27:Q27" si="38">P25/SUM(P18:P19)</f>
        <v>0.57352941176470584</v>
      </c>
      <c r="Q27" s="119">
        <f t="shared" si="38"/>
        <v>0.58571428571428574</v>
      </c>
      <c r="R27" s="119">
        <f t="shared" ref="R27" si="39">R25/SUM(R18:R19)</f>
        <v>0.63970588235294112</v>
      </c>
      <c r="S27" s="119">
        <f t="shared" ref="S27" si="40">IF(SUM(S18:S19)&gt;0,S25/SUM(S18:S19),0)</f>
        <v>0.61016949152542377</v>
      </c>
      <c r="T27" s="119">
        <f>IF(SUM(T18:T19)&gt;0,T25/SUM(T18:T19),0)</f>
        <v>0</v>
      </c>
      <c r="U27" s="119">
        <f>IF(SUM(U18:U19)&gt;0,U25/SUM(U18:U19),0)</f>
        <v>0</v>
      </c>
      <c r="V27" s="119">
        <f>IF(SUM(V18:V19)&gt;0,V25/SUM(V18:V19),0)</f>
        <v>0</v>
      </c>
      <c r="W27" s="119">
        <f>IF(SUM(W18:W19)&gt;0,W25/SUM(W18:W19),0)</f>
        <v>0</v>
      </c>
      <c r="X27" s="120">
        <f t="shared" ref="X27" si="41">IF(SUM(X18:X19)&gt;0,X25/SUM(X18:X19),0)</f>
        <v>0</v>
      </c>
      <c r="Y27" s="165"/>
      <c r="Z27" s="7" t="s">
        <v>179</v>
      </c>
      <c r="AA27" s="7" t="s">
        <v>145</v>
      </c>
      <c r="AB27" s="7" t="s">
        <v>186</v>
      </c>
      <c r="AC27" s="7" t="s">
        <v>187</v>
      </c>
      <c r="AD27" s="7" t="s">
        <v>188</v>
      </c>
      <c r="AE27" s="7" t="s">
        <v>181</v>
      </c>
      <c r="AF27" s="7"/>
      <c r="AG27" s="7"/>
      <c r="AH27" s="7"/>
    </row>
    <row r="28" spans="1:39" x14ac:dyDescent="0.25">
      <c r="A28" s="161"/>
      <c r="B28" s="121"/>
      <c r="C28" s="122" t="s">
        <v>184</v>
      </c>
      <c r="D28" s="123" t="s">
        <v>185</v>
      </c>
      <c r="E28" s="123" t="s">
        <v>118</v>
      </c>
      <c r="F28" s="126">
        <v>0</v>
      </c>
      <c r="G28" s="126">
        <f t="shared" ref="G28:O28" si="42">G26/SUM(G18:G19)</f>
        <v>0.36734693877551022</v>
      </c>
      <c r="H28" s="126">
        <f t="shared" si="42"/>
        <v>7.1428571428571425E-2</v>
      </c>
      <c r="I28" s="126">
        <f t="shared" si="42"/>
        <v>0.21428571428571427</v>
      </c>
      <c r="J28" s="126">
        <f t="shared" si="42"/>
        <v>0.22549019607843138</v>
      </c>
      <c r="K28" s="126">
        <f t="shared" si="42"/>
        <v>0.234375</v>
      </c>
      <c r="L28" s="126">
        <f t="shared" si="42"/>
        <v>0.23275862068965517</v>
      </c>
      <c r="M28" s="126">
        <f t="shared" si="42"/>
        <v>0.25454545454545452</v>
      </c>
      <c r="N28" s="126">
        <f t="shared" si="42"/>
        <v>0.25454545454545452</v>
      </c>
      <c r="O28" s="126">
        <f t="shared" si="42"/>
        <v>0.29629629629629628</v>
      </c>
      <c r="P28" s="126">
        <f t="shared" ref="P28:Q28" si="43">P26/SUM(P18:P19)</f>
        <v>0.26470588235294118</v>
      </c>
      <c r="Q28" s="126">
        <f t="shared" si="43"/>
        <v>0.25714285714285712</v>
      </c>
      <c r="R28" s="126">
        <f t="shared" ref="R28" si="44">R26/SUM(R18:R19)</f>
        <v>0.25</v>
      </c>
      <c r="S28" s="126">
        <f t="shared" ref="S28" si="45">IF(SUM(S18:S19)&gt;0,S26/SUM(S18:S19),0)</f>
        <v>0.27966101694915252</v>
      </c>
      <c r="T28" s="126">
        <f>IF(SUM(T18:T19)&gt;0,T26/SUM(T18:T19),0)</f>
        <v>0</v>
      </c>
      <c r="U28" s="126">
        <f>IF(SUM(U18:U19)&gt;0,U26/SUM(U18:U19),0)</f>
        <v>0</v>
      </c>
      <c r="V28" s="126">
        <f>IF(SUM(V18:V19)&gt;0,V26/SUM(V18:V19),0)</f>
        <v>0</v>
      </c>
      <c r="W28" s="126">
        <f>IF(SUM(W18:W19)&gt;0,W26/SUM(W18:W19),0)</f>
        <v>0</v>
      </c>
      <c r="X28" s="127">
        <f t="shared" ref="X28" si="46">IF(SUM(X18:X19)&gt;0,X26/SUM(X18:X19),0)</f>
        <v>0</v>
      </c>
      <c r="Y28" s="165"/>
      <c r="Z28" s="7" t="s">
        <v>179</v>
      </c>
      <c r="AA28" s="7" t="s">
        <v>145</v>
      </c>
      <c r="AB28" s="7" t="s">
        <v>186</v>
      </c>
      <c r="AC28" s="7" t="s">
        <v>187</v>
      </c>
      <c r="AD28" s="7" t="s">
        <v>188</v>
      </c>
      <c r="AE28" s="7" t="s">
        <v>181</v>
      </c>
      <c r="AF28" s="7"/>
      <c r="AG28" s="7"/>
      <c r="AH28" s="7"/>
    </row>
    <row r="29" spans="1:39" x14ac:dyDescent="0.25">
      <c r="A29" s="161"/>
      <c r="B29" s="161"/>
      <c r="C29" s="161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28"/>
      <c r="AB29" s="7"/>
      <c r="AC29" s="7"/>
      <c r="AD29" s="7"/>
      <c r="AE29" s="7"/>
      <c r="AF29" s="7"/>
      <c r="AG29" s="7"/>
      <c r="AH29" s="7"/>
    </row>
    <row r="30" spans="1:39" x14ac:dyDescent="0.25">
      <c r="A30" s="161"/>
      <c r="B30" s="98" t="s">
        <v>189</v>
      </c>
      <c r="C30" s="99" t="s">
        <v>6</v>
      </c>
      <c r="D30" s="100" t="s">
        <v>96</v>
      </c>
      <c r="E30" s="100" t="str">
        <f t="shared" ref="E30:X30" si="47">E$1</f>
        <v>2005/06</v>
      </c>
      <c r="F30" s="100" t="str">
        <f t="shared" si="47"/>
        <v>2006/07</v>
      </c>
      <c r="G30" s="100" t="str">
        <f t="shared" si="47"/>
        <v>2007/08</v>
      </c>
      <c r="H30" s="100" t="str">
        <f t="shared" si="47"/>
        <v>2008/09</v>
      </c>
      <c r="I30" s="100" t="str">
        <f t="shared" si="47"/>
        <v>2009/10</v>
      </c>
      <c r="J30" s="100" t="str">
        <f t="shared" si="47"/>
        <v>2010/11</v>
      </c>
      <c r="K30" s="100" t="str">
        <f t="shared" si="47"/>
        <v>2011/12</v>
      </c>
      <c r="L30" s="100" t="str">
        <f t="shared" si="47"/>
        <v>2012/13</v>
      </c>
      <c r="M30" s="100" t="str">
        <f t="shared" si="47"/>
        <v>2013/14</v>
      </c>
      <c r="N30" s="100" t="str">
        <f t="shared" si="47"/>
        <v>2014/15</v>
      </c>
      <c r="O30" s="100" t="str">
        <f t="shared" si="47"/>
        <v>2015/16</v>
      </c>
      <c r="P30" s="100" t="str">
        <f t="shared" si="47"/>
        <v>2016/17</v>
      </c>
      <c r="Q30" s="100" t="str">
        <f t="shared" si="47"/>
        <v>2017/18</v>
      </c>
      <c r="R30" s="100" t="str">
        <f t="shared" si="47"/>
        <v>2018/19</v>
      </c>
      <c r="S30" s="100" t="str">
        <f t="shared" si="47"/>
        <v>2019/20</v>
      </c>
      <c r="T30" s="100" t="str">
        <f t="shared" si="47"/>
        <v>2020/21</v>
      </c>
      <c r="U30" s="100" t="str">
        <f t="shared" si="47"/>
        <v>2021/22</v>
      </c>
      <c r="V30" s="100" t="str">
        <f t="shared" si="47"/>
        <v>2022/23</v>
      </c>
      <c r="W30" s="100" t="str">
        <f t="shared" si="47"/>
        <v>2023/24</v>
      </c>
      <c r="X30" s="101" t="str">
        <f t="shared" si="47"/>
        <v>2024/25</v>
      </c>
      <c r="Y30" s="163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9" x14ac:dyDescent="0.25">
      <c r="A31" s="161"/>
      <c r="B31" s="102" t="s">
        <v>129</v>
      </c>
      <c r="C31" s="103" t="s">
        <v>42</v>
      </c>
      <c r="D31" s="104" t="s">
        <v>117</v>
      </c>
      <c r="E31" s="104"/>
      <c r="F31" s="104"/>
      <c r="G31" s="104">
        <v>19</v>
      </c>
      <c r="H31" s="104">
        <v>6</v>
      </c>
      <c r="I31" s="104">
        <v>3</v>
      </c>
      <c r="J31" s="104">
        <v>54</v>
      </c>
      <c r="K31" s="105">
        <v>38</v>
      </c>
      <c r="L31" s="105">
        <v>9</v>
      </c>
      <c r="M31" s="105">
        <v>8</v>
      </c>
      <c r="N31" s="105">
        <v>71</v>
      </c>
      <c r="O31" s="106">
        <v>31</v>
      </c>
      <c r="P31" s="106">
        <v>47</v>
      </c>
      <c r="Q31" s="106">
        <v>16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7">
        <f>SUM(Summary!E30:P30)</f>
        <v>0</v>
      </c>
      <c r="Y31" s="164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9" x14ac:dyDescent="0.25">
      <c r="A32" s="161"/>
      <c r="B32" s="102"/>
      <c r="C32" s="103" t="s">
        <v>44</v>
      </c>
      <c r="D32" s="104" t="s">
        <v>117</v>
      </c>
      <c r="E32" s="104"/>
      <c r="F32" s="104"/>
      <c r="G32" s="104">
        <v>6</v>
      </c>
      <c r="H32" s="104">
        <v>0</v>
      </c>
      <c r="I32" s="104">
        <v>0</v>
      </c>
      <c r="J32" s="104">
        <v>7</v>
      </c>
      <c r="K32" s="105">
        <v>0</v>
      </c>
      <c r="L32" s="105">
        <v>0</v>
      </c>
      <c r="M32" s="105">
        <v>0</v>
      </c>
      <c r="N32" s="105">
        <v>3</v>
      </c>
      <c r="O32" s="106">
        <v>1</v>
      </c>
      <c r="P32" s="106">
        <v>0</v>
      </c>
      <c r="Q32" s="106">
        <v>1</v>
      </c>
      <c r="R32" s="106">
        <v>0</v>
      </c>
      <c r="S32" s="106">
        <v>0</v>
      </c>
      <c r="T32" s="106">
        <v>0</v>
      </c>
      <c r="U32" s="106">
        <v>0</v>
      </c>
      <c r="V32" s="106">
        <v>0</v>
      </c>
      <c r="W32" s="106">
        <v>0</v>
      </c>
      <c r="X32" s="107">
        <f>SUM(Summary!E31:P31)</f>
        <v>0</v>
      </c>
      <c r="Y32" s="164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9" x14ac:dyDescent="0.25">
      <c r="A33" s="161"/>
      <c r="B33" s="108"/>
      <c r="C33" s="109" t="s">
        <v>127</v>
      </c>
      <c r="D33" s="110" t="s">
        <v>117</v>
      </c>
      <c r="E33" s="110"/>
      <c r="F33" s="110"/>
      <c r="G33" s="110">
        <v>2</v>
      </c>
      <c r="H33" s="110">
        <v>1</v>
      </c>
      <c r="I33" s="110">
        <v>1</v>
      </c>
      <c r="J33" s="110">
        <v>19</v>
      </c>
      <c r="K33" s="111">
        <v>14</v>
      </c>
      <c r="L33" s="111">
        <v>3</v>
      </c>
      <c r="M33" s="111">
        <v>0</v>
      </c>
      <c r="N33" s="111">
        <v>21</v>
      </c>
      <c r="O33" s="112">
        <v>8</v>
      </c>
      <c r="P33" s="112">
        <v>1</v>
      </c>
      <c r="Q33" s="112">
        <v>4</v>
      </c>
      <c r="R33" s="112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13">
        <f>SUM(Summary!E32:P32)</f>
        <v>0</v>
      </c>
      <c r="Y33" s="164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9" x14ac:dyDescent="0.25">
      <c r="A34" s="161"/>
      <c r="B34" s="116" t="s">
        <v>116</v>
      </c>
      <c r="C34" s="117" t="s">
        <v>73</v>
      </c>
      <c r="D34" s="118" t="s">
        <v>130</v>
      </c>
      <c r="E34" s="118" t="s">
        <v>118</v>
      </c>
      <c r="F34" s="119">
        <v>8.6603356626649947E-2</v>
      </c>
      <c r="G34" s="119">
        <f t="shared" ref="G34:X34" si="48">SUM(G31:G32)/G2*100</f>
        <v>7.3887985813506724E-2</v>
      </c>
      <c r="H34" s="119">
        <f t="shared" si="48"/>
        <v>1.8044570088117651E-2</v>
      </c>
      <c r="I34" s="119">
        <f t="shared" si="48"/>
        <v>8.8739018546454881E-3</v>
      </c>
      <c r="J34" s="119">
        <f t="shared" si="48"/>
        <v>0.17768197838688066</v>
      </c>
      <c r="K34" s="119">
        <f t="shared" si="48"/>
        <v>0.10897619730427302</v>
      </c>
      <c r="L34" s="119">
        <f t="shared" si="48"/>
        <v>2.5595085743537239E-2</v>
      </c>
      <c r="M34" s="119">
        <f t="shared" si="48"/>
        <v>2.2473803972244851E-2</v>
      </c>
      <c r="N34" s="119">
        <f t="shared" si="48"/>
        <v>0.20640410576815799</v>
      </c>
      <c r="O34" s="119">
        <f t="shared" si="48"/>
        <v>8.87385263858462E-2</v>
      </c>
      <c r="P34" s="119">
        <f t="shared" ref="P34:Q34" si="49">SUM(P31:P32)/P2*100</f>
        <v>0.12928781668638076</v>
      </c>
      <c r="Q34" s="119">
        <f t="shared" si="49"/>
        <v>4.638598597506071E-2</v>
      </c>
      <c r="R34" s="119">
        <f t="shared" ref="R34:S34" si="50">SUM(R31:R32)/R2*100</f>
        <v>0</v>
      </c>
      <c r="S34" s="119">
        <f t="shared" si="50"/>
        <v>0</v>
      </c>
      <c r="T34" s="119">
        <f t="shared" ref="T34:U34" si="51">SUM(T31:T32)/T2*100</f>
        <v>0</v>
      </c>
      <c r="U34" s="119">
        <f t="shared" si="51"/>
        <v>0</v>
      </c>
      <c r="V34" s="119">
        <f t="shared" ref="V34:W34" si="52">SUM(V31:V32)/V2*100</f>
        <v>0</v>
      </c>
      <c r="W34" s="119">
        <f t="shared" si="52"/>
        <v>0</v>
      </c>
      <c r="X34" s="120">
        <f t="shared" si="48"/>
        <v>0</v>
      </c>
      <c r="Y34" s="165"/>
      <c r="Z34" s="11" t="s">
        <v>190</v>
      </c>
      <c r="AA34" s="11" t="s">
        <v>191</v>
      </c>
      <c r="AB34" s="11" t="s">
        <v>191</v>
      </c>
      <c r="AC34" s="11" t="s">
        <v>192</v>
      </c>
      <c r="AD34" s="11" t="s">
        <v>193</v>
      </c>
      <c r="AE34" s="11" t="s">
        <v>194</v>
      </c>
      <c r="AF34" s="11" t="s">
        <v>195</v>
      </c>
      <c r="AG34" s="11" t="s">
        <v>196</v>
      </c>
      <c r="AH34" s="11" t="s">
        <v>197</v>
      </c>
      <c r="AI34" s="2" t="s">
        <v>198</v>
      </c>
      <c r="AJ34" s="2" t="s">
        <v>199</v>
      </c>
      <c r="AK34" s="2" t="s">
        <v>199</v>
      </c>
      <c r="AL34" s="2" t="s">
        <v>199</v>
      </c>
      <c r="AM34" s="2" t="s">
        <v>200</v>
      </c>
    </row>
    <row r="35" spans="1:39" x14ac:dyDescent="0.25">
      <c r="A35" s="161"/>
      <c r="B35" s="121"/>
      <c r="C35" s="122" t="s">
        <v>127</v>
      </c>
      <c r="D35" s="123" t="s">
        <v>130</v>
      </c>
      <c r="E35" s="123" t="s">
        <v>118</v>
      </c>
      <c r="F35" s="126">
        <v>0.19126554032515142</v>
      </c>
      <c r="G35" s="126">
        <f t="shared" ref="G35:X35" si="53">G33/G3*100</f>
        <v>3.163555836760519E-2</v>
      </c>
      <c r="H35" s="126">
        <f t="shared" si="53"/>
        <v>1.6097875080489377E-2</v>
      </c>
      <c r="I35" s="126">
        <f t="shared" si="53"/>
        <v>1.5956598053295037E-2</v>
      </c>
      <c r="J35" s="126">
        <f t="shared" si="53"/>
        <v>0.29968454258675081</v>
      </c>
      <c r="K35" s="126">
        <f t="shared" si="53"/>
        <v>0.21991831605403708</v>
      </c>
      <c r="L35" s="126">
        <f t="shared" si="53"/>
        <v>4.6970408642555195E-2</v>
      </c>
      <c r="M35" s="126">
        <f t="shared" si="53"/>
        <v>0</v>
      </c>
      <c r="N35" s="126">
        <f t="shared" si="53"/>
        <v>0.32766422218754876</v>
      </c>
      <c r="O35" s="126">
        <f t="shared" si="53"/>
        <v>0.1249024199843872</v>
      </c>
      <c r="P35" s="126">
        <f t="shared" ref="P35:Q35" si="54">P33/P3*100</f>
        <v>1.5593326056447841E-2</v>
      </c>
      <c r="Q35" s="126">
        <f t="shared" si="54"/>
        <v>6.2295592586824482E-2</v>
      </c>
      <c r="R35" s="126">
        <f t="shared" ref="R35:S35" si="55">R33/R3*100</f>
        <v>0</v>
      </c>
      <c r="S35" s="126">
        <f t="shared" si="55"/>
        <v>0</v>
      </c>
      <c r="T35" s="126">
        <f t="shared" ref="T35:U35" si="56">T33/T3*100</f>
        <v>0</v>
      </c>
      <c r="U35" s="126">
        <f t="shared" si="56"/>
        <v>0</v>
      </c>
      <c r="V35" s="126">
        <f t="shared" ref="V35:W35" si="57">V33/V3*100</f>
        <v>0</v>
      </c>
      <c r="W35" s="126">
        <f t="shared" si="57"/>
        <v>0</v>
      </c>
      <c r="X35" s="127">
        <f t="shared" si="53"/>
        <v>0</v>
      </c>
      <c r="Y35" s="165"/>
      <c r="Z35" s="11" t="s">
        <v>145</v>
      </c>
      <c r="AA35" s="11" t="s">
        <v>186</v>
      </c>
      <c r="AB35" s="11" t="s">
        <v>186</v>
      </c>
      <c r="AC35" s="11" t="s">
        <v>187</v>
      </c>
      <c r="AD35" s="11" t="s">
        <v>201</v>
      </c>
      <c r="AE35" s="11" t="s">
        <v>180</v>
      </c>
      <c r="AF35" s="11"/>
      <c r="AG35" s="11"/>
      <c r="AH35" s="11"/>
    </row>
    <row r="36" spans="1:39" x14ac:dyDescent="0.25">
      <c r="A36" s="161"/>
      <c r="B36" s="161"/>
      <c r="C36" s="161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28"/>
    </row>
    <row r="37" spans="1:39" x14ac:dyDescent="0.25">
      <c r="A37" s="161"/>
      <c r="B37" s="98" t="s">
        <v>202</v>
      </c>
      <c r="C37" s="99" t="s">
        <v>6</v>
      </c>
      <c r="D37" s="100" t="s">
        <v>96</v>
      </c>
      <c r="E37" s="100" t="str">
        <f t="shared" ref="E37:X37" si="58">E$1</f>
        <v>2005/06</v>
      </c>
      <c r="F37" s="100" t="str">
        <f t="shared" si="58"/>
        <v>2006/07</v>
      </c>
      <c r="G37" s="100" t="str">
        <f t="shared" si="58"/>
        <v>2007/08</v>
      </c>
      <c r="H37" s="100" t="str">
        <f t="shared" si="58"/>
        <v>2008/09</v>
      </c>
      <c r="I37" s="100" t="str">
        <f t="shared" si="58"/>
        <v>2009/10</v>
      </c>
      <c r="J37" s="100" t="str">
        <f t="shared" si="58"/>
        <v>2010/11</v>
      </c>
      <c r="K37" s="100" t="str">
        <f t="shared" si="58"/>
        <v>2011/12</v>
      </c>
      <c r="L37" s="100" t="str">
        <f t="shared" si="58"/>
        <v>2012/13</v>
      </c>
      <c r="M37" s="100" t="str">
        <f t="shared" si="58"/>
        <v>2013/14</v>
      </c>
      <c r="N37" s="100" t="str">
        <f t="shared" si="58"/>
        <v>2014/15</v>
      </c>
      <c r="O37" s="100" t="str">
        <f t="shared" si="58"/>
        <v>2015/16</v>
      </c>
      <c r="P37" s="100" t="str">
        <f t="shared" si="58"/>
        <v>2016/17</v>
      </c>
      <c r="Q37" s="100" t="str">
        <f t="shared" si="58"/>
        <v>2017/18</v>
      </c>
      <c r="R37" s="100" t="str">
        <f t="shared" si="58"/>
        <v>2018/19</v>
      </c>
      <c r="S37" s="100" t="str">
        <f t="shared" si="58"/>
        <v>2019/20</v>
      </c>
      <c r="T37" s="100" t="str">
        <f t="shared" si="58"/>
        <v>2020/21</v>
      </c>
      <c r="U37" s="100" t="str">
        <f t="shared" si="58"/>
        <v>2021/22</v>
      </c>
      <c r="V37" s="100" t="str">
        <f t="shared" si="58"/>
        <v>2022/23</v>
      </c>
      <c r="W37" s="100" t="str">
        <f t="shared" si="58"/>
        <v>2023/24</v>
      </c>
      <c r="X37" s="101" t="str">
        <f t="shared" si="58"/>
        <v>2024/25</v>
      </c>
      <c r="Y37" s="163"/>
      <c r="AB37" s="7"/>
      <c r="AC37" s="7"/>
      <c r="AD37" s="7"/>
      <c r="AE37" s="7"/>
      <c r="AF37" s="7"/>
      <c r="AG37" s="7"/>
      <c r="AH37" s="7"/>
    </row>
    <row r="38" spans="1:39" x14ac:dyDescent="0.25">
      <c r="A38" s="161"/>
      <c r="B38" s="116" t="s">
        <v>116</v>
      </c>
      <c r="C38" s="117" t="s">
        <v>203</v>
      </c>
      <c r="D38" s="118" t="s">
        <v>150</v>
      </c>
      <c r="E38" s="118" t="s">
        <v>118</v>
      </c>
      <c r="F38" s="118">
        <v>261</v>
      </c>
      <c r="G38" s="118">
        <v>407</v>
      </c>
      <c r="H38" s="118">
        <v>600</v>
      </c>
      <c r="I38" s="118">
        <v>717</v>
      </c>
      <c r="J38" s="118">
        <v>680</v>
      </c>
      <c r="K38" s="148">
        <v>926</v>
      </c>
      <c r="L38" s="148">
        <v>554</v>
      </c>
      <c r="M38" s="148">
        <v>482</v>
      </c>
      <c r="N38" s="148">
        <v>496</v>
      </c>
      <c r="O38" s="149">
        <v>429</v>
      </c>
      <c r="P38" s="149">
        <v>622</v>
      </c>
      <c r="Q38" s="149">
        <v>643.14021428571448</v>
      </c>
      <c r="R38" s="149">
        <v>431.14301470588242</v>
      </c>
      <c r="S38" s="149">
        <v>565.79059322033902</v>
      </c>
      <c r="T38" s="149">
        <v>0</v>
      </c>
      <c r="U38" s="149">
        <v>0</v>
      </c>
      <c r="V38" s="149">
        <v>0</v>
      </c>
      <c r="W38" s="149">
        <v>0</v>
      </c>
      <c r="X38" s="150">
        <f>Summary!Q36</f>
        <v>0</v>
      </c>
      <c r="Y38" s="164"/>
      <c r="Z38" s="7" t="s">
        <v>145</v>
      </c>
      <c r="AA38" s="7" t="s">
        <v>145</v>
      </c>
      <c r="AB38" s="7" t="s">
        <v>145</v>
      </c>
      <c r="AC38" s="7" t="s">
        <v>186</v>
      </c>
      <c r="AD38" s="7" t="s">
        <v>180</v>
      </c>
      <c r="AE38" s="7" t="s">
        <v>180</v>
      </c>
      <c r="AF38" s="7"/>
      <c r="AG38" s="7"/>
      <c r="AH38" s="7"/>
    </row>
    <row r="39" spans="1:39" x14ac:dyDescent="0.25">
      <c r="A39" s="161"/>
      <c r="B39" s="121"/>
      <c r="C39" s="122" t="s">
        <v>204</v>
      </c>
      <c r="D39" s="123" t="s">
        <v>150</v>
      </c>
      <c r="E39" s="123" t="s">
        <v>118</v>
      </c>
      <c r="F39" s="123">
        <v>5157</v>
      </c>
      <c r="G39" s="123">
        <v>536</v>
      </c>
      <c r="H39" s="123">
        <v>945</v>
      </c>
      <c r="I39" s="123">
        <v>5351</v>
      </c>
      <c r="J39" s="123">
        <v>1970</v>
      </c>
      <c r="K39" s="124">
        <v>2603</v>
      </c>
      <c r="L39" s="124">
        <v>1549</v>
      </c>
      <c r="M39" s="124">
        <v>1214</v>
      </c>
      <c r="N39" s="124">
        <v>1452.4805405405407</v>
      </c>
      <c r="O39" s="151">
        <v>1612</v>
      </c>
      <c r="P39" s="151">
        <v>1358</v>
      </c>
      <c r="Q39" s="151">
        <v>1437.1305882352942</v>
      </c>
      <c r="R39" s="151">
        <v>0</v>
      </c>
      <c r="S39" s="151">
        <v>0</v>
      </c>
      <c r="T39" s="151">
        <v>0</v>
      </c>
      <c r="U39" s="151">
        <v>0</v>
      </c>
      <c r="V39" s="151">
        <v>0</v>
      </c>
      <c r="W39" s="151">
        <v>0</v>
      </c>
      <c r="X39" s="152">
        <f>Summary!Q37</f>
        <v>0</v>
      </c>
      <c r="Y39" s="164"/>
      <c r="Z39" s="7" t="s">
        <v>145</v>
      </c>
      <c r="AA39" s="7" t="s">
        <v>187</v>
      </c>
      <c r="AB39" s="7" t="s">
        <v>187</v>
      </c>
      <c r="AC39" s="7" t="s">
        <v>205</v>
      </c>
      <c r="AD39" s="7" t="s">
        <v>180</v>
      </c>
      <c r="AE39" s="7" t="s">
        <v>201</v>
      </c>
      <c r="AF39" s="7"/>
      <c r="AG39" s="7"/>
      <c r="AH39" s="7"/>
    </row>
    <row r="40" spans="1:39" x14ac:dyDescent="0.25">
      <c r="A40" s="161"/>
      <c r="B40" s="161"/>
      <c r="C40" s="161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28"/>
    </row>
    <row r="41" spans="1:39" x14ac:dyDescent="0.25">
      <c r="A41" s="161"/>
      <c r="B41" s="98" t="s">
        <v>206</v>
      </c>
      <c r="C41" s="99" t="s">
        <v>6</v>
      </c>
      <c r="D41" s="100" t="s">
        <v>96</v>
      </c>
      <c r="E41" s="100" t="str">
        <f t="shared" ref="E41:X41" si="59">E$1</f>
        <v>2005/06</v>
      </c>
      <c r="F41" s="100" t="str">
        <f t="shared" si="59"/>
        <v>2006/07</v>
      </c>
      <c r="G41" s="100" t="str">
        <f t="shared" si="59"/>
        <v>2007/08</v>
      </c>
      <c r="H41" s="100" t="str">
        <f t="shared" si="59"/>
        <v>2008/09</v>
      </c>
      <c r="I41" s="100" t="str">
        <f t="shared" si="59"/>
        <v>2009/10</v>
      </c>
      <c r="J41" s="100" t="str">
        <f t="shared" si="59"/>
        <v>2010/11</v>
      </c>
      <c r="K41" s="100" t="str">
        <f t="shared" si="59"/>
        <v>2011/12</v>
      </c>
      <c r="L41" s="100" t="str">
        <f t="shared" si="59"/>
        <v>2012/13</v>
      </c>
      <c r="M41" s="100" t="str">
        <f t="shared" si="59"/>
        <v>2013/14</v>
      </c>
      <c r="N41" s="100" t="str">
        <f t="shared" si="59"/>
        <v>2014/15</v>
      </c>
      <c r="O41" s="100" t="str">
        <f t="shared" si="59"/>
        <v>2015/16</v>
      </c>
      <c r="P41" s="100" t="str">
        <f t="shared" si="59"/>
        <v>2016/17</v>
      </c>
      <c r="Q41" s="100" t="str">
        <f t="shared" si="59"/>
        <v>2017/18</v>
      </c>
      <c r="R41" s="100" t="str">
        <f t="shared" si="59"/>
        <v>2018/19</v>
      </c>
      <c r="S41" s="100" t="str">
        <f t="shared" si="59"/>
        <v>2019/20</v>
      </c>
      <c r="T41" s="100" t="str">
        <f t="shared" si="59"/>
        <v>2020/21</v>
      </c>
      <c r="U41" s="100" t="str">
        <f t="shared" si="59"/>
        <v>2021/22</v>
      </c>
      <c r="V41" s="100" t="str">
        <f t="shared" si="59"/>
        <v>2022/23</v>
      </c>
      <c r="W41" s="100" t="str">
        <f t="shared" si="59"/>
        <v>2023/24</v>
      </c>
      <c r="X41" s="101" t="str">
        <f t="shared" si="59"/>
        <v>2024/25</v>
      </c>
      <c r="Y41" s="163"/>
    </row>
    <row r="42" spans="1:39" x14ac:dyDescent="0.25">
      <c r="A42" s="161"/>
      <c r="B42" s="102" t="s">
        <v>129</v>
      </c>
      <c r="C42" s="103" t="s">
        <v>207</v>
      </c>
      <c r="D42" s="104" t="s">
        <v>117</v>
      </c>
      <c r="E42" s="104"/>
      <c r="F42" s="104"/>
      <c r="G42" s="105">
        <v>16310</v>
      </c>
      <c r="H42" s="105">
        <v>38799</v>
      </c>
      <c r="I42" s="105">
        <v>41296</v>
      </c>
      <c r="J42" s="105">
        <v>40877</v>
      </c>
      <c r="K42" s="105">
        <v>44692</v>
      </c>
      <c r="L42" s="105">
        <v>35246</v>
      </c>
      <c r="M42" s="105">
        <v>37040</v>
      </c>
      <c r="N42" s="105">
        <v>35417</v>
      </c>
      <c r="O42" s="105">
        <v>34557</v>
      </c>
      <c r="P42" s="105">
        <v>33183</v>
      </c>
      <c r="Q42" s="105">
        <v>33290</v>
      </c>
      <c r="R42" s="105">
        <v>34721</v>
      </c>
      <c r="S42" s="105">
        <v>33304</v>
      </c>
      <c r="T42" s="105">
        <v>31097</v>
      </c>
      <c r="U42" s="105">
        <v>28725</v>
      </c>
      <c r="V42" s="105">
        <v>27242</v>
      </c>
      <c r="W42" s="105">
        <v>25177</v>
      </c>
      <c r="X42" s="114">
        <f>SUM(Summary!E8:P8)</f>
        <v>14982</v>
      </c>
      <c r="Y42" s="129"/>
      <c r="Z42" s="8"/>
      <c r="AA42" s="8"/>
      <c r="AB42" s="8"/>
      <c r="AC42" s="8"/>
      <c r="AD42" s="8"/>
      <c r="AE42" s="8"/>
      <c r="AF42" s="8"/>
      <c r="AG42" s="8"/>
      <c r="AH42" s="8"/>
    </row>
    <row r="43" spans="1:39" x14ac:dyDescent="0.25">
      <c r="A43" s="161"/>
      <c r="B43" s="108"/>
      <c r="C43" s="109" t="s">
        <v>208</v>
      </c>
      <c r="D43" s="110" t="s">
        <v>117</v>
      </c>
      <c r="E43" s="110"/>
      <c r="F43" s="110"/>
      <c r="G43" s="111">
        <v>15379</v>
      </c>
      <c r="H43" s="111">
        <v>38379</v>
      </c>
      <c r="I43" s="111">
        <v>41160</v>
      </c>
      <c r="J43" s="111">
        <v>40694</v>
      </c>
      <c r="K43" s="111">
        <v>44469</v>
      </c>
      <c r="L43" s="111">
        <v>35041</v>
      </c>
      <c r="M43" s="111">
        <v>36734</v>
      </c>
      <c r="N43" s="111">
        <v>35047</v>
      </c>
      <c r="O43" s="111">
        <v>34316</v>
      </c>
      <c r="P43" s="111">
        <v>32773</v>
      </c>
      <c r="Q43" s="111">
        <v>32887</v>
      </c>
      <c r="R43" s="111">
        <v>34255</v>
      </c>
      <c r="S43" s="111">
        <v>32688</v>
      </c>
      <c r="T43" s="111">
        <v>30798</v>
      </c>
      <c r="U43" s="111">
        <v>28347</v>
      </c>
      <c r="V43" s="111">
        <v>26818</v>
      </c>
      <c r="W43" s="111">
        <v>24668</v>
      </c>
      <c r="X43" s="115">
        <f>SUM(Summary!E10:P10)</f>
        <v>14650</v>
      </c>
      <c r="Y43" s="129"/>
      <c r="Z43" s="8"/>
      <c r="AA43" s="8"/>
      <c r="AB43" s="8"/>
      <c r="AC43" s="8"/>
      <c r="AD43" s="8"/>
      <c r="AE43" s="8"/>
      <c r="AF43" s="8"/>
      <c r="AG43" s="8"/>
      <c r="AH43" s="8"/>
    </row>
    <row r="44" spans="1:39" x14ac:dyDescent="0.25">
      <c r="A44" s="161"/>
      <c r="B44" s="116" t="s">
        <v>116</v>
      </c>
      <c r="C44" s="117" t="s">
        <v>209</v>
      </c>
      <c r="D44" s="118" t="s">
        <v>185</v>
      </c>
      <c r="E44" s="118" t="s">
        <v>118</v>
      </c>
      <c r="F44" s="119">
        <v>100</v>
      </c>
      <c r="G44" s="119">
        <f t="shared" ref="G44:O44" si="60">G43/G42*100</f>
        <v>94.291845493562235</v>
      </c>
      <c r="H44" s="119">
        <f t="shared" si="60"/>
        <v>98.917497873656529</v>
      </c>
      <c r="I44" s="119">
        <f t="shared" si="60"/>
        <v>99.670670282836099</v>
      </c>
      <c r="J44" s="119">
        <f t="shared" si="60"/>
        <v>99.552315483034477</v>
      </c>
      <c r="K44" s="119">
        <f t="shared" si="60"/>
        <v>99.501029266982911</v>
      </c>
      <c r="L44" s="119">
        <f t="shared" ref="L44:M44" si="61">L43/L42*100</f>
        <v>99.418373716166371</v>
      </c>
      <c r="M44" s="119">
        <f t="shared" si="61"/>
        <v>99.17386609071275</v>
      </c>
      <c r="N44" s="119">
        <f t="shared" ref="N44" si="62">N43/N42*100</f>
        <v>98.955303950080463</v>
      </c>
      <c r="O44" s="119">
        <f t="shared" si="60"/>
        <v>99.302601498972706</v>
      </c>
      <c r="P44" s="119">
        <f t="shared" ref="P44:Q44" si="63">P43/P42*100</f>
        <v>98.764427568333176</v>
      </c>
      <c r="Q44" s="119">
        <f t="shared" si="63"/>
        <v>98.789426254130376</v>
      </c>
      <c r="R44" s="119">
        <f t="shared" ref="R44:S44" si="64">R43/R42*100</f>
        <v>98.657872757121041</v>
      </c>
      <c r="S44" s="119">
        <f t="shared" si="64"/>
        <v>98.150372327648327</v>
      </c>
      <c r="T44" s="119">
        <f t="shared" ref="T44:V44" si="65">T43/T42*100</f>
        <v>99.038492459079649</v>
      </c>
      <c r="U44" s="119">
        <f t="shared" si="65"/>
        <v>98.684073107049613</v>
      </c>
      <c r="V44" s="119">
        <f t="shared" si="65"/>
        <v>98.443579766536971</v>
      </c>
      <c r="W44" s="119">
        <f t="shared" ref="W44" si="66">W43/W42*100</f>
        <v>97.978313540135844</v>
      </c>
      <c r="X44" s="120">
        <f>IF(X42&gt;0,X43/X42*100,0)</f>
        <v>97.784007475637438</v>
      </c>
      <c r="Y44" s="165"/>
      <c r="Z44" s="9" t="s">
        <v>210</v>
      </c>
      <c r="AA44" s="9" t="s">
        <v>211</v>
      </c>
      <c r="AB44" s="9" t="s">
        <v>212</v>
      </c>
      <c r="AC44" s="9" t="s">
        <v>213</v>
      </c>
      <c r="AD44" s="9" t="s">
        <v>214</v>
      </c>
      <c r="AE44" s="9" t="s">
        <v>180</v>
      </c>
      <c r="AF44" s="9"/>
      <c r="AG44" s="9"/>
      <c r="AH44" s="9"/>
    </row>
    <row r="45" spans="1:39" x14ac:dyDescent="0.25">
      <c r="A45" s="161"/>
      <c r="B45" s="121"/>
      <c r="C45" s="122" t="s">
        <v>215</v>
      </c>
      <c r="D45" s="123" t="s">
        <v>216</v>
      </c>
      <c r="E45" s="123" t="s">
        <v>118</v>
      </c>
      <c r="F45" s="123" t="s">
        <v>118</v>
      </c>
      <c r="G45" s="147" t="s">
        <v>118</v>
      </c>
      <c r="H45" s="124">
        <v>7.2</v>
      </c>
      <c r="I45" s="124">
        <v>6.36</v>
      </c>
      <c r="J45" s="124">
        <v>6.81</v>
      </c>
      <c r="K45" s="124">
        <v>7.0197127002595545</v>
      </c>
      <c r="L45" s="124">
        <v>6.5827472776769511</v>
      </c>
      <c r="M45" s="124">
        <v>8</v>
      </c>
      <c r="N45" s="124">
        <v>10.83318116975749</v>
      </c>
      <c r="O45" s="124">
        <v>13.999388040564169</v>
      </c>
      <c r="P45" s="124">
        <v>13.999388040564169</v>
      </c>
      <c r="Q45" s="124">
        <v>13.999388040564169</v>
      </c>
      <c r="R45" s="124">
        <v>13.999388040564169</v>
      </c>
      <c r="S45" s="124">
        <v>14.926994346370682</v>
      </c>
      <c r="T45" s="124">
        <v>14.926994346370682</v>
      </c>
      <c r="U45" s="124">
        <v>14.926994346370682</v>
      </c>
      <c r="V45" s="124">
        <v>14.914907897680662</v>
      </c>
      <c r="W45" s="124">
        <v>14.914907897680662</v>
      </c>
      <c r="X45" s="125">
        <f>Summary!Q12</f>
        <v>14.856587030716723</v>
      </c>
      <c r="Y45" s="167"/>
      <c r="Z45" s="10" t="s">
        <v>217</v>
      </c>
      <c r="AA45" s="10" t="s">
        <v>218</v>
      </c>
      <c r="AB45" s="10" t="s">
        <v>218</v>
      </c>
      <c r="AC45" s="10" t="s">
        <v>219</v>
      </c>
      <c r="AD45" s="10" t="s">
        <v>220</v>
      </c>
      <c r="AE45" s="10" t="s">
        <v>221</v>
      </c>
      <c r="AF45" s="10" t="s">
        <v>222</v>
      </c>
      <c r="AG45" s="10" t="s">
        <v>223</v>
      </c>
      <c r="AH45" s="10"/>
    </row>
    <row r="46" spans="1:39" x14ac:dyDescent="0.25">
      <c r="A46" s="161"/>
      <c r="B46" s="161"/>
      <c r="C46" s="161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28"/>
      <c r="AB46" s="7"/>
      <c r="AC46" s="7"/>
      <c r="AD46" s="7"/>
      <c r="AE46" s="7"/>
      <c r="AF46" s="7"/>
      <c r="AG46" s="7"/>
      <c r="AH46" s="7"/>
    </row>
    <row r="47" spans="1:39" x14ac:dyDescent="0.25">
      <c r="A47" s="161"/>
      <c r="B47" s="98" t="s">
        <v>224</v>
      </c>
      <c r="C47" s="99" t="s">
        <v>6</v>
      </c>
      <c r="D47" s="100" t="s">
        <v>96</v>
      </c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 t="str">
        <f t="shared" ref="O47:X47" si="67">O$1</f>
        <v>2015/16</v>
      </c>
      <c r="P47" s="100" t="str">
        <f t="shared" si="67"/>
        <v>2016/17</v>
      </c>
      <c r="Q47" s="100" t="str">
        <f t="shared" si="67"/>
        <v>2017/18</v>
      </c>
      <c r="R47" s="100" t="str">
        <f t="shared" si="67"/>
        <v>2018/19</v>
      </c>
      <c r="S47" s="100" t="str">
        <f t="shared" si="67"/>
        <v>2019/20</v>
      </c>
      <c r="T47" s="100" t="str">
        <f t="shared" si="67"/>
        <v>2020/21</v>
      </c>
      <c r="U47" s="100" t="str">
        <f t="shared" si="67"/>
        <v>2021/22</v>
      </c>
      <c r="V47" s="100" t="str">
        <f t="shared" si="67"/>
        <v>2022/23</v>
      </c>
      <c r="W47" s="100" t="str">
        <f t="shared" si="67"/>
        <v>2023/24</v>
      </c>
      <c r="X47" s="101" t="str">
        <f t="shared" si="67"/>
        <v>2024/25</v>
      </c>
      <c r="Y47" s="163"/>
      <c r="AB47" s="7"/>
      <c r="AC47" s="7"/>
      <c r="AD47" s="7"/>
      <c r="AE47" s="7"/>
      <c r="AF47" s="7"/>
      <c r="AG47" s="7"/>
      <c r="AH47" s="7"/>
    </row>
    <row r="48" spans="1:39" x14ac:dyDescent="0.25">
      <c r="A48" s="161"/>
      <c r="B48" s="102" t="s">
        <v>129</v>
      </c>
      <c r="C48" s="103" t="s">
        <v>207</v>
      </c>
      <c r="D48" s="104" t="s">
        <v>117</v>
      </c>
      <c r="E48" s="104"/>
      <c r="F48" s="104"/>
      <c r="G48" s="105"/>
      <c r="H48" s="105"/>
      <c r="I48" s="105"/>
      <c r="J48" s="105"/>
      <c r="K48" s="105"/>
      <c r="L48" s="105"/>
      <c r="M48" s="105"/>
      <c r="N48" s="105"/>
      <c r="O48" s="105">
        <v>747</v>
      </c>
      <c r="P48" s="105">
        <v>843</v>
      </c>
      <c r="Q48" s="105">
        <v>886</v>
      </c>
      <c r="R48" s="105">
        <v>867</v>
      </c>
      <c r="S48" s="105">
        <v>909</v>
      </c>
      <c r="T48" s="105">
        <v>1082</v>
      </c>
      <c r="U48" s="105">
        <v>936</v>
      </c>
      <c r="V48" s="105">
        <v>1004</v>
      </c>
      <c r="W48" s="105">
        <v>908</v>
      </c>
      <c r="X48" s="114">
        <f>SUM(Summary!E9:P9)</f>
        <v>613</v>
      </c>
      <c r="Y48" s="129"/>
      <c r="AB48" s="7"/>
      <c r="AC48" s="7"/>
      <c r="AD48" s="7"/>
      <c r="AE48" s="7"/>
      <c r="AF48" s="7"/>
      <c r="AG48" s="7"/>
      <c r="AH48" s="7"/>
    </row>
    <row r="49" spans="1:39" x14ac:dyDescent="0.25">
      <c r="A49" s="161"/>
      <c r="B49" s="108"/>
      <c r="C49" s="109" t="s">
        <v>208</v>
      </c>
      <c r="D49" s="110" t="s">
        <v>117</v>
      </c>
      <c r="E49" s="110"/>
      <c r="F49" s="110"/>
      <c r="G49" s="111"/>
      <c r="H49" s="111"/>
      <c r="I49" s="111"/>
      <c r="J49" s="111"/>
      <c r="K49" s="111"/>
      <c r="L49" s="111"/>
      <c r="M49" s="111"/>
      <c r="N49" s="111"/>
      <c r="O49" s="111">
        <v>700</v>
      </c>
      <c r="P49" s="111">
        <v>794</v>
      </c>
      <c r="Q49" s="111">
        <v>815</v>
      </c>
      <c r="R49" s="111">
        <v>790</v>
      </c>
      <c r="S49" s="111">
        <v>808</v>
      </c>
      <c r="T49" s="111">
        <v>855</v>
      </c>
      <c r="U49" s="111">
        <v>822</v>
      </c>
      <c r="V49" s="111">
        <v>861</v>
      </c>
      <c r="W49" s="111">
        <v>715</v>
      </c>
      <c r="X49" s="115">
        <f>SUM(Summary!E11:P11)</f>
        <v>487</v>
      </c>
      <c r="Y49" s="129"/>
      <c r="AB49" s="7"/>
      <c r="AC49" s="7"/>
      <c r="AD49" s="7"/>
      <c r="AE49" s="7"/>
      <c r="AF49" s="7"/>
      <c r="AG49" s="7"/>
      <c r="AH49" s="7"/>
    </row>
    <row r="50" spans="1:39" x14ac:dyDescent="0.25">
      <c r="A50" s="161"/>
      <c r="B50" s="116" t="s">
        <v>116</v>
      </c>
      <c r="C50" s="117" t="s">
        <v>209</v>
      </c>
      <c r="D50" s="118" t="s">
        <v>185</v>
      </c>
      <c r="E50" s="118"/>
      <c r="F50" s="118"/>
      <c r="G50" s="119"/>
      <c r="H50" s="119"/>
      <c r="I50" s="119"/>
      <c r="J50" s="119"/>
      <c r="K50" s="119"/>
      <c r="L50" s="119"/>
      <c r="M50" s="119"/>
      <c r="N50" s="119"/>
      <c r="O50" s="119">
        <f t="shared" ref="O50:S50" si="68">O49/O48*100</f>
        <v>93.708165997322624</v>
      </c>
      <c r="P50" s="119">
        <f t="shared" si="68"/>
        <v>94.187425860023723</v>
      </c>
      <c r="Q50" s="119">
        <f t="shared" si="68"/>
        <v>91.986455981941305</v>
      </c>
      <c r="R50" s="119">
        <f t="shared" si="68"/>
        <v>91.118800461361019</v>
      </c>
      <c r="S50" s="119">
        <f t="shared" si="68"/>
        <v>88.888888888888886</v>
      </c>
      <c r="T50" s="119">
        <f t="shared" ref="T50:V50" si="69">T49/T48*100</f>
        <v>79.020332717190385</v>
      </c>
      <c r="U50" s="119">
        <f t="shared" si="69"/>
        <v>87.820512820512818</v>
      </c>
      <c r="V50" s="119">
        <f t="shared" si="69"/>
        <v>85.756972111553793</v>
      </c>
      <c r="W50" s="119">
        <f t="shared" ref="W50" si="70">W49/W48*100</f>
        <v>78.744493392070481</v>
      </c>
      <c r="X50" s="120">
        <f>IF(X48&gt;0,X49/X48*100,0)</f>
        <v>79.445350734094617</v>
      </c>
      <c r="Y50" s="165"/>
      <c r="AB50" s="7"/>
      <c r="AC50" s="7"/>
      <c r="AD50" s="7"/>
      <c r="AE50" s="7"/>
      <c r="AF50" s="7"/>
      <c r="AG50" s="7"/>
      <c r="AH50" s="7"/>
    </row>
    <row r="51" spans="1:39" x14ac:dyDescent="0.25">
      <c r="A51" s="161"/>
      <c r="B51" s="121"/>
      <c r="C51" s="122" t="s">
        <v>215</v>
      </c>
      <c r="D51" s="123" t="s">
        <v>216</v>
      </c>
      <c r="E51" s="123"/>
      <c r="F51" s="123"/>
      <c r="G51" s="147"/>
      <c r="H51" s="124"/>
      <c r="I51" s="124"/>
      <c r="J51" s="124"/>
      <c r="K51" s="124"/>
      <c r="L51" s="124"/>
      <c r="M51" s="124"/>
      <c r="N51" s="124"/>
      <c r="O51" s="124">
        <v>13.97</v>
      </c>
      <c r="P51" s="124">
        <v>10.65</v>
      </c>
      <c r="Q51" s="124">
        <v>7.63</v>
      </c>
      <c r="R51" s="124">
        <v>9.1999999999999993</v>
      </c>
      <c r="S51" s="124">
        <v>9.14</v>
      </c>
      <c r="T51" s="124">
        <v>9.14</v>
      </c>
      <c r="U51" s="124">
        <v>9.14</v>
      </c>
      <c r="V51" s="124">
        <v>25.038327526132406</v>
      </c>
      <c r="W51" s="124">
        <v>25.038327526132406</v>
      </c>
      <c r="X51" s="125">
        <f>Summary!Q13</f>
        <v>32.887063655030801</v>
      </c>
      <c r="Y51" s="167"/>
      <c r="AB51" s="7"/>
      <c r="AC51" s="7"/>
      <c r="AD51" s="7"/>
      <c r="AE51" s="7"/>
      <c r="AF51" s="7"/>
      <c r="AG51" s="7"/>
      <c r="AH51" s="7"/>
    </row>
    <row r="52" spans="1:39" x14ac:dyDescent="0.25">
      <c r="A52" s="161"/>
      <c r="B52" s="161"/>
      <c r="C52" s="161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28"/>
      <c r="AB52" s="7"/>
      <c r="AC52" s="7"/>
      <c r="AD52" s="7"/>
      <c r="AE52" s="7"/>
      <c r="AF52" s="7"/>
      <c r="AG52" s="7"/>
      <c r="AH52" s="7"/>
    </row>
    <row r="53" spans="1:39" x14ac:dyDescent="0.25">
      <c r="A53" s="161"/>
      <c r="B53" s="98" t="s">
        <v>225</v>
      </c>
      <c r="C53" s="99" t="s">
        <v>6</v>
      </c>
      <c r="D53" s="100" t="s">
        <v>96</v>
      </c>
      <c r="E53" s="100"/>
      <c r="F53" s="100"/>
      <c r="G53" s="100"/>
      <c r="H53" s="100"/>
      <c r="I53" s="100"/>
      <c r="J53" s="100"/>
      <c r="K53" s="100"/>
      <c r="L53" s="100" t="str">
        <f t="shared" ref="L53:X53" si="71">L$1</f>
        <v>2012/13</v>
      </c>
      <c r="M53" s="100" t="str">
        <f t="shared" si="71"/>
        <v>2013/14</v>
      </c>
      <c r="N53" s="100" t="str">
        <f t="shared" si="71"/>
        <v>2014/15</v>
      </c>
      <c r="O53" s="100" t="str">
        <f t="shared" si="71"/>
        <v>2015/16</v>
      </c>
      <c r="P53" s="100" t="str">
        <f t="shared" si="71"/>
        <v>2016/17</v>
      </c>
      <c r="Q53" s="100" t="str">
        <f t="shared" si="71"/>
        <v>2017/18</v>
      </c>
      <c r="R53" s="100" t="str">
        <f t="shared" si="71"/>
        <v>2018/19</v>
      </c>
      <c r="S53" s="100" t="str">
        <f t="shared" si="71"/>
        <v>2019/20</v>
      </c>
      <c r="T53" s="100" t="str">
        <f t="shared" si="71"/>
        <v>2020/21</v>
      </c>
      <c r="U53" s="100" t="str">
        <f t="shared" si="71"/>
        <v>2021/22</v>
      </c>
      <c r="V53" s="100" t="str">
        <f t="shared" si="71"/>
        <v>2022/23</v>
      </c>
      <c r="W53" s="100" t="str">
        <f t="shared" si="71"/>
        <v>2023/24</v>
      </c>
      <c r="X53" s="101" t="str">
        <f t="shared" si="71"/>
        <v>2024/25</v>
      </c>
      <c r="Y53" s="163"/>
      <c r="AB53" s="7"/>
      <c r="AC53" s="7"/>
      <c r="AD53" s="7"/>
      <c r="AE53" s="7"/>
      <c r="AF53" s="7"/>
      <c r="AG53" s="7"/>
      <c r="AH53" s="7"/>
    </row>
    <row r="54" spans="1:39" x14ac:dyDescent="0.25">
      <c r="A54" s="161"/>
      <c r="B54" s="108" t="s">
        <v>129</v>
      </c>
      <c r="C54" s="109" t="s">
        <v>73</v>
      </c>
      <c r="D54" s="110" t="s">
        <v>117</v>
      </c>
      <c r="E54" s="110"/>
      <c r="F54" s="110"/>
      <c r="G54" s="110"/>
      <c r="H54" s="110"/>
      <c r="I54" s="110"/>
      <c r="J54" s="110"/>
      <c r="K54" s="110"/>
      <c r="L54" s="110">
        <v>214</v>
      </c>
      <c r="M54" s="110">
        <v>267</v>
      </c>
      <c r="N54" s="110">
        <v>342</v>
      </c>
      <c r="O54" s="111">
        <v>284</v>
      </c>
      <c r="P54" s="111">
        <v>343</v>
      </c>
      <c r="Q54" s="111">
        <v>331</v>
      </c>
      <c r="R54" s="111">
        <v>345</v>
      </c>
      <c r="S54" s="111">
        <v>275</v>
      </c>
      <c r="T54" s="111">
        <v>0</v>
      </c>
      <c r="U54" s="111">
        <v>0</v>
      </c>
      <c r="V54" s="111">
        <v>1277</v>
      </c>
      <c r="W54" s="111">
        <v>1703</v>
      </c>
      <c r="X54" s="115">
        <f>SUM(Summary!E41:P41)</f>
        <v>0</v>
      </c>
      <c r="Y54" s="129"/>
      <c r="AB54" s="7"/>
      <c r="AC54" s="7"/>
      <c r="AD54" s="7"/>
      <c r="AE54" s="7"/>
      <c r="AF54" s="7"/>
      <c r="AG54" s="7"/>
      <c r="AH54" s="7"/>
    </row>
    <row r="55" spans="1:39" x14ac:dyDescent="0.25">
      <c r="A55" s="161"/>
      <c r="B55" s="153" t="s">
        <v>116</v>
      </c>
      <c r="C55" s="71" t="s">
        <v>73</v>
      </c>
      <c r="D55" s="154" t="s">
        <v>130</v>
      </c>
      <c r="E55" s="154"/>
      <c r="F55" s="154"/>
      <c r="G55" s="154"/>
      <c r="H55" s="154"/>
      <c r="I55" s="154"/>
      <c r="J55" s="154"/>
      <c r="K55" s="154"/>
      <c r="L55" s="155">
        <f t="shared" ref="L55:X55" si="72">L54/L2*100</f>
        <v>0.60859426101299663</v>
      </c>
      <c r="M55" s="155">
        <f t="shared" si="72"/>
        <v>0.75006320757367195</v>
      </c>
      <c r="N55" s="155">
        <f t="shared" si="72"/>
        <v>0.95392167800959493</v>
      </c>
      <c r="O55" s="155">
        <f t="shared" si="72"/>
        <v>0.78755442167438505</v>
      </c>
      <c r="P55" s="155">
        <f t="shared" si="72"/>
        <v>0.9435259813495448</v>
      </c>
      <c r="Q55" s="155">
        <f t="shared" si="72"/>
        <v>0.90316243280853503</v>
      </c>
      <c r="R55" s="155">
        <f t="shared" si="72"/>
        <v>0.93531421135390114</v>
      </c>
      <c r="S55" s="155">
        <f t="shared" si="72"/>
        <v>0.73972455347536048</v>
      </c>
      <c r="T55" s="155">
        <f t="shared" si="72"/>
        <v>0</v>
      </c>
      <c r="U55" s="155">
        <f t="shared" si="72"/>
        <v>0</v>
      </c>
      <c r="V55" s="155">
        <f t="shared" si="72"/>
        <v>3.3302039326135713</v>
      </c>
      <c r="W55" s="155">
        <f t="shared" si="72"/>
        <v>4.4009716766590863</v>
      </c>
      <c r="X55" s="156">
        <f t="shared" si="72"/>
        <v>0</v>
      </c>
      <c r="Y55" s="165"/>
      <c r="Z55" s="300" t="s">
        <v>226</v>
      </c>
      <c r="AA55" s="300"/>
      <c r="AB55" s="11" t="s">
        <v>180</v>
      </c>
      <c r="AC55" s="11" t="s">
        <v>180</v>
      </c>
      <c r="AD55" s="11" t="s">
        <v>180</v>
      </c>
      <c r="AE55" s="11" t="s">
        <v>180</v>
      </c>
      <c r="AF55" s="11"/>
      <c r="AG55" s="11"/>
      <c r="AH55" s="11"/>
    </row>
    <row r="56" spans="1:39" x14ac:dyDescent="0.25">
      <c r="A56" s="161"/>
      <c r="B56" s="161"/>
      <c r="C56" s="161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28"/>
    </row>
    <row r="57" spans="1:39" x14ac:dyDescent="0.25">
      <c r="A57" s="161"/>
      <c r="B57" s="98" t="s">
        <v>227</v>
      </c>
      <c r="C57" s="99" t="s">
        <v>6</v>
      </c>
      <c r="D57" s="100" t="s">
        <v>96</v>
      </c>
      <c r="E57" s="100" t="str">
        <f t="shared" ref="E57:X57" si="73">E$1</f>
        <v>2005/06</v>
      </c>
      <c r="F57" s="100" t="str">
        <f t="shared" si="73"/>
        <v>2006/07</v>
      </c>
      <c r="G57" s="100" t="str">
        <f t="shared" si="73"/>
        <v>2007/08</v>
      </c>
      <c r="H57" s="100" t="str">
        <f t="shared" si="73"/>
        <v>2008/09</v>
      </c>
      <c r="I57" s="100" t="str">
        <f t="shared" si="73"/>
        <v>2009/10</v>
      </c>
      <c r="J57" s="100" t="str">
        <f t="shared" si="73"/>
        <v>2010/11</v>
      </c>
      <c r="K57" s="100" t="str">
        <f t="shared" si="73"/>
        <v>2011/12</v>
      </c>
      <c r="L57" s="100" t="str">
        <f t="shared" si="73"/>
        <v>2012/13</v>
      </c>
      <c r="M57" s="100" t="str">
        <f t="shared" si="73"/>
        <v>2013/14</v>
      </c>
      <c r="N57" s="100" t="str">
        <f t="shared" si="73"/>
        <v>2014/15</v>
      </c>
      <c r="O57" s="100" t="str">
        <f t="shared" si="73"/>
        <v>2015/16</v>
      </c>
      <c r="P57" s="100" t="str">
        <f t="shared" si="73"/>
        <v>2016/17</v>
      </c>
      <c r="Q57" s="100" t="str">
        <f t="shared" si="73"/>
        <v>2017/18</v>
      </c>
      <c r="R57" s="100" t="str">
        <f t="shared" si="73"/>
        <v>2018/19</v>
      </c>
      <c r="S57" s="100" t="str">
        <f t="shared" si="73"/>
        <v>2019/20</v>
      </c>
      <c r="T57" s="100" t="str">
        <f t="shared" si="73"/>
        <v>2020/21</v>
      </c>
      <c r="U57" s="100" t="str">
        <f t="shared" si="73"/>
        <v>2021/22</v>
      </c>
      <c r="V57" s="100" t="str">
        <f t="shared" si="73"/>
        <v>2022/23</v>
      </c>
      <c r="W57" s="100" t="str">
        <f t="shared" si="73"/>
        <v>2023/24</v>
      </c>
      <c r="X57" s="101" t="str">
        <f t="shared" si="73"/>
        <v>2024/25</v>
      </c>
      <c r="Y57" s="163"/>
      <c r="AB57" s="7"/>
      <c r="AC57" s="7"/>
      <c r="AD57" s="7"/>
      <c r="AE57" s="7"/>
      <c r="AF57" s="7"/>
      <c r="AG57" s="7"/>
      <c r="AH57" s="7"/>
    </row>
    <row r="58" spans="1:39" x14ac:dyDescent="0.25">
      <c r="A58" s="161"/>
      <c r="B58" s="108" t="s">
        <v>129</v>
      </c>
      <c r="C58" s="109" t="s">
        <v>228</v>
      </c>
      <c r="D58" s="110" t="s">
        <v>117</v>
      </c>
      <c r="E58" s="110"/>
      <c r="F58" s="110"/>
      <c r="G58" s="110">
        <v>260</v>
      </c>
      <c r="H58" s="110">
        <v>650</v>
      </c>
      <c r="I58" s="110">
        <v>553</v>
      </c>
      <c r="J58" s="110">
        <v>447</v>
      </c>
      <c r="K58" s="110">
        <v>301</v>
      </c>
      <c r="L58" s="110">
        <v>232</v>
      </c>
      <c r="M58" s="110">
        <v>175</v>
      </c>
      <c r="N58" s="110">
        <v>154</v>
      </c>
      <c r="O58" s="111">
        <v>259</v>
      </c>
      <c r="P58" s="111">
        <v>284</v>
      </c>
      <c r="Q58" s="111">
        <v>396</v>
      </c>
      <c r="R58" s="111">
        <v>255</v>
      </c>
      <c r="S58" s="111">
        <v>231</v>
      </c>
      <c r="T58" s="111">
        <v>370</v>
      </c>
      <c r="U58" s="111">
        <v>366</v>
      </c>
      <c r="V58" s="111">
        <v>286</v>
      </c>
      <c r="W58" s="111">
        <v>223</v>
      </c>
      <c r="X58" s="115">
        <f>SUM(Summary!E14:P22)</f>
        <v>0</v>
      </c>
      <c r="Y58" s="129"/>
      <c r="AB58" s="7"/>
      <c r="AC58" s="7"/>
      <c r="AD58" s="7"/>
      <c r="AE58" s="7"/>
      <c r="AF58" s="7"/>
      <c r="AG58" s="7"/>
      <c r="AH58" s="7"/>
    </row>
    <row r="59" spans="1:39" x14ac:dyDescent="0.25">
      <c r="A59" s="161"/>
      <c r="B59" s="153" t="s">
        <v>116</v>
      </c>
      <c r="C59" s="71" t="s">
        <v>209</v>
      </c>
      <c r="D59" s="154" t="s">
        <v>130</v>
      </c>
      <c r="E59" s="154" t="s">
        <v>118</v>
      </c>
      <c r="F59" s="155">
        <v>1.0840040241448692</v>
      </c>
      <c r="G59" s="155">
        <f t="shared" ref="G59:X59" si="74">G58/SUM(G2:G3)*100</f>
        <v>0.6474587245063127</v>
      </c>
      <c r="H59" s="155">
        <f t="shared" si="74"/>
        <v>1.6471124851126371</v>
      </c>
      <c r="I59" s="155">
        <f t="shared" si="74"/>
        <v>1.3799470978689423</v>
      </c>
      <c r="J59" s="155">
        <f t="shared" si="74"/>
        <v>1.0990632145754959</v>
      </c>
      <c r="K59" s="155">
        <f t="shared" si="74"/>
        <v>0.72994470850712967</v>
      </c>
      <c r="L59" s="155">
        <f t="shared" si="74"/>
        <v>0.55836341756919372</v>
      </c>
      <c r="M59" s="155">
        <f t="shared" si="74"/>
        <v>0.41658731670158061</v>
      </c>
      <c r="N59" s="155">
        <f t="shared" si="74"/>
        <v>0.36440216748302218</v>
      </c>
      <c r="O59" s="155">
        <f t="shared" si="74"/>
        <v>0.60989968445344511</v>
      </c>
      <c r="P59" s="155">
        <f t="shared" si="74"/>
        <v>0.6640789412149839</v>
      </c>
      <c r="Q59" s="155">
        <f t="shared" si="74"/>
        <v>0.91943348038077555</v>
      </c>
      <c r="R59" s="155">
        <f t="shared" si="74"/>
        <v>0.58888734931411946</v>
      </c>
      <c r="S59" s="155">
        <f t="shared" si="74"/>
        <v>0.52978006100497665</v>
      </c>
      <c r="T59" s="155">
        <f t="shared" si="74"/>
        <v>0.83999273519796591</v>
      </c>
      <c r="U59" s="155">
        <f t="shared" si="74"/>
        <v>0.82350823508235083</v>
      </c>
      <c r="V59" s="155">
        <f t="shared" si="74"/>
        <v>0.63776647935063779</v>
      </c>
      <c r="W59" s="155">
        <f t="shared" si="74"/>
        <v>0.49307920222880647</v>
      </c>
      <c r="X59" s="156">
        <f t="shared" si="74"/>
        <v>0</v>
      </c>
      <c r="Y59" s="165"/>
      <c r="Z59" s="7" t="s">
        <v>229</v>
      </c>
      <c r="AA59" s="7" t="s">
        <v>230</v>
      </c>
      <c r="AB59" s="7" t="s">
        <v>230</v>
      </c>
      <c r="AC59" s="7" t="s">
        <v>231</v>
      </c>
      <c r="AD59" s="7" t="s">
        <v>232</v>
      </c>
      <c r="AE59" s="7" t="s">
        <v>233</v>
      </c>
      <c r="AF59" s="7" t="s">
        <v>234</v>
      </c>
      <c r="AG59" s="7" t="s">
        <v>235</v>
      </c>
      <c r="AH59" s="7" t="s">
        <v>236</v>
      </c>
      <c r="AI59" s="2" t="s">
        <v>237</v>
      </c>
      <c r="AJ59" s="2" t="s">
        <v>238</v>
      </c>
      <c r="AK59" s="2" t="s">
        <v>238</v>
      </c>
      <c r="AL59" s="2" t="s">
        <v>238</v>
      </c>
      <c r="AM59" s="2" t="s">
        <v>239</v>
      </c>
    </row>
    <row r="60" spans="1:39" x14ac:dyDescent="0.25">
      <c r="A60" s="161"/>
      <c r="B60" s="161"/>
      <c r="C60" s="161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28"/>
      <c r="AB60" s="7"/>
      <c r="AC60" s="7"/>
      <c r="AD60" s="7"/>
      <c r="AE60" s="7"/>
      <c r="AF60" s="7"/>
      <c r="AG60" s="7"/>
      <c r="AH60" s="7"/>
    </row>
    <row r="61" spans="1:39" x14ac:dyDescent="0.25">
      <c r="A61" s="161"/>
      <c r="B61" s="98" t="s">
        <v>240</v>
      </c>
      <c r="C61" s="99" t="s">
        <v>6</v>
      </c>
      <c r="D61" s="100" t="s">
        <v>96</v>
      </c>
      <c r="E61" s="100"/>
      <c r="F61" s="100"/>
      <c r="G61" s="100" t="str">
        <f t="shared" ref="G61:W61" si="75">G$1</f>
        <v>2007/08</v>
      </c>
      <c r="H61" s="100" t="str">
        <f t="shared" si="75"/>
        <v>2008/09</v>
      </c>
      <c r="I61" s="100" t="str">
        <f t="shared" si="75"/>
        <v>2009/10</v>
      </c>
      <c r="J61" s="100" t="str">
        <f t="shared" si="75"/>
        <v>2010/11</v>
      </c>
      <c r="K61" s="100" t="str">
        <f t="shared" si="75"/>
        <v>2011/12</v>
      </c>
      <c r="L61" s="100" t="str">
        <f t="shared" si="75"/>
        <v>2012/13</v>
      </c>
      <c r="M61" s="100" t="str">
        <f t="shared" si="75"/>
        <v>2013/14</v>
      </c>
      <c r="N61" s="100" t="str">
        <f t="shared" si="75"/>
        <v>2014/15</v>
      </c>
      <c r="O61" s="100" t="str">
        <f t="shared" si="75"/>
        <v>2015/16</v>
      </c>
      <c r="P61" s="100" t="str">
        <f t="shared" si="75"/>
        <v>2016/17</v>
      </c>
      <c r="Q61" s="100" t="str">
        <f t="shared" si="75"/>
        <v>2017/18</v>
      </c>
      <c r="R61" s="100" t="str">
        <f t="shared" si="75"/>
        <v>2018/19</v>
      </c>
      <c r="S61" s="100" t="str">
        <f t="shared" si="75"/>
        <v>2019/20</v>
      </c>
      <c r="T61" s="100" t="str">
        <f t="shared" si="75"/>
        <v>2020/21</v>
      </c>
      <c r="U61" s="100" t="str">
        <f t="shared" si="75"/>
        <v>2021/22</v>
      </c>
      <c r="V61" s="100" t="str">
        <f t="shared" si="75"/>
        <v>2022/23</v>
      </c>
      <c r="W61" s="100" t="str">
        <f t="shared" si="75"/>
        <v>2023/24</v>
      </c>
      <c r="X61" s="131"/>
      <c r="Y61" s="163"/>
      <c r="AB61" s="7"/>
      <c r="AC61" s="7"/>
      <c r="AD61" s="7"/>
      <c r="AE61" s="7"/>
      <c r="AF61" s="7"/>
      <c r="AG61" s="7"/>
      <c r="AH61" s="7"/>
    </row>
    <row r="62" spans="1:39" x14ac:dyDescent="0.25">
      <c r="A62" s="161"/>
      <c r="B62" s="102" t="s">
        <v>129</v>
      </c>
      <c r="C62" s="103" t="s">
        <v>148</v>
      </c>
      <c r="D62" s="104" t="s">
        <v>117</v>
      </c>
      <c r="E62" s="104"/>
      <c r="F62" s="104"/>
      <c r="G62" s="104">
        <v>51</v>
      </c>
      <c r="H62" s="104">
        <v>78</v>
      </c>
      <c r="I62" s="104">
        <v>183</v>
      </c>
      <c r="J62" s="104">
        <v>134</v>
      </c>
      <c r="K62" s="104">
        <v>134</v>
      </c>
      <c r="L62" s="104">
        <v>147</v>
      </c>
      <c r="M62" s="104">
        <v>218</v>
      </c>
      <c r="N62" s="104">
        <v>186</v>
      </c>
      <c r="O62" s="104">
        <v>217</v>
      </c>
      <c r="P62" s="104">
        <v>195</v>
      </c>
      <c r="Q62" s="104">
        <v>148</v>
      </c>
      <c r="R62" s="104">
        <v>175</v>
      </c>
      <c r="S62" s="104">
        <v>160</v>
      </c>
      <c r="T62" s="104">
        <v>67</v>
      </c>
      <c r="U62" s="104">
        <v>239</v>
      </c>
      <c r="V62" s="104">
        <v>256</v>
      </c>
      <c r="W62" s="104">
        <v>252</v>
      </c>
      <c r="X62" s="132"/>
      <c r="Y62" s="130"/>
      <c r="Z62" s="9"/>
      <c r="AA62" s="9"/>
      <c r="AB62" s="9"/>
      <c r="AC62" s="9"/>
      <c r="AD62" s="9"/>
      <c r="AE62" s="9"/>
      <c r="AF62" s="9"/>
      <c r="AG62" s="7" t="s">
        <v>241</v>
      </c>
      <c r="AH62" s="7" t="s">
        <v>242</v>
      </c>
      <c r="AI62" s="2" t="s">
        <v>243</v>
      </c>
      <c r="AJ62" s="2" t="s">
        <v>244</v>
      </c>
      <c r="AK62" s="2" t="s">
        <v>245</v>
      </c>
      <c r="AL62" s="2" t="s">
        <v>245</v>
      </c>
      <c r="AM62" s="2" t="s">
        <v>246</v>
      </c>
    </row>
    <row r="63" spans="1:39" x14ac:dyDescent="0.25">
      <c r="A63" s="161"/>
      <c r="B63" s="108"/>
      <c r="C63" s="109" t="s">
        <v>247</v>
      </c>
      <c r="D63" s="110" t="s">
        <v>150</v>
      </c>
      <c r="E63" s="110"/>
      <c r="F63" s="110"/>
      <c r="G63" s="110">
        <v>16289</v>
      </c>
      <c r="H63" s="110">
        <v>27719</v>
      </c>
      <c r="I63" s="110">
        <v>68072</v>
      </c>
      <c r="J63" s="110">
        <v>50302</v>
      </c>
      <c r="K63" s="110">
        <v>51629</v>
      </c>
      <c r="L63" s="110">
        <v>60942</v>
      </c>
      <c r="M63" s="110">
        <v>95797</v>
      </c>
      <c r="N63" s="110">
        <v>74180</v>
      </c>
      <c r="O63" s="110">
        <v>87608</v>
      </c>
      <c r="P63" s="110">
        <v>77610</v>
      </c>
      <c r="Q63" s="110">
        <v>62012</v>
      </c>
      <c r="R63" s="110">
        <v>94150</v>
      </c>
      <c r="S63" s="110">
        <v>85280</v>
      </c>
      <c r="T63" s="110">
        <v>34572</v>
      </c>
      <c r="U63" s="110">
        <f>U62*U64</f>
        <v>98946</v>
      </c>
      <c r="V63" s="111">
        <f>V62*V64</f>
        <v>109936.64</v>
      </c>
      <c r="W63" s="111">
        <f>W62*W64</f>
        <v>88956</v>
      </c>
      <c r="X63" s="133"/>
      <c r="Y63" s="130"/>
      <c r="Z63" s="9"/>
      <c r="AA63" s="9"/>
      <c r="AB63" s="9"/>
      <c r="AC63" s="9"/>
      <c r="AD63" s="9"/>
      <c r="AE63" s="9"/>
      <c r="AF63" s="9"/>
      <c r="AG63" s="9"/>
      <c r="AH63" s="9"/>
    </row>
    <row r="64" spans="1:39" x14ac:dyDescent="0.25">
      <c r="A64" s="161"/>
      <c r="B64" s="116" t="s">
        <v>116</v>
      </c>
      <c r="C64" s="117" t="s">
        <v>162</v>
      </c>
      <c r="D64" s="118" t="s">
        <v>150</v>
      </c>
      <c r="E64" s="118"/>
      <c r="F64" s="118"/>
      <c r="G64" s="148">
        <f t="shared" ref="G64:K64" si="76">G63/G62</f>
        <v>319.39215686274508</v>
      </c>
      <c r="H64" s="148">
        <f t="shared" si="76"/>
        <v>355.37179487179486</v>
      </c>
      <c r="I64" s="148">
        <f t="shared" si="76"/>
        <v>371.97814207650271</v>
      </c>
      <c r="J64" s="148">
        <f t="shared" si="76"/>
        <v>375.38805970149252</v>
      </c>
      <c r="K64" s="148">
        <f t="shared" si="76"/>
        <v>385.29104477611941</v>
      </c>
      <c r="L64" s="148">
        <f t="shared" ref="L64:M64" si="77">L63/L62</f>
        <v>414.57142857142856</v>
      </c>
      <c r="M64" s="148">
        <f t="shared" si="77"/>
        <v>439.43577981651379</v>
      </c>
      <c r="N64" s="148">
        <f t="shared" ref="N64:O64" si="78">N63/N62</f>
        <v>398.81720430107526</v>
      </c>
      <c r="O64" s="148">
        <f t="shared" si="78"/>
        <v>403.72350230414747</v>
      </c>
      <c r="P64" s="148">
        <f t="shared" ref="P64:Q64" si="79">P63/P62</f>
        <v>398</v>
      </c>
      <c r="Q64" s="148">
        <f t="shared" si="79"/>
        <v>419</v>
      </c>
      <c r="R64" s="148">
        <f t="shared" ref="R64:T64" si="80">R63/R62</f>
        <v>538</v>
      </c>
      <c r="S64" s="148">
        <f t="shared" si="80"/>
        <v>533</v>
      </c>
      <c r="T64" s="148">
        <f t="shared" si="80"/>
        <v>516</v>
      </c>
      <c r="U64" s="148">
        <v>414</v>
      </c>
      <c r="V64" s="148">
        <v>429.44</v>
      </c>
      <c r="W64" s="148">
        <v>353</v>
      </c>
      <c r="X64" s="157"/>
      <c r="Y64" s="129"/>
      <c r="Z64" s="8" t="s">
        <v>241</v>
      </c>
      <c r="AA64" s="12" t="s">
        <v>248</v>
      </c>
      <c r="AB64" s="12" t="s">
        <v>248</v>
      </c>
      <c r="AC64" s="12" t="s">
        <v>157</v>
      </c>
      <c r="AD64" s="12" t="s">
        <v>249</v>
      </c>
      <c r="AE64" s="12" t="s">
        <v>249</v>
      </c>
      <c r="AF64" s="12"/>
      <c r="AG64" s="7" t="s">
        <v>241</v>
      </c>
      <c r="AH64" s="7" t="s">
        <v>242</v>
      </c>
      <c r="AI64" s="2" t="s">
        <v>243</v>
      </c>
      <c r="AJ64" s="2" t="s">
        <v>244</v>
      </c>
      <c r="AK64" s="2" t="s">
        <v>245</v>
      </c>
      <c r="AL64" s="2" t="s">
        <v>245</v>
      </c>
      <c r="AM64" s="2" t="s">
        <v>246</v>
      </c>
    </row>
    <row r="65" spans="1:39" x14ac:dyDescent="0.25">
      <c r="A65" s="161"/>
      <c r="B65" s="121"/>
      <c r="C65" s="122" t="s">
        <v>148</v>
      </c>
      <c r="D65" s="123" t="s">
        <v>250</v>
      </c>
      <c r="E65" s="123"/>
      <c r="F65" s="123"/>
      <c r="G65" s="147">
        <f t="shared" ref="G65:R65" si="81">G62/G2*1000</f>
        <v>1.5073149105955372</v>
      </c>
      <c r="H65" s="147">
        <f t="shared" si="81"/>
        <v>2.3457941114552945</v>
      </c>
      <c r="I65" s="147">
        <f t="shared" si="81"/>
        <v>5.4130801313337473</v>
      </c>
      <c r="J65" s="147">
        <f t="shared" si="81"/>
        <v>3.9031778858757389</v>
      </c>
      <c r="K65" s="147">
        <f t="shared" si="81"/>
        <v>3.8428448523085748</v>
      </c>
      <c r="L65" s="147">
        <f t="shared" si="81"/>
        <v>4.1805306714444157</v>
      </c>
      <c r="M65" s="147">
        <f t="shared" si="81"/>
        <v>6.124111582436722</v>
      </c>
      <c r="N65" s="147">
        <f t="shared" si="81"/>
        <v>5.1879950909293759</v>
      </c>
      <c r="O65" s="147">
        <f t="shared" si="81"/>
        <v>6.017581320540196</v>
      </c>
      <c r="P65" s="147">
        <f t="shared" si="81"/>
        <v>5.3640689901796268</v>
      </c>
      <c r="Q65" s="147">
        <f t="shared" si="81"/>
        <v>4.0383093672405792</v>
      </c>
      <c r="R65" s="147">
        <f t="shared" si="81"/>
        <v>4.7443474488966011</v>
      </c>
      <c r="S65" s="147">
        <f t="shared" ref="S65:W65" si="82">S62/S2*1000</f>
        <v>4.3038519474930057</v>
      </c>
      <c r="T65" s="147">
        <f t="shared" si="82"/>
        <v>1.7816305908631602</v>
      </c>
      <c r="U65" s="147">
        <f t="shared" si="82"/>
        <v>6.2921229991575407</v>
      </c>
      <c r="V65" s="147">
        <f t="shared" si="82"/>
        <v>6.6760548688259531</v>
      </c>
      <c r="W65" s="147">
        <f t="shared" si="82"/>
        <v>6.5123010130246017</v>
      </c>
      <c r="X65" s="158"/>
      <c r="Y65" s="167"/>
      <c r="Z65" s="8" t="s">
        <v>241</v>
      </c>
      <c r="AA65" s="12" t="s">
        <v>248</v>
      </c>
      <c r="AB65" s="12" t="s">
        <v>248</v>
      </c>
      <c r="AC65" s="12" t="s">
        <v>157</v>
      </c>
      <c r="AD65" s="12" t="s">
        <v>249</v>
      </c>
      <c r="AE65" s="12" t="s">
        <v>249</v>
      </c>
      <c r="AF65" s="12"/>
      <c r="AG65" s="7" t="s">
        <v>241</v>
      </c>
      <c r="AH65" s="7" t="s">
        <v>242</v>
      </c>
      <c r="AI65" s="2" t="s">
        <v>243</v>
      </c>
      <c r="AJ65" s="2" t="s">
        <v>244</v>
      </c>
      <c r="AK65" s="2" t="s">
        <v>245</v>
      </c>
      <c r="AL65" s="2" t="s">
        <v>245</v>
      </c>
      <c r="AM65" s="2" t="s">
        <v>246</v>
      </c>
    </row>
    <row r="66" spans="1:39" x14ac:dyDescent="0.25">
      <c r="A66" s="161"/>
      <c r="B66" s="161"/>
      <c r="C66" s="161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28"/>
    </row>
    <row r="67" spans="1:39" x14ac:dyDescent="0.25">
      <c r="B67" s="134" t="s">
        <v>240</v>
      </c>
      <c r="C67" s="135" t="s">
        <v>6</v>
      </c>
      <c r="D67" s="136" t="s">
        <v>96</v>
      </c>
      <c r="E67" s="136"/>
      <c r="F67" s="136"/>
      <c r="G67" s="136"/>
      <c r="H67" s="136"/>
      <c r="I67" s="136"/>
      <c r="J67" s="136" t="str">
        <f t="shared" ref="J67:W67" si="83">J$1</f>
        <v>2010/11</v>
      </c>
      <c r="K67" s="136" t="str">
        <f t="shared" si="83"/>
        <v>2011/12</v>
      </c>
      <c r="L67" s="136" t="str">
        <f t="shared" si="83"/>
        <v>2012/13</v>
      </c>
      <c r="M67" s="136" t="str">
        <f t="shared" si="83"/>
        <v>2013/14</v>
      </c>
      <c r="N67" s="136" t="str">
        <f t="shared" si="83"/>
        <v>2014/15</v>
      </c>
      <c r="O67" s="136" t="str">
        <f t="shared" si="83"/>
        <v>2015/16</v>
      </c>
      <c r="P67" s="136" t="str">
        <f t="shared" si="83"/>
        <v>2016/17</v>
      </c>
      <c r="Q67" s="136" t="str">
        <f t="shared" si="83"/>
        <v>2017/18</v>
      </c>
      <c r="R67" s="136" t="str">
        <f t="shared" si="83"/>
        <v>2018/19</v>
      </c>
      <c r="S67" s="136" t="str">
        <f t="shared" si="83"/>
        <v>2019/20</v>
      </c>
      <c r="T67" s="136" t="str">
        <f t="shared" si="83"/>
        <v>2020/21</v>
      </c>
      <c r="U67" s="136" t="str">
        <f t="shared" si="83"/>
        <v>2021/22</v>
      </c>
      <c r="V67" s="136" t="str">
        <f t="shared" si="83"/>
        <v>2022/23</v>
      </c>
      <c r="W67" s="136" t="str">
        <f t="shared" si="83"/>
        <v>2023/24</v>
      </c>
      <c r="X67" s="199"/>
      <c r="Y67" s="7"/>
    </row>
    <row r="68" spans="1:39" x14ac:dyDescent="0.25">
      <c r="B68" s="137" t="s">
        <v>251</v>
      </c>
      <c r="C68" s="138" t="s">
        <v>148</v>
      </c>
      <c r="D68" s="139" t="s">
        <v>117</v>
      </c>
      <c r="E68" s="139"/>
      <c r="F68" s="139"/>
      <c r="G68" s="139"/>
      <c r="H68" s="139"/>
      <c r="I68" s="139"/>
      <c r="J68" s="139">
        <v>131</v>
      </c>
      <c r="K68" s="139">
        <v>136</v>
      </c>
      <c r="L68" s="139">
        <v>140</v>
      </c>
      <c r="M68" s="139">
        <v>226</v>
      </c>
      <c r="N68" s="139">
        <v>183</v>
      </c>
      <c r="O68" s="159">
        <v>220</v>
      </c>
      <c r="P68" s="159">
        <v>197</v>
      </c>
      <c r="Q68" s="159">
        <v>145</v>
      </c>
      <c r="R68" s="159">
        <v>177</v>
      </c>
      <c r="S68" s="159">
        <v>162</v>
      </c>
      <c r="T68" s="159">
        <v>69</v>
      </c>
      <c r="U68" s="159">
        <v>245</v>
      </c>
      <c r="V68" s="159">
        <v>253</v>
      </c>
      <c r="W68" s="159">
        <v>255</v>
      </c>
      <c r="X68" s="200"/>
      <c r="Y68" s="15"/>
    </row>
    <row r="69" spans="1:39" x14ac:dyDescent="0.25">
      <c r="B69" s="140"/>
      <c r="C69" s="141" t="s">
        <v>247</v>
      </c>
      <c r="D69" s="142" t="s">
        <v>150</v>
      </c>
      <c r="E69" s="142"/>
      <c r="F69" s="142"/>
      <c r="G69" s="142"/>
      <c r="H69" s="142"/>
      <c r="I69" s="142"/>
      <c r="J69" s="142">
        <v>48618</v>
      </c>
      <c r="K69" s="142">
        <v>52502</v>
      </c>
      <c r="L69" s="142">
        <v>57663</v>
      </c>
      <c r="M69" s="142">
        <v>98332</v>
      </c>
      <c r="N69" s="142">
        <v>73141</v>
      </c>
      <c r="O69" s="160">
        <v>88384</v>
      </c>
      <c r="P69" s="160">
        <v>78093</v>
      </c>
      <c r="Q69" s="160">
        <v>60760</v>
      </c>
      <c r="R69" s="160">
        <v>94976</v>
      </c>
      <c r="S69" s="160">
        <v>84794</v>
      </c>
      <c r="T69" s="160">
        <v>33574</v>
      </c>
      <c r="U69" s="160">
        <v>99299</v>
      </c>
      <c r="V69" s="160">
        <v>109305</v>
      </c>
      <c r="W69" s="160">
        <v>89418</v>
      </c>
      <c r="X69" s="201"/>
      <c r="Y69" s="15"/>
    </row>
    <row r="70" spans="1:39" x14ac:dyDescent="0.25"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39" x14ac:dyDescent="0.25">
      <c r="C71" s="235" t="s">
        <v>252</v>
      </c>
      <c r="D71" s="236"/>
      <c r="E71" s="236"/>
      <c r="F71" s="236"/>
      <c r="G71" s="100" t="str">
        <f t="shared" ref="G71:V71" si="84">G$1</f>
        <v>2007/08</v>
      </c>
      <c r="H71" s="100" t="str">
        <f t="shared" si="84"/>
        <v>2008/09</v>
      </c>
      <c r="I71" s="100" t="str">
        <f t="shared" si="84"/>
        <v>2009/10</v>
      </c>
      <c r="J71" s="100" t="str">
        <f t="shared" si="84"/>
        <v>2010/11</v>
      </c>
      <c r="K71" s="100" t="str">
        <f t="shared" si="84"/>
        <v>2011/12</v>
      </c>
      <c r="L71" s="100" t="str">
        <f t="shared" si="84"/>
        <v>2012/13</v>
      </c>
      <c r="M71" s="100" t="str">
        <f t="shared" si="84"/>
        <v>2013/14</v>
      </c>
      <c r="N71" s="100" t="str">
        <f t="shared" si="84"/>
        <v>2014/15</v>
      </c>
      <c r="O71" s="100" t="str">
        <f t="shared" si="84"/>
        <v>2015/16</v>
      </c>
      <c r="P71" s="100" t="str">
        <f t="shared" si="84"/>
        <v>2016/17</v>
      </c>
      <c r="Q71" s="100" t="str">
        <f t="shared" si="84"/>
        <v>2017/18</v>
      </c>
      <c r="R71" s="100" t="str">
        <f t="shared" si="84"/>
        <v>2018/19</v>
      </c>
      <c r="S71" s="100" t="str">
        <f t="shared" si="84"/>
        <v>2019/20</v>
      </c>
      <c r="T71" s="100" t="str">
        <f t="shared" si="84"/>
        <v>2020/21</v>
      </c>
      <c r="U71" s="100" t="str">
        <f t="shared" si="84"/>
        <v>2021/22</v>
      </c>
      <c r="V71" s="100" t="str">
        <f t="shared" si="84"/>
        <v>2022/23</v>
      </c>
      <c r="W71" s="100" t="s">
        <v>115</v>
      </c>
      <c r="X71" s="237"/>
    </row>
    <row r="72" spans="1:39" x14ac:dyDescent="0.25">
      <c r="C72" s="116" t="s">
        <v>253</v>
      </c>
      <c r="D72" s="117"/>
      <c r="E72" s="117"/>
      <c r="F72" s="117"/>
      <c r="G72" s="248">
        <v>0.45</v>
      </c>
      <c r="H72" s="248">
        <v>0.7</v>
      </c>
      <c r="I72" s="248">
        <v>1.04</v>
      </c>
      <c r="J72" s="248">
        <v>1.03</v>
      </c>
      <c r="K72" s="248">
        <v>1.3</v>
      </c>
      <c r="L72" s="248">
        <v>1.4</v>
      </c>
      <c r="M72" s="248">
        <v>1.8</v>
      </c>
      <c r="N72" s="248">
        <v>1.9</v>
      </c>
      <c r="O72" s="248">
        <v>1.9</v>
      </c>
      <c r="P72" s="248">
        <v>2</v>
      </c>
      <c r="Q72" s="248">
        <v>2</v>
      </c>
      <c r="R72" s="248">
        <v>1.7</v>
      </c>
      <c r="S72" s="248">
        <v>2.4</v>
      </c>
      <c r="T72" s="248">
        <v>5</v>
      </c>
      <c r="U72" s="263"/>
      <c r="V72" s="263"/>
      <c r="W72" s="263"/>
      <c r="X72" s="249"/>
      <c r="AI72" s="14"/>
      <c r="AJ72" s="14"/>
      <c r="AK72" s="14"/>
      <c r="AL72" s="14"/>
      <c r="AM72" s="14"/>
    </row>
    <row r="73" spans="1:39" x14ac:dyDescent="0.25">
      <c r="C73" s="143" t="s">
        <v>254</v>
      </c>
      <c r="D73" s="144"/>
      <c r="E73" s="144"/>
      <c r="F73" s="144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14">
        <v>7</v>
      </c>
      <c r="V73" s="14">
        <v>8</v>
      </c>
      <c r="W73" s="14">
        <v>1.6</v>
      </c>
      <c r="X73" s="250"/>
      <c r="AI73" s="14"/>
      <c r="AJ73" s="14"/>
      <c r="AK73" s="14"/>
      <c r="AL73" s="14"/>
      <c r="AM73" s="14"/>
    </row>
    <row r="74" spans="1:39" x14ac:dyDescent="0.25">
      <c r="C74" s="143" t="s">
        <v>255</v>
      </c>
      <c r="D74" s="144"/>
      <c r="E74" s="144"/>
      <c r="F74" s="144"/>
      <c r="G74" s="14">
        <v>0.43</v>
      </c>
      <c r="H74" s="14">
        <v>0.6</v>
      </c>
      <c r="I74" s="14">
        <v>0.78</v>
      </c>
      <c r="J74" s="14">
        <v>0.8</v>
      </c>
      <c r="K74" s="14">
        <v>1.1000000000000001</v>
      </c>
      <c r="L74" s="14">
        <v>1.3</v>
      </c>
      <c r="M74" s="14">
        <v>2.2999999999999998</v>
      </c>
      <c r="N74" s="14">
        <v>2.1</v>
      </c>
      <c r="O74" s="14">
        <v>2.2999999999999998</v>
      </c>
      <c r="P74" s="14">
        <v>3</v>
      </c>
      <c r="Q74" s="14">
        <v>3</v>
      </c>
      <c r="R74" s="14">
        <v>2.6</v>
      </c>
      <c r="S74" s="14">
        <v>5.0999999999999996</v>
      </c>
      <c r="T74" s="14">
        <v>6.5</v>
      </c>
      <c r="U74" s="14">
        <v>6</v>
      </c>
      <c r="V74" s="14">
        <v>8</v>
      </c>
      <c r="W74" s="14">
        <v>10.199999999999999</v>
      </c>
      <c r="X74" s="250"/>
      <c r="AI74" s="14"/>
      <c r="AJ74" s="14"/>
      <c r="AK74" s="14"/>
      <c r="AL74" s="14"/>
      <c r="AM74" s="14"/>
    </row>
    <row r="75" spans="1:39" x14ac:dyDescent="0.25">
      <c r="C75" s="143" t="s">
        <v>256</v>
      </c>
      <c r="D75" s="144"/>
      <c r="E75" s="144"/>
      <c r="F75" s="144"/>
      <c r="G75" s="14">
        <v>0.35</v>
      </c>
      <c r="H75" s="14">
        <v>0.6</v>
      </c>
      <c r="I75" s="14">
        <v>0.83</v>
      </c>
      <c r="J75" s="14">
        <v>1.47</v>
      </c>
      <c r="K75" s="14">
        <v>1.8</v>
      </c>
      <c r="L75" s="14">
        <v>1.8</v>
      </c>
      <c r="M75" s="14">
        <v>2.9</v>
      </c>
      <c r="N75" s="14">
        <v>3.1</v>
      </c>
      <c r="O75" s="14">
        <v>3.7</v>
      </c>
      <c r="P75" s="14">
        <v>3</v>
      </c>
      <c r="Q75" s="14">
        <v>3</v>
      </c>
      <c r="R75" s="14">
        <v>3.3</v>
      </c>
      <c r="S75" s="14">
        <v>7.9</v>
      </c>
      <c r="T75" s="14">
        <v>13</v>
      </c>
      <c r="U75" s="14">
        <v>17</v>
      </c>
      <c r="V75" s="14">
        <v>18</v>
      </c>
      <c r="W75" s="14">
        <v>24</v>
      </c>
      <c r="X75" s="250"/>
      <c r="AI75" s="14"/>
      <c r="AJ75" s="14"/>
      <c r="AK75" s="14"/>
      <c r="AL75" s="14"/>
      <c r="AM75" s="14"/>
    </row>
    <row r="76" spans="1:39" x14ac:dyDescent="0.25">
      <c r="C76" s="143" t="s">
        <v>257</v>
      </c>
      <c r="D76" s="144"/>
      <c r="E76" s="144"/>
      <c r="F76" s="144"/>
      <c r="G76" s="14">
        <v>0.47</v>
      </c>
      <c r="H76" s="14">
        <v>0.7</v>
      </c>
      <c r="I76" s="14">
        <v>1.02</v>
      </c>
      <c r="J76" s="14">
        <v>0.93</v>
      </c>
      <c r="K76" s="14">
        <v>1.3</v>
      </c>
      <c r="L76" s="14">
        <v>1.6</v>
      </c>
      <c r="M76" s="14">
        <v>2</v>
      </c>
      <c r="N76" s="14">
        <v>1.5</v>
      </c>
      <c r="O76" s="14">
        <v>1.3</v>
      </c>
      <c r="P76" s="14">
        <v>1</v>
      </c>
      <c r="Q76" s="14">
        <v>1</v>
      </c>
      <c r="R76" s="14">
        <v>1.5</v>
      </c>
      <c r="S76" s="14">
        <v>4.5999999999999996</v>
      </c>
      <c r="T76" s="14">
        <v>4.4000000000000004</v>
      </c>
      <c r="U76" s="14">
        <v>6</v>
      </c>
      <c r="V76" s="14">
        <v>6</v>
      </c>
      <c r="W76" s="14">
        <v>9.5</v>
      </c>
      <c r="X76" s="250"/>
      <c r="AI76" s="14"/>
      <c r="AJ76" s="14"/>
      <c r="AK76" s="14"/>
      <c r="AL76" s="14"/>
      <c r="AM76" s="14"/>
    </row>
    <row r="77" spans="1:39" x14ac:dyDescent="0.25">
      <c r="C77" s="143" t="s">
        <v>258</v>
      </c>
      <c r="D77" s="144"/>
      <c r="E77" s="144"/>
      <c r="F77" s="144"/>
      <c r="G77" s="14">
        <v>1.1499999999999999</v>
      </c>
      <c r="H77" s="14">
        <v>2.6</v>
      </c>
      <c r="I77" s="14">
        <v>4.17</v>
      </c>
      <c r="J77" s="14">
        <v>3.33</v>
      </c>
      <c r="K77" s="14">
        <v>4.4000000000000004</v>
      </c>
      <c r="L77" s="14">
        <v>5.4</v>
      </c>
      <c r="M77" s="14">
        <v>4.5999999999999996</v>
      </c>
      <c r="N77" s="14">
        <v>4.5</v>
      </c>
      <c r="O77" s="14">
        <v>4</v>
      </c>
      <c r="P77" s="14">
        <v>5</v>
      </c>
      <c r="Q77" s="14">
        <v>5</v>
      </c>
      <c r="R77" s="14">
        <v>4.5</v>
      </c>
      <c r="S77" s="14">
        <v>7.7</v>
      </c>
      <c r="T77" s="14">
        <v>6</v>
      </c>
      <c r="U77" s="14">
        <v>12</v>
      </c>
      <c r="V77" s="14">
        <v>16</v>
      </c>
      <c r="W77" s="14">
        <v>19.2</v>
      </c>
      <c r="X77" s="250"/>
      <c r="AI77" s="14"/>
      <c r="AJ77" s="14"/>
      <c r="AK77" s="14"/>
      <c r="AL77" s="14"/>
      <c r="AM77" s="14"/>
    </row>
    <row r="78" spans="1:39" x14ac:dyDescent="0.25">
      <c r="C78" s="143" t="s">
        <v>259</v>
      </c>
      <c r="D78" s="144"/>
      <c r="E78" s="144"/>
      <c r="F78" s="144"/>
      <c r="G78" s="14">
        <v>0.11</v>
      </c>
      <c r="H78" s="14">
        <v>0.4</v>
      </c>
      <c r="I78" s="14">
        <v>0.41</v>
      </c>
      <c r="J78" s="14">
        <v>0.95</v>
      </c>
      <c r="K78" s="14">
        <v>1.6</v>
      </c>
      <c r="L78" s="14">
        <v>1.6</v>
      </c>
      <c r="M78" s="14">
        <v>2.4</v>
      </c>
      <c r="N78" s="14">
        <v>8</v>
      </c>
      <c r="O78" s="14">
        <v>8.1</v>
      </c>
      <c r="P78" s="14">
        <v>9</v>
      </c>
      <c r="Q78" s="14">
        <v>5</v>
      </c>
      <c r="R78" s="14">
        <v>5.0999999999999996</v>
      </c>
      <c r="S78" s="14">
        <v>8.6</v>
      </c>
      <c r="T78" s="14">
        <v>5.0999999999999996</v>
      </c>
      <c r="U78" s="14">
        <v>11</v>
      </c>
      <c r="V78" s="14">
        <v>12</v>
      </c>
      <c r="W78" s="14">
        <v>17.399999999999999</v>
      </c>
      <c r="X78" s="250"/>
      <c r="AI78" s="14"/>
      <c r="AJ78" s="14"/>
      <c r="AK78" s="14"/>
      <c r="AL78" s="14"/>
      <c r="AM78" s="14"/>
    </row>
    <row r="79" spans="1:39" x14ac:dyDescent="0.25">
      <c r="C79" s="143" t="s">
        <v>260</v>
      </c>
      <c r="D79" s="144"/>
      <c r="E79" s="144"/>
      <c r="F79" s="144"/>
      <c r="G79" s="14">
        <v>0.54</v>
      </c>
      <c r="H79" s="14">
        <v>1.4</v>
      </c>
      <c r="I79" s="14">
        <v>1.48</v>
      </c>
      <c r="J79" s="14">
        <v>1.29</v>
      </c>
      <c r="K79" s="14">
        <v>1</v>
      </c>
      <c r="L79" s="14">
        <v>1</v>
      </c>
      <c r="M79" s="14">
        <v>3.2</v>
      </c>
      <c r="N79" s="14">
        <v>5.8</v>
      </c>
      <c r="O79" s="14">
        <v>4.8</v>
      </c>
      <c r="P79" s="14">
        <v>6</v>
      </c>
      <c r="Q79" s="14">
        <v>5</v>
      </c>
      <c r="R79" s="14">
        <v>3.7</v>
      </c>
      <c r="S79" s="14">
        <v>8.8000000000000007</v>
      </c>
      <c r="T79" s="14">
        <v>4.3</v>
      </c>
      <c r="U79" s="14">
        <v>17</v>
      </c>
      <c r="V79" s="14">
        <v>22</v>
      </c>
      <c r="W79" s="14">
        <v>23</v>
      </c>
      <c r="X79" s="250"/>
      <c r="AI79" s="14"/>
      <c r="AJ79" s="14"/>
      <c r="AK79" s="14"/>
      <c r="AL79" s="14"/>
      <c r="AM79" s="14"/>
    </row>
    <row r="80" spans="1:39" x14ac:dyDescent="0.25">
      <c r="C80" s="143" t="s">
        <v>261</v>
      </c>
      <c r="D80" s="144"/>
      <c r="E80" s="144"/>
      <c r="F80" s="144"/>
      <c r="G80" s="14">
        <v>0.62</v>
      </c>
      <c r="H80" s="14">
        <v>1.6</v>
      </c>
      <c r="I80" s="14">
        <v>4.0999999999999996</v>
      </c>
      <c r="J80" s="14">
        <v>3.7</v>
      </c>
      <c r="K80" s="14">
        <v>4.5999999999999996</v>
      </c>
      <c r="L80" s="14">
        <v>6.7</v>
      </c>
      <c r="M80" s="14">
        <v>5.5</v>
      </c>
      <c r="N80" s="14">
        <v>3.4</v>
      </c>
      <c r="O80" s="14">
        <v>3.6</v>
      </c>
      <c r="P80" s="14">
        <v>4</v>
      </c>
      <c r="Q80" s="14">
        <v>6</v>
      </c>
      <c r="R80" s="14">
        <v>3.7</v>
      </c>
      <c r="S80" s="14">
        <v>12</v>
      </c>
      <c r="T80" s="14">
        <v>7.5</v>
      </c>
      <c r="U80" s="14">
        <v>14</v>
      </c>
      <c r="V80" s="14">
        <v>19</v>
      </c>
      <c r="W80" s="14">
        <v>22.3</v>
      </c>
      <c r="X80" s="250"/>
      <c r="AI80" s="14"/>
      <c r="AJ80" s="14"/>
      <c r="AK80" s="14"/>
      <c r="AL80" s="14"/>
      <c r="AM80" s="14"/>
    </row>
    <row r="81" spans="3:39" x14ac:dyDescent="0.25">
      <c r="C81" s="143" t="s">
        <v>262</v>
      </c>
      <c r="D81" s="144"/>
      <c r="E81" s="144"/>
      <c r="F81" s="144"/>
      <c r="G81" s="14">
        <v>0.52</v>
      </c>
      <c r="H81" s="14">
        <v>1.1000000000000001</v>
      </c>
      <c r="I81" s="14">
        <v>1.69</v>
      </c>
      <c r="J81" s="14">
        <v>2.48</v>
      </c>
      <c r="K81" s="14">
        <v>1.9</v>
      </c>
      <c r="L81" s="14">
        <v>4.5</v>
      </c>
      <c r="M81" s="14">
        <v>5.0999999999999996</v>
      </c>
      <c r="N81" s="14">
        <v>5.8</v>
      </c>
      <c r="O81" s="14">
        <v>5.8</v>
      </c>
      <c r="P81" s="14">
        <v>7</v>
      </c>
      <c r="Q81" s="14">
        <v>6</v>
      </c>
      <c r="R81" s="14">
        <v>5.2</v>
      </c>
      <c r="S81" s="14">
        <v>8.9</v>
      </c>
      <c r="T81" s="14">
        <v>6.4</v>
      </c>
      <c r="U81" s="14">
        <v>22</v>
      </c>
      <c r="V81" s="14">
        <v>12</v>
      </c>
      <c r="W81" s="14">
        <v>13.9</v>
      </c>
      <c r="X81" s="250"/>
      <c r="AI81" s="14"/>
      <c r="AJ81" s="14"/>
      <c r="AK81" s="14"/>
      <c r="AL81" s="14"/>
      <c r="AM81" s="14"/>
    </row>
    <row r="82" spans="3:39" x14ac:dyDescent="0.25">
      <c r="C82" s="143" t="s">
        <v>263</v>
      </c>
      <c r="D82" s="144"/>
      <c r="E82" s="144"/>
      <c r="F82" s="144"/>
      <c r="G82" s="14">
        <v>0.59</v>
      </c>
      <c r="H82" s="14">
        <v>0.7</v>
      </c>
      <c r="I82" s="14">
        <v>0.61</v>
      </c>
      <c r="J82" s="14">
        <v>1.79</v>
      </c>
      <c r="K82" s="14">
        <v>1.8</v>
      </c>
      <c r="L82" s="14">
        <v>2.7</v>
      </c>
      <c r="M82" s="14">
        <v>2.2000000000000002</v>
      </c>
      <c r="N82" s="14">
        <v>3.1</v>
      </c>
      <c r="O82" s="14">
        <v>2.7</v>
      </c>
      <c r="P82" s="14">
        <v>2</v>
      </c>
      <c r="Q82" s="14">
        <v>3</v>
      </c>
      <c r="R82" s="14">
        <v>2.2999999999999998</v>
      </c>
      <c r="S82" s="14">
        <v>8.1</v>
      </c>
      <c r="T82" s="14">
        <v>2.1</v>
      </c>
      <c r="U82" s="14">
        <v>4</v>
      </c>
      <c r="V82" s="14">
        <v>1</v>
      </c>
      <c r="W82" s="14">
        <v>10.9</v>
      </c>
      <c r="X82" s="250"/>
      <c r="AI82" s="14"/>
      <c r="AJ82" s="14"/>
      <c r="AK82" s="14"/>
      <c r="AL82" s="14"/>
      <c r="AM82" s="14"/>
    </row>
    <row r="83" spans="3:39" x14ac:dyDescent="0.25">
      <c r="C83" s="143" t="s">
        <v>264</v>
      </c>
      <c r="D83" s="144"/>
      <c r="E83" s="144"/>
      <c r="F83" s="144"/>
      <c r="G83" s="14">
        <v>0.36</v>
      </c>
      <c r="H83" s="14">
        <v>0.5</v>
      </c>
      <c r="I83" s="14">
        <v>0.28999999999999998</v>
      </c>
      <c r="J83" s="14">
        <v>0.61</v>
      </c>
      <c r="K83" s="14">
        <v>0.6</v>
      </c>
      <c r="L83" s="14">
        <v>1.1000000000000001</v>
      </c>
      <c r="M83" s="14">
        <v>1.5</v>
      </c>
      <c r="N83" s="14">
        <v>1.2</v>
      </c>
      <c r="O83" s="14">
        <v>1.4</v>
      </c>
      <c r="P83" s="14">
        <v>2</v>
      </c>
      <c r="Q83" s="14">
        <v>1</v>
      </c>
      <c r="R83" s="14">
        <v>1.2</v>
      </c>
      <c r="S83" s="14">
        <v>3.1</v>
      </c>
      <c r="T83" s="14">
        <v>2.2999999999999998</v>
      </c>
      <c r="U83" s="14">
        <v>4</v>
      </c>
      <c r="V83" s="14">
        <v>7</v>
      </c>
      <c r="W83" s="14">
        <v>9</v>
      </c>
      <c r="X83" s="250"/>
      <c r="AI83" s="14"/>
      <c r="AJ83" s="14"/>
      <c r="AK83" s="14"/>
      <c r="AL83" s="14"/>
      <c r="AM83" s="14"/>
    </row>
    <row r="84" spans="3:39" x14ac:dyDescent="0.25">
      <c r="C84" s="143" t="s">
        <v>265</v>
      </c>
      <c r="D84" s="144"/>
      <c r="E84" s="144"/>
      <c r="F84" s="144"/>
      <c r="G84" s="14">
        <v>0.53</v>
      </c>
      <c r="H84" s="14">
        <v>0.7</v>
      </c>
      <c r="I84" s="14">
        <v>1.04</v>
      </c>
      <c r="J84" s="14">
        <v>1.76</v>
      </c>
      <c r="K84" s="14">
        <v>2.4</v>
      </c>
      <c r="L84" s="14">
        <v>2.9</v>
      </c>
      <c r="M84" s="14">
        <v>4</v>
      </c>
      <c r="N84" s="14">
        <v>4.0999999999999996</v>
      </c>
      <c r="O84" s="14">
        <v>3.8</v>
      </c>
      <c r="P84" s="14">
        <v>5</v>
      </c>
      <c r="Q84" s="14">
        <v>5</v>
      </c>
      <c r="R84" s="14">
        <v>4.0999999999999996</v>
      </c>
      <c r="S84" s="14">
        <v>11.3</v>
      </c>
      <c r="T84" s="14">
        <v>9.4</v>
      </c>
      <c r="U84" s="14">
        <v>14</v>
      </c>
      <c r="V84" s="14">
        <v>24</v>
      </c>
      <c r="W84" s="14">
        <v>33.1</v>
      </c>
      <c r="X84" s="250"/>
      <c r="AI84" s="14"/>
      <c r="AJ84" s="14"/>
      <c r="AK84" s="14"/>
      <c r="AL84" s="14"/>
      <c r="AM84" s="14"/>
    </row>
    <row r="85" spans="3:39" x14ac:dyDescent="0.25">
      <c r="C85" s="143" t="s">
        <v>266</v>
      </c>
      <c r="D85" s="144"/>
      <c r="E85" s="144"/>
      <c r="F85" s="144"/>
      <c r="G85" s="14">
        <v>0.86</v>
      </c>
      <c r="H85" s="14">
        <v>1.6</v>
      </c>
      <c r="I85" s="14">
        <v>1.25</v>
      </c>
      <c r="J85" s="14">
        <v>1.1499999999999999</v>
      </c>
      <c r="K85" s="14">
        <v>1.6</v>
      </c>
      <c r="L85" s="14">
        <v>2.4</v>
      </c>
      <c r="M85" s="14">
        <v>1.5</v>
      </c>
      <c r="N85" s="14">
        <v>1.7</v>
      </c>
      <c r="O85" s="14">
        <v>2.1</v>
      </c>
      <c r="P85" s="14">
        <v>2</v>
      </c>
      <c r="Q85" s="14">
        <v>2</v>
      </c>
      <c r="R85" s="14">
        <v>1.4</v>
      </c>
      <c r="S85" s="14">
        <v>2.2999999999999998</v>
      </c>
      <c r="T85" s="14">
        <v>3.9</v>
      </c>
      <c r="U85" s="14">
        <v>14</v>
      </c>
      <c r="V85" s="14">
        <v>16</v>
      </c>
      <c r="W85" s="14">
        <v>25.2</v>
      </c>
      <c r="X85" s="250"/>
      <c r="AI85" s="14"/>
      <c r="AJ85" s="14"/>
      <c r="AK85" s="14"/>
      <c r="AL85" s="14"/>
      <c r="AM85" s="14"/>
    </row>
    <row r="86" spans="3:39" x14ac:dyDescent="0.25">
      <c r="C86" s="143" t="s">
        <v>267</v>
      </c>
      <c r="D86" s="144"/>
      <c r="E86" s="144"/>
      <c r="F86" s="144"/>
      <c r="G86" s="14">
        <v>1.27</v>
      </c>
      <c r="H86" s="14">
        <v>2.4</v>
      </c>
      <c r="I86" s="14">
        <v>5.41</v>
      </c>
      <c r="J86" s="14">
        <v>3.9</v>
      </c>
      <c r="K86" s="14">
        <v>3.8</v>
      </c>
      <c r="L86" s="14">
        <v>4.2</v>
      </c>
      <c r="M86" s="14">
        <v>6.1</v>
      </c>
      <c r="N86" s="14">
        <v>5.2</v>
      </c>
      <c r="O86" s="14">
        <v>6</v>
      </c>
      <c r="P86" s="14">
        <v>5</v>
      </c>
      <c r="Q86" s="14">
        <v>4</v>
      </c>
      <c r="R86" s="14">
        <v>4.7</v>
      </c>
      <c r="S86" s="14">
        <v>4.3</v>
      </c>
      <c r="T86" s="14">
        <v>1.8</v>
      </c>
      <c r="U86" s="14">
        <v>6</v>
      </c>
      <c r="V86" s="14">
        <v>7</v>
      </c>
      <c r="W86" s="14">
        <v>6.5</v>
      </c>
      <c r="X86" s="250"/>
      <c r="AI86" s="14"/>
      <c r="AJ86" s="14"/>
      <c r="AK86" s="14"/>
      <c r="AL86" s="14"/>
      <c r="AM86" s="14"/>
    </row>
    <row r="87" spans="3:39" x14ac:dyDescent="0.25">
      <c r="C87" s="143" t="s">
        <v>268</v>
      </c>
      <c r="D87" s="144"/>
      <c r="E87" s="144"/>
      <c r="F87" s="144"/>
      <c r="G87" s="14">
        <v>1.19</v>
      </c>
      <c r="H87" s="14">
        <v>1.9</v>
      </c>
      <c r="I87" s="14">
        <v>2.1800000000000002</v>
      </c>
      <c r="J87" s="14">
        <v>2.36</v>
      </c>
      <c r="K87" s="14">
        <v>3.9</v>
      </c>
      <c r="L87" s="14">
        <v>3.1</v>
      </c>
      <c r="M87" s="14">
        <v>5.5</v>
      </c>
      <c r="N87" s="14">
        <v>4.0999999999999996</v>
      </c>
      <c r="O87" s="14">
        <v>4.8</v>
      </c>
      <c r="P87" s="14">
        <v>5</v>
      </c>
      <c r="Q87" s="14">
        <v>4</v>
      </c>
      <c r="R87" s="14">
        <v>4.3</v>
      </c>
      <c r="S87" s="14">
        <v>7.4</v>
      </c>
      <c r="T87" s="14">
        <v>9.9</v>
      </c>
      <c r="U87" s="261"/>
      <c r="V87" s="261"/>
      <c r="W87" s="261"/>
      <c r="X87" s="250"/>
      <c r="AI87" s="14"/>
      <c r="AJ87" s="14"/>
      <c r="AK87" s="14"/>
      <c r="AL87" s="14"/>
      <c r="AM87" s="14"/>
    </row>
    <row r="88" spans="3:39" x14ac:dyDescent="0.25">
      <c r="C88" s="121" t="s">
        <v>269</v>
      </c>
      <c r="D88" s="122"/>
      <c r="E88" s="122"/>
      <c r="F88" s="122"/>
      <c r="G88" s="251">
        <v>0.84</v>
      </c>
      <c r="H88" s="251">
        <v>1.1000000000000001</v>
      </c>
      <c r="I88" s="251">
        <v>2.77</v>
      </c>
      <c r="J88" s="251">
        <v>2.29</v>
      </c>
      <c r="K88" s="251">
        <v>1.8</v>
      </c>
      <c r="L88" s="251">
        <v>3.7</v>
      </c>
      <c r="M88" s="251">
        <v>2.5</v>
      </c>
      <c r="N88" s="251">
        <v>2</v>
      </c>
      <c r="O88" s="251">
        <v>3.1</v>
      </c>
      <c r="P88" s="251">
        <v>2</v>
      </c>
      <c r="Q88" s="251">
        <v>2</v>
      </c>
      <c r="R88" s="251">
        <v>2.2999999999999998</v>
      </c>
      <c r="S88" s="251">
        <v>3.2</v>
      </c>
      <c r="T88" s="251">
        <v>3.5</v>
      </c>
      <c r="U88" s="251">
        <v>5</v>
      </c>
      <c r="V88" s="251">
        <v>15</v>
      </c>
      <c r="W88" s="251">
        <v>22.5</v>
      </c>
      <c r="X88" s="252"/>
      <c r="AI88" s="14"/>
      <c r="AJ88" s="14"/>
      <c r="AK88" s="14"/>
      <c r="AL88" s="14"/>
      <c r="AM88" s="14"/>
    </row>
    <row r="89" spans="3:39" x14ac:dyDescent="0.25">
      <c r="C89" s="242" t="s">
        <v>162</v>
      </c>
      <c r="D89" s="243"/>
      <c r="E89" s="243"/>
      <c r="F89" s="243"/>
      <c r="G89" s="244">
        <v>0.47</v>
      </c>
      <c r="H89" s="244">
        <v>0.8</v>
      </c>
      <c r="I89" s="244">
        <v>1.1599999999999999</v>
      </c>
      <c r="J89" s="244">
        <v>1.84</v>
      </c>
      <c r="K89" s="244">
        <v>2.2000000000000002</v>
      </c>
      <c r="L89" s="244">
        <v>2</v>
      </c>
      <c r="M89" s="244">
        <v>2.7</v>
      </c>
      <c r="N89" s="244">
        <v>2.8</v>
      </c>
      <c r="O89" s="244">
        <v>3.1</v>
      </c>
      <c r="P89" s="244">
        <v>3</v>
      </c>
      <c r="Q89" s="244">
        <v>3</v>
      </c>
      <c r="R89" s="244">
        <v>3</v>
      </c>
      <c r="S89" s="244">
        <v>6</v>
      </c>
      <c r="T89" s="244">
        <v>6</v>
      </c>
      <c r="U89" s="244">
        <v>11</v>
      </c>
      <c r="V89" s="244">
        <v>13</v>
      </c>
      <c r="W89" s="244">
        <v>13.9</v>
      </c>
      <c r="X89" s="245"/>
    </row>
    <row r="90" spans="3:39" x14ac:dyDescent="0.25">
      <c r="C90" s="265" t="s">
        <v>270</v>
      </c>
      <c r="D90" s="103"/>
      <c r="E90" s="103"/>
      <c r="F90" s="103"/>
      <c r="G90" s="266">
        <f t="shared" ref="G90:N90" si="85">RANK(G86,G72:G88,0)</f>
        <v>1</v>
      </c>
      <c r="H90" s="266">
        <f t="shared" si="85"/>
        <v>2</v>
      </c>
      <c r="I90" s="266">
        <f t="shared" si="85"/>
        <v>1</v>
      </c>
      <c r="J90" s="266">
        <f t="shared" si="85"/>
        <v>1</v>
      </c>
      <c r="K90" s="266">
        <f t="shared" si="85"/>
        <v>4</v>
      </c>
      <c r="L90" s="266">
        <f t="shared" si="85"/>
        <v>4</v>
      </c>
      <c r="M90" s="266">
        <f t="shared" si="85"/>
        <v>1</v>
      </c>
      <c r="N90" s="266">
        <f t="shared" si="85"/>
        <v>4</v>
      </c>
      <c r="O90" s="266">
        <f>RANK(O86,O72:O88,0)</f>
        <v>2</v>
      </c>
      <c r="P90" s="266">
        <f>RANK(P86,P72:P88,0)</f>
        <v>4</v>
      </c>
      <c r="Q90" s="266">
        <f>RANK(Q86,Q72:Q88,0)</f>
        <v>7</v>
      </c>
      <c r="R90" s="266">
        <f t="shared" ref="R90:V90" si="86">RANK(R86,R72:R88,0)</f>
        <v>3</v>
      </c>
      <c r="S90" s="266">
        <f t="shared" si="86"/>
        <v>12</v>
      </c>
      <c r="T90" s="266">
        <f t="shared" si="86"/>
        <v>16</v>
      </c>
      <c r="U90" s="266">
        <f t="shared" si="86"/>
        <v>10</v>
      </c>
      <c r="V90" s="266">
        <f t="shared" si="86"/>
        <v>12</v>
      </c>
      <c r="W90" s="266">
        <f t="shared" ref="W90" si="87">RANK(W86,W72:W88,0)</f>
        <v>14</v>
      </c>
      <c r="X90" s="267"/>
    </row>
    <row r="91" spans="3:39" x14ac:dyDescent="0.25">
      <c r="C91" s="246" t="s">
        <v>271</v>
      </c>
      <c r="D91" s="109"/>
      <c r="E91" s="109"/>
      <c r="F91" s="109"/>
      <c r="G91" s="247">
        <f>COUNT(G72:G88)</f>
        <v>16</v>
      </c>
      <c r="H91" s="247">
        <f t="shared" ref="H91:V91" si="88">COUNT(H72:H88)</f>
        <v>16</v>
      </c>
      <c r="I91" s="247">
        <f t="shared" si="88"/>
        <v>16</v>
      </c>
      <c r="J91" s="247">
        <f t="shared" si="88"/>
        <v>16</v>
      </c>
      <c r="K91" s="247">
        <f t="shared" si="88"/>
        <v>16</v>
      </c>
      <c r="L91" s="247">
        <f t="shared" si="88"/>
        <v>16</v>
      </c>
      <c r="M91" s="247">
        <f t="shared" si="88"/>
        <v>16</v>
      </c>
      <c r="N91" s="247">
        <f t="shared" si="88"/>
        <v>16</v>
      </c>
      <c r="O91" s="247">
        <f t="shared" si="88"/>
        <v>16</v>
      </c>
      <c r="P91" s="247">
        <f t="shared" si="88"/>
        <v>16</v>
      </c>
      <c r="Q91" s="247">
        <f t="shared" si="88"/>
        <v>16</v>
      </c>
      <c r="R91" s="247">
        <f t="shared" si="88"/>
        <v>16</v>
      </c>
      <c r="S91" s="247">
        <f t="shared" si="88"/>
        <v>16</v>
      </c>
      <c r="T91" s="247">
        <f t="shared" si="88"/>
        <v>16</v>
      </c>
      <c r="U91" s="247">
        <f t="shared" si="88"/>
        <v>15</v>
      </c>
      <c r="V91" s="247">
        <f t="shared" si="88"/>
        <v>15</v>
      </c>
      <c r="W91" s="247">
        <f t="shared" ref="W91" si="89">COUNT(W72:W88)</f>
        <v>15</v>
      </c>
      <c r="X91" s="238"/>
    </row>
    <row r="92" spans="3:39" x14ac:dyDescent="0.25">
      <c r="O92" s="2"/>
      <c r="P92" s="2"/>
      <c r="Q92" s="2"/>
      <c r="R92" s="2"/>
      <c r="S92" s="2"/>
      <c r="T92" s="2"/>
      <c r="U92" s="2"/>
      <c r="V92" s="2"/>
      <c r="W92" s="2"/>
    </row>
    <row r="93" spans="3:39" x14ac:dyDescent="0.25">
      <c r="C93" s="235" t="s">
        <v>272</v>
      </c>
      <c r="D93" s="236"/>
      <c r="E93" s="236"/>
      <c r="F93" s="236"/>
      <c r="G93" s="100" t="str">
        <f t="shared" ref="G93:I93" si="90">G$1</f>
        <v>2007/08</v>
      </c>
      <c r="H93" s="100" t="str">
        <f t="shared" si="90"/>
        <v>2008/09</v>
      </c>
      <c r="I93" s="100" t="str">
        <f t="shared" si="90"/>
        <v>2009/10</v>
      </c>
      <c r="J93" s="100" t="str">
        <f t="shared" ref="J93:N93" si="91">J$1</f>
        <v>2010/11</v>
      </c>
      <c r="K93" s="100" t="str">
        <f t="shared" si="91"/>
        <v>2011/12</v>
      </c>
      <c r="L93" s="100" t="str">
        <f t="shared" si="91"/>
        <v>2012/13</v>
      </c>
      <c r="M93" s="100" t="str">
        <f t="shared" si="91"/>
        <v>2013/14</v>
      </c>
      <c r="N93" s="100" t="str">
        <f t="shared" si="91"/>
        <v>2014/15</v>
      </c>
      <c r="O93" s="100" t="str">
        <f t="shared" ref="O93:T93" si="92">O$1</f>
        <v>2015/16</v>
      </c>
      <c r="P93" s="100" t="str">
        <f t="shared" si="92"/>
        <v>2016/17</v>
      </c>
      <c r="Q93" s="100" t="str">
        <f t="shared" si="92"/>
        <v>2017/18</v>
      </c>
      <c r="R93" s="100" t="str">
        <f t="shared" si="92"/>
        <v>2018/19</v>
      </c>
      <c r="S93" s="100" t="str">
        <f t="shared" si="92"/>
        <v>2019/20</v>
      </c>
      <c r="T93" s="100" t="str">
        <f t="shared" si="92"/>
        <v>2020/21</v>
      </c>
      <c r="U93" s="100" t="s">
        <v>113</v>
      </c>
      <c r="V93" s="100" t="str">
        <f>V$1</f>
        <v>2022/23</v>
      </c>
      <c r="W93" s="100" t="str">
        <f>W$1</f>
        <v>2023/24</v>
      </c>
      <c r="X93" s="237"/>
    </row>
    <row r="94" spans="3:39" x14ac:dyDescent="0.25">
      <c r="C94" s="116" t="s">
        <v>253</v>
      </c>
      <c r="D94" s="117"/>
      <c r="E94" s="117"/>
      <c r="F94" s="117"/>
      <c r="G94" s="119">
        <v>0</v>
      </c>
      <c r="H94" s="119">
        <v>0.1</v>
      </c>
      <c r="I94" s="119">
        <v>0.1</v>
      </c>
      <c r="J94" s="119">
        <v>0.11</v>
      </c>
      <c r="K94" s="119">
        <v>0.13</v>
      </c>
      <c r="L94" s="119">
        <v>0.14000000000000001</v>
      </c>
      <c r="M94" s="119">
        <v>0.14000000000000001</v>
      </c>
      <c r="N94" s="119">
        <v>0.1</v>
      </c>
      <c r="O94" s="119">
        <v>0.08</v>
      </c>
      <c r="P94" s="119">
        <v>0.12</v>
      </c>
      <c r="Q94" s="253">
        <v>0.12</v>
      </c>
      <c r="R94" s="253">
        <v>0.14000000000000001</v>
      </c>
      <c r="S94" s="253">
        <v>0.05</v>
      </c>
      <c r="T94" s="253">
        <v>0.19</v>
      </c>
      <c r="U94" s="264"/>
      <c r="V94" s="264"/>
      <c r="W94" s="264"/>
      <c r="X94" s="254"/>
    </row>
    <row r="95" spans="3:39" x14ac:dyDescent="0.25">
      <c r="C95" s="143" t="s">
        <v>254</v>
      </c>
      <c r="D95" s="144"/>
      <c r="E95" s="144"/>
      <c r="F95" s="144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05">
        <v>0.2</v>
      </c>
      <c r="V95" s="205">
        <v>0.18</v>
      </c>
      <c r="W95" s="205">
        <v>0.12</v>
      </c>
      <c r="X95" s="255"/>
    </row>
    <row r="96" spans="3:39" x14ac:dyDescent="0.25">
      <c r="C96" s="143" t="s">
        <v>255</v>
      </c>
      <c r="D96" s="144"/>
      <c r="E96" s="144"/>
      <c r="F96" s="144"/>
      <c r="G96" s="260">
        <v>0.1</v>
      </c>
      <c r="H96" s="260">
        <v>0.1</v>
      </c>
      <c r="I96" s="260">
        <v>0.1</v>
      </c>
      <c r="J96" s="260">
        <v>0.1</v>
      </c>
      <c r="K96" s="260">
        <v>7.0000000000000007E-2</v>
      </c>
      <c r="L96" s="260">
        <v>7.0000000000000007E-2</v>
      </c>
      <c r="M96" s="260">
        <v>7.0000000000000007E-2</v>
      </c>
      <c r="N96" s="260">
        <v>0.05</v>
      </c>
      <c r="O96" s="260">
        <v>0.16</v>
      </c>
      <c r="P96" s="260">
        <v>0.09</v>
      </c>
      <c r="Q96" s="205">
        <v>7.0000000000000007E-2</v>
      </c>
      <c r="R96" s="205">
        <v>0.1</v>
      </c>
      <c r="S96" s="205">
        <v>7.0000000000000007E-2</v>
      </c>
      <c r="T96" s="205">
        <v>0.11</v>
      </c>
      <c r="U96" s="205">
        <v>0.34</v>
      </c>
      <c r="V96" s="205">
        <v>0.47</v>
      </c>
      <c r="W96" s="205">
        <v>0.47</v>
      </c>
      <c r="X96" s="255"/>
    </row>
    <row r="97" spans="3:24" x14ac:dyDescent="0.25">
      <c r="C97" s="143" t="s">
        <v>256</v>
      </c>
      <c r="D97" s="144"/>
      <c r="E97" s="144"/>
      <c r="F97" s="144"/>
      <c r="G97" s="260">
        <v>1.7</v>
      </c>
      <c r="H97" s="260">
        <v>1.6</v>
      </c>
      <c r="I97" s="260">
        <v>1.5</v>
      </c>
      <c r="J97" s="260">
        <v>1.55</v>
      </c>
      <c r="K97" s="260">
        <v>2.31</v>
      </c>
      <c r="L97" s="260">
        <v>1.65</v>
      </c>
      <c r="M97" s="260">
        <v>2.02</v>
      </c>
      <c r="N97" s="260">
        <v>1.96</v>
      </c>
      <c r="O97" s="260">
        <v>0.99</v>
      </c>
      <c r="P97" s="260">
        <v>0.95</v>
      </c>
      <c r="Q97" s="205">
        <v>0.98</v>
      </c>
      <c r="R97" s="205">
        <v>1.05</v>
      </c>
      <c r="S97" s="205">
        <v>1.56</v>
      </c>
      <c r="T97" s="205">
        <v>0.94</v>
      </c>
      <c r="U97" s="205">
        <v>0.85</v>
      </c>
      <c r="V97" s="205">
        <v>0.9</v>
      </c>
      <c r="W97" s="205">
        <v>0.9</v>
      </c>
      <c r="X97" s="255"/>
    </row>
    <row r="98" spans="3:24" x14ac:dyDescent="0.25">
      <c r="C98" s="143" t="s">
        <v>257</v>
      </c>
      <c r="D98" s="144"/>
      <c r="E98" s="144"/>
      <c r="F98" s="144"/>
      <c r="G98" s="260">
        <v>0</v>
      </c>
      <c r="H98" s="260">
        <v>0</v>
      </c>
      <c r="I98" s="260">
        <v>0</v>
      </c>
      <c r="J98" s="260">
        <v>0.34</v>
      </c>
      <c r="K98" s="260">
        <v>0.71</v>
      </c>
      <c r="L98" s="260">
        <v>0.94</v>
      </c>
      <c r="M98" s="260">
        <v>1.31</v>
      </c>
      <c r="N98" s="260">
        <v>1.98</v>
      </c>
      <c r="O98" s="260">
        <v>1.97</v>
      </c>
      <c r="P98" s="260">
        <v>0.81</v>
      </c>
      <c r="Q98" s="205">
        <v>0.87</v>
      </c>
      <c r="R98" s="205">
        <v>1.06</v>
      </c>
      <c r="S98" s="205">
        <v>1.57</v>
      </c>
      <c r="T98" s="205">
        <v>2.2400000000000002</v>
      </c>
      <c r="U98" s="205">
        <v>2.1</v>
      </c>
      <c r="V98" s="205">
        <v>1.99</v>
      </c>
      <c r="W98" s="205">
        <v>1.99</v>
      </c>
      <c r="X98" s="255"/>
    </row>
    <row r="99" spans="3:24" x14ac:dyDescent="0.25">
      <c r="C99" s="143" t="s">
        <v>258</v>
      </c>
      <c r="D99" s="144"/>
      <c r="E99" s="144"/>
      <c r="F99" s="144"/>
      <c r="G99" s="260">
        <v>0</v>
      </c>
      <c r="H99" s="260">
        <v>0</v>
      </c>
      <c r="I99" s="260">
        <v>0</v>
      </c>
      <c r="J99" s="260">
        <v>0.05</v>
      </c>
      <c r="K99" s="260">
        <v>0.04</v>
      </c>
      <c r="L99" s="260">
        <v>7.0000000000000007E-2</v>
      </c>
      <c r="M99" s="260">
        <v>0.06</v>
      </c>
      <c r="N99" s="260">
        <v>0.06</v>
      </c>
      <c r="O99" s="260">
        <v>0.36</v>
      </c>
      <c r="P99" s="260">
        <v>0.41</v>
      </c>
      <c r="Q99" s="205">
        <v>0.17</v>
      </c>
      <c r="R99" s="205">
        <v>0.13</v>
      </c>
      <c r="S99" s="205">
        <v>0.04</v>
      </c>
      <c r="T99" s="205">
        <v>0.02</v>
      </c>
      <c r="U99" s="205">
        <v>0.03</v>
      </c>
      <c r="V99" s="205">
        <v>0.09</v>
      </c>
      <c r="W99" s="205">
        <v>0.09</v>
      </c>
      <c r="X99" s="255"/>
    </row>
    <row r="100" spans="3:24" x14ac:dyDescent="0.25">
      <c r="C100" s="143" t="s">
        <v>259</v>
      </c>
      <c r="D100" s="144"/>
      <c r="E100" s="144"/>
      <c r="F100" s="144"/>
      <c r="G100" s="260">
        <v>0</v>
      </c>
      <c r="H100" s="260">
        <v>0</v>
      </c>
      <c r="I100" s="260">
        <v>0</v>
      </c>
      <c r="J100" s="260">
        <v>0</v>
      </c>
      <c r="K100" s="260">
        <v>0</v>
      </c>
      <c r="L100" s="260">
        <v>0</v>
      </c>
      <c r="M100" s="260">
        <v>0</v>
      </c>
      <c r="N100" s="260">
        <v>0.15</v>
      </c>
      <c r="O100" s="260">
        <v>0.6</v>
      </c>
      <c r="P100" s="260">
        <v>0.68</v>
      </c>
      <c r="Q100" s="205">
        <v>0.39</v>
      </c>
      <c r="R100" s="205">
        <v>0.74</v>
      </c>
      <c r="S100" s="205">
        <v>0.86</v>
      </c>
      <c r="T100" s="205">
        <v>0.54</v>
      </c>
      <c r="U100" s="205">
        <v>0.43</v>
      </c>
      <c r="V100" s="205">
        <v>2.82</v>
      </c>
      <c r="W100" s="205">
        <v>2.82</v>
      </c>
      <c r="X100" s="255"/>
    </row>
    <row r="101" spans="3:24" x14ac:dyDescent="0.25">
      <c r="C101" s="143" t="s">
        <v>260</v>
      </c>
      <c r="D101" s="144"/>
      <c r="E101" s="144"/>
      <c r="F101" s="144"/>
      <c r="G101" s="260">
        <v>0</v>
      </c>
      <c r="H101" s="260">
        <v>0</v>
      </c>
      <c r="I101" s="260">
        <v>0</v>
      </c>
      <c r="J101" s="260">
        <v>0.08</v>
      </c>
      <c r="K101" s="260">
        <v>0.74</v>
      </c>
      <c r="L101" s="260">
        <v>0.71</v>
      </c>
      <c r="M101" s="260">
        <v>1</v>
      </c>
      <c r="N101" s="260">
        <v>1.1599999999999999</v>
      </c>
      <c r="O101" s="260">
        <v>1.34</v>
      </c>
      <c r="P101" s="260">
        <v>1.22</v>
      </c>
      <c r="Q101" s="205">
        <v>1.25</v>
      </c>
      <c r="R101" s="205">
        <v>1.01</v>
      </c>
      <c r="S101" s="205">
        <v>1.49</v>
      </c>
      <c r="T101" s="205">
        <v>1.4</v>
      </c>
      <c r="U101" s="205">
        <v>1.45</v>
      </c>
      <c r="V101" s="205">
        <v>1.41</v>
      </c>
      <c r="W101" s="205">
        <v>1.41</v>
      </c>
      <c r="X101" s="255"/>
    </row>
    <row r="102" spans="3:24" x14ac:dyDescent="0.25">
      <c r="C102" s="143" t="s">
        <v>261</v>
      </c>
      <c r="D102" s="144"/>
      <c r="E102" s="144"/>
      <c r="F102" s="144"/>
      <c r="G102" s="260">
        <v>0</v>
      </c>
      <c r="H102" s="260">
        <v>0</v>
      </c>
      <c r="I102" s="260">
        <v>0</v>
      </c>
      <c r="J102" s="260">
        <v>0.01</v>
      </c>
      <c r="K102" s="260">
        <v>0.02</v>
      </c>
      <c r="L102" s="260">
        <v>0.06</v>
      </c>
      <c r="M102" s="260">
        <v>0.05</v>
      </c>
      <c r="N102" s="260">
        <v>0.05</v>
      </c>
      <c r="O102" s="260">
        <v>0.06</v>
      </c>
      <c r="P102" s="260">
        <v>7.0000000000000007E-2</v>
      </c>
      <c r="Q102" s="205">
        <v>0.16</v>
      </c>
      <c r="R102" s="205">
        <v>0.27</v>
      </c>
      <c r="S102" s="205">
        <v>0.28000000000000003</v>
      </c>
      <c r="T102" s="205">
        <v>0.25</v>
      </c>
      <c r="U102" s="205">
        <v>0.2</v>
      </c>
      <c r="V102" s="205">
        <v>0.23</v>
      </c>
      <c r="W102" s="205">
        <v>0.23</v>
      </c>
      <c r="X102" s="255"/>
    </row>
    <row r="103" spans="3:24" x14ac:dyDescent="0.25">
      <c r="C103" s="143" t="s">
        <v>262</v>
      </c>
      <c r="D103" s="144"/>
      <c r="E103" s="144"/>
      <c r="F103" s="144"/>
      <c r="G103" s="260">
        <v>0</v>
      </c>
      <c r="H103" s="260">
        <v>0.1</v>
      </c>
      <c r="I103" s="260">
        <v>0.1</v>
      </c>
      <c r="J103" s="260">
        <v>0.16</v>
      </c>
      <c r="K103" s="260">
        <v>0.2</v>
      </c>
      <c r="L103" s="260">
        <v>0.39</v>
      </c>
      <c r="M103" s="260">
        <v>0.65</v>
      </c>
      <c r="N103" s="260">
        <v>1.37</v>
      </c>
      <c r="O103" s="260">
        <v>0.68</v>
      </c>
      <c r="P103" s="260">
        <v>0.85</v>
      </c>
      <c r="Q103" s="205">
        <v>1.1299999999999999</v>
      </c>
      <c r="R103" s="205">
        <v>0.32</v>
      </c>
      <c r="S103" s="205">
        <v>0.22</v>
      </c>
      <c r="T103" s="205">
        <v>0.38</v>
      </c>
      <c r="U103" s="205">
        <v>0.43</v>
      </c>
      <c r="V103" s="205">
        <v>0.56000000000000005</v>
      </c>
      <c r="W103" s="205">
        <v>0.56000000000000005</v>
      </c>
      <c r="X103" s="255"/>
    </row>
    <row r="104" spans="3:24" x14ac:dyDescent="0.25">
      <c r="C104" s="143" t="s">
        <v>263</v>
      </c>
      <c r="D104" s="144"/>
      <c r="E104" s="144"/>
      <c r="F104" s="144"/>
      <c r="G104" s="260">
        <v>0</v>
      </c>
      <c r="H104" s="260">
        <v>0</v>
      </c>
      <c r="I104" s="260">
        <v>0</v>
      </c>
      <c r="J104" s="260">
        <v>0</v>
      </c>
      <c r="K104" s="260">
        <v>0.15</v>
      </c>
      <c r="L104" s="260">
        <v>0.21</v>
      </c>
      <c r="M104" s="260">
        <v>0</v>
      </c>
      <c r="N104" s="260">
        <v>0.16</v>
      </c>
      <c r="O104" s="260">
        <v>0.25</v>
      </c>
      <c r="P104" s="260">
        <v>0.18</v>
      </c>
      <c r="Q104" s="205">
        <v>0.56000000000000005</v>
      </c>
      <c r="R104" s="205">
        <v>0.26</v>
      </c>
      <c r="S104" s="205">
        <v>0.34</v>
      </c>
      <c r="T104" s="205">
        <v>0.42</v>
      </c>
      <c r="U104" s="205">
        <v>0.14000000000000001</v>
      </c>
      <c r="V104" s="205">
        <v>0.4</v>
      </c>
      <c r="W104" s="205">
        <v>0.43</v>
      </c>
      <c r="X104" s="255"/>
    </row>
    <row r="105" spans="3:24" x14ac:dyDescent="0.25">
      <c r="C105" s="143" t="s">
        <v>264</v>
      </c>
      <c r="D105" s="144"/>
      <c r="E105" s="144"/>
      <c r="F105" s="144"/>
      <c r="G105" s="260">
        <v>0</v>
      </c>
      <c r="H105" s="260">
        <v>0</v>
      </c>
      <c r="I105" s="260">
        <v>0</v>
      </c>
      <c r="J105" s="260">
        <v>0</v>
      </c>
      <c r="K105" s="260">
        <v>0</v>
      </c>
      <c r="L105" s="260">
        <v>0</v>
      </c>
      <c r="M105" s="260">
        <v>0</v>
      </c>
      <c r="N105" s="260">
        <v>0</v>
      </c>
      <c r="O105" s="260">
        <v>0</v>
      </c>
      <c r="P105" s="260">
        <v>0</v>
      </c>
      <c r="Q105" s="205">
        <v>0</v>
      </c>
      <c r="R105" s="205">
        <v>0</v>
      </c>
      <c r="S105" s="205">
        <v>0.01</v>
      </c>
      <c r="T105" s="205">
        <v>0</v>
      </c>
      <c r="U105" s="205">
        <v>0</v>
      </c>
      <c r="V105" s="205">
        <v>0</v>
      </c>
      <c r="W105" s="205">
        <v>0</v>
      </c>
      <c r="X105" s="255"/>
    </row>
    <row r="106" spans="3:24" x14ac:dyDescent="0.25">
      <c r="C106" s="143" t="s">
        <v>265</v>
      </c>
      <c r="D106" s="144"/>
      <c r="E106" s="144"/>
      <c r="F106" s="144"/>
      <c r="G106" s="260">
        <v>0</v>
      </c>
      <c r="H106" s="260">
        <v>0</v>
      </c>
      <c r="I106" s="260">
        <v>0</v>
      </c>
      <c r="J106" s="260">
        <v>0</v>
      </c>
      <c r="K106" s="260">
        <v>0</v>
      </c>
      <c r="L106" s="260">
        <v>0.01</v>
      </c>
      <c r="M106" s="260">
        <v>0.04</v>
      </c>
      <c r="N106" s="260">
        <v>0.06</v>
      </c>
      <c r="O106" s="260">
        <v>0.12</v>
      </c>
      <c r="P106" s="260">
        <v>0.11</v>
      </c>
      <c r="Q106" s="205">
        <v>0.2</v>
      </c>
      <c r="R106" s="205">
        <v>0.24</v>
      </c>
      <c r="S106" s="205">
        <v>0.24</v>
      </c>
      <c r="T106" s="205">
        <v>0.36</v>
      </c>
      <c r="U106" s="205">
        <v>0.18</v>
      </c>
      <c r="V106" s="205">
        <v>1.32</v>
      </c>
      <c r="W106" s="205">
        <v>1.32</v>
      </c>
      <c r="X106" s="255"/>
    </row>
    <row r="107" spans="3:24" x14ac:dyDescent="0.25">
      <c r="C107" s="143" t="s">
        <v>266</v>
      </c>
      <c r="D107" s="144"/>
      <c r="E107" s="144"/>
      <c r="F107" s="144"/>
      <c r="G107" s="260">
        <v>0</v>
      </c>
      <c r="H107" s="260">
        <v>0</v>
      </c>
      <c r="I107" s="260">
        <v>0</v>
      </c>
      <c r="J107" s="260">
        <v>0</v>
      </c>
      <c r="K107" s="260">
        <v>0</v>
      </c>
      <c r="L107" s="260">
        <v>0</v>
      </c>
      <c r="M107" s="260">
        <v>0</v>
      </c>
      <c r="N107" s="260">
        <v>0</v>
      </c>
      <c r="O107" s="260">
        <v>0.02</v>
      </c>
      <c r="P107" s="260">
        <v>0.02</v>
      </c>
      <c r="Q107" s="205">
        <v>0</v>
      </c>
      <c r="R107" s="205">
        <v>0.01</v>
      </c>
      <c r="S107" s="205">
        <v>0</v>
      </c>
      <c r="T107" s="205">
        <v>0.01</v>
      </c>
      <c r="U107" s="205">
        <v>0</v>
      </c>
      <c r="V107" s="205">
        <v>0</v>
      </c>
      <c r="W107" s="205">
        <v>0</v>
      </c>
      <c r="X107" s="255"/>
    </row>
    <row r="108" spans="3:24" x14ac:dyDescent="0.25">
      <c r="C108" s="143" t="s">
        <v>267</v>
      </c>
      <c r="D108" s="144"/>
      <c r="E108" s="144"/>
      <c r="F108" s="144"/>
      <c r="G108" s="260">
        <v>0.2</v>
      </c>
      <c r="H108" s="260">
        <v>0.6</v>
      </c>
      <c r="I108" s="260">
        <v>1.3</v>
      </c>
      <c r="J108" s="260">
        <v>0.73</v>
      </c>
      <c r="K108" s="260">
        <v>0.38</v>
      </c>
      <c r="L108" s="260">
        <v>0.69</v>
      </c>
      <c r="M108" s="260">
        <v>1.05</v>
      </c>
      <c r="N108" s="260">
        <v>0.86</v>
      </c>
      <c r="O108" s="260">
        <v>0.72</v>
      </c>
      <c r="P108" s="260">
        <v>0.56999999999999995</v>
      </c>
      <c r="Q108" s="205">
        <v>0.4</v>
      </c>
      <c r="R108" s="205">
        <v>0.5</v>
      </c>
      <c r="S108" s="205">
        <v>0.48</v>
      </c>
      <c r="T108" s="205">
        <v>0.47</v>
      </c>
      <c r="U108" s="205">
        <v>0.4</v>
      </c>
      <c r="V108" s="205">
        <v>0.35</v>
      </c>
      <c r="W108" s="205">
        <v>0.35</v>
      </c>
      <c r="X108" s="255"/>
    </row>
    <row r="109" spans="3:24" x14ac:dyDescent="0.25">
      <c r="C109" s="143" t="s">
        <v>268</v>
      </c>
      <c r="D109" s="144"/>
      <c r="E109" s="144"/>
      <c r="F109" s="144"/>
      <c r="G109" s="260">
        <v>0.3</v>
      </c>
      <c r="H109" s="260">
        <v>0.1</v>
      </c>
      <c r="I109" s="260">
        <v>0.2</v>
      </c>
      <c r="J109" s="260">
        <v>0.59</v>
      </c>
      <c r="K109" s="260">
        <v>0.92</v>
      </c>
      <c r="L109" s="260">
        <v>0.9</v>
      </c>
      <c r="M109" s="260">
        <v>1.01</v>
      </c>
      <c r="N109" s="260">
        <v>1.23</v>
      </c>
      <c r="O109" s="260">
        <v>0.59</v>
      </c>
      <c r="P109" s="260">
        <v>0.67</v>
      </c>
      <c r="Q109" s="205">
        <v>0.64</v>
      </c>
      <c r="R109" s="205">
        <v>0.72</v>
      </c>
      <c r="S109" s="205">
        <v>0.99</v>
      </c>
      <c r="T109" s="205">
        <v>1.0900000000000001</v>
      </c>
      <c r="U109" s="262"/>
      <c r="V109" s="262"/>
      <c r="W109" s="262"/>
      <c r="X109" s="255"/>
    </row>
    <row r="110" spans="3:24" x14ac:dyDescent="0.25">
      <c r="C110" s="121" t="s">
        <v>269</v>
      </c>
      <c r="D110" s="122"/>
      <c r="E110" s="122"/>
      <c r="F110" s="122"/>
      <c r="G110" s="126">
        <v>0</v>
      </c>
      <c r="H110" s="126">
        <v>0</v>
      </c>
      <c r="I110" s="126">
        <v>0.1</v>
      </c>
      <c r="J110" s="126">
        <v>0.04</v>
      </c>
      <c r="K110" s="126">
        <v>0.02</v>
      </c>
      <c r="L110" s="126">
        <v>0.03</v>
      </c>
      <c r="M110" s="126">
        <v>0.1</v>
      </c>
      <c r="N110" s="126">
        <v>0.16</v>
      </c>
      <c r="O110" s="126">
        <v>0.03</v>
      </c>
      <c r="P110" s="126">
        <v>0.01</v>
      </c>
      <c r="Q110" s="256">
        <v>0.38</v>
      </c>
      <c r="R110" s="256">
        <v>0.19</v>
      </c>
      <c r="S110" s="256">
        <v>0.66</v>
      </c>
      <c r="T110" s="256">
        <v>1.57</v>
      </c>
      <c r="U110" s="256">
        <v>1.4</v>
      </c>
      <c r="V110" s="256">
        <v>1.33</v>
      </c>
      <c r="W110" s="256">
        <v>1.33</v>
      </c>
      <c r="X110" s="257"/>
    </row>
    <row r="111" spans="3:24" x14ac:dyDescent="0.25">
      <c r="C111" s="242" t="s">
        <v>162</v>
      </c>
      <c r="D111" s="243"/>
      <c r="E111" s="243"/>
      <c r="F111" s="243"/>
      <c r="G111" s="258">
        <f>AVERAGE(G94:G110)</f>
        <v>0.14374999999999999</v>
      </c>
      <c r="H111" s="258">
        <f t="shared" ref="H111:N111" si="93">AVERAGE(H94:H110)</f>
        <v>0.16250000000000001</v>
      </c>
      <c r="I111" s="258">
        <f t="shared" si="93"/>
        <v>0.21250000000000002</v>
      </c>
      <c r="J111" s="258">
        <f t="shared" si="93"/>
        <v>0.23499999999999999</v>
      </c>
      <c r="K111" s="258">
        <f t="shared" si="93"/>
        <v>0.35562499999999997</v>
      </c>
      <c r="L111" s="258">
        <f t="shared" si="93"/>
        <v>0.36687500000000001</v>
      </c>
      <c r="M111" s="258">
        <f t="shared" si="93"/>
        <v>0.46874999999999994</v>
      </c>
      <c r="N111" s="258">
        <f t="shared" si="93"/>
        <v>0.58437499999999998</v>
      </c>
      <c r="O111" s="258">
        <v>0.55000000000000004</v>
      </c>
      <c r="P111" s="258">
        <v>0.46</v>
      </c>
      <c r="Q111" s="258">
        <v>0.46</v>
      </c>
      <c r="R111" s="258">
        <v>0.5</v>
      </c>
      <c r="S111" s="258">
        <v>0.67</v>
      </c>
      <c r="T111" s="258">
        <v>0.56999999999999995</v>
      </c>
      <c r="U111" s="258">
        <v>0.56000000000000005</v>
      </c>
      <c r="V111" s="258">
        <v>0.69</v>
      </c>
      <c r="W111" s="258">
        <v>0.68</v>
      </c>
      <c r="X111" s="259"/>
    </row>
    <row r="112" spans="3:24" x14ac:dyDescent="0.25">
      <c r="C112" s="265" t="s">
        <v>270</v>
      </c>
      <c r="D112" s="103"/>
      <c r="E112" s="103"/>
      <c r="F112" s="103"/>
      <c r="G112" s="266">
        <f t="shared" ref="G112:N112" si="94">RANK(G108,G94:G110,0)</f>
        <v>3</v>
      </c>
      <c r="H112" s="266">
        <f t="shared" si="94"/>
        <v>2</v>
      </c>
      <c r="I112" s="266">
        <f t="shared" si="94"/>
        <v>2</v>
      </c>
      <c r="J112" s="266">
        <f t="shared" si="94"/>
        <v>2</v>
      </c>
      <c r="K112" s="266">
        <f t="shared" si="94"/>
        <v>5</v>
      </c>
      <c r="L112" s="266">
        <f t="shared" si="94"/>
        <v>5</v>
      </c>
      <c r="M112" s="266">
        <f t="shared" si="94"/>
        <v>3</v>
      </c>
      <c r="N112" s="266">
        <f t="shared" si="94"/>
        <v>6</v>
      </c>
      <c r="O112" s="266">
        <f>RANK(O108,O94:O110,0)</f>
        <v>4</v>
      </c>
      <c r="P112" s="266">
        <f>RANK(P108,P94:P110,0)</f>
        <v>7</v>
      </c>
      <c r="Q112" s="266">
        <f>RANK(Q108,Q94:Q110,0)</f>
        <v>7</v>
      </c>
      <c r="R112" s="266">
        <f t="shared" ref="R112:V112" si="95">RANK(R108,R94:R110,0)</f>
        <v>6</v>
      </c>
      <c r="S112" s="266">
        <f t="shared" si="95"/>
        <v>7</v>
      </c>
      <c r="T112" s="266">
        <f t="shared" si="95"/>
        <v>7</v>
      </c>
      <c r="U112" s="266">
        <f t="shared" si="95"/>
        <v>7</v>
      </c>
      <c r="V112" s="266">
        <f t="shared" si="95"/>
        <v>10</v>
      </c>
      <c r="W112" s="266">
        <f t="shared" ref="W112" si="96">RANK(W108,W94:W110,0)</f>
        <v>10</v>
      </c>
      <c r="X112" s="267"/>
    </row>
    <row r="113" spans="3:24" x14ac:dyDescent="0.25">
      <c r="C113" s="246" t="s">
        <v>271</v>
      </c>
      <c r="D113" s="109"/>
      <c r="E113" s="109"/>
      <c r="F113" s="109"/>
      <c r="G113" s="247">
        <f>COUNT(G94:G110)</f>
        <v>16</v>
      </c>
      <c r="H113" s="247">
        <f t="shared" ref="H113:V113" si="97">COUNT(H94:H110)</f>
        <v>16</v>
      </c>
      <c r="I113" s="247">
        <f t="shared" si="97"/>
        <v>16</v>
      </c>
      <c r="J113" s="247">
        <f t="shared" si="97"/>
        <v>16</v>
      </c>
      <c r="K113" s="247">
        <f t="shared" si="97"/>
        <v>16</v>
      </c>
      <c r="L113" s="247">
        <f t="shared" si="97"/>
        <v>16</v>
      </c>
      <c r="M113" s="247">
        <f t="shared" si="97"/>
        <v>16</v>
      </c>
      <c r="N113" s="247">
        <f t="shared" si="97"/>
        <v>16</v>
      </c>
      <c r="O113" s="247">
        <f t="shared" si="97"/>
        <v>16</v>
      </c>
      <c r="P113" s="247">
        <f t="shared" si="97"/>
        <v>16</v>
      </c>
      <c r="Q113" s="247">
        <f t="shared" si="97"/>
        <v>16</v>
      </c>
      <c r="R113" s="247">
        <f t="shared" si="97"/>
        <v>16</v>
      </c>
      <c r="S113" s="247">
        <f t="shared" si="97"/>
        <v>16</v>
      </c>
      <c r="T113" s="247">
        <f t="shared" si="97"/>
        <v>16</v>
      </c>
      <c r="U113" s="247">
        <f t="shared" si="97"/>
        <v>15</v>
      </c>
      <c r="V113" s="247">
        <f t="shared" si="97"/>
        <v>15</v>
      </c>
      <c r="W113" s="247">
        <f t="shared" ref="W113" si="98">COUNT(W94:W110)</f>
        <v>15</v>
      </c>
      <c r="X113" s="238"/>
    </row>
  </sheetData>
  <mergeCells count="3">
    <mergeCell ref="Z55:AA55"/>
    <mergeCell ref="F2:F3"/>
    <mergeCell ref="E2:E3"/>
  </mergeCells>
  <conditionalFormatting sqref="G72:G8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4:G1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4:H1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T8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4:I11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4:J1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4:K1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4:P11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4:Q1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4:W1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2:U8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2:W8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scale="59" orientation="landscape" r:id="rId1"/>
  <ignoredErrors>
    <ignoredError sqref="X8:X10 X7 X38:X39 X18:X20 X31:X33" unlockedFormula="1"/>
    <ignoredError sqref="G21:O21 X59:X60 G27:O29 G31:O36 X55:X56 G67:I67 G92:N92 X71 X46 G45:I45 G68:N69 G64:N65 X62:X66 G58:N58 G46:O46 G66:O66 G56:O56 G59:O60 G42:O44 P28 Q21:S21 X24:X28 G74:N89 T23:T26 T21:U22 Q27:T28 T35:U35 Q34:W34 X92 O112:V112 L54:O55 G72:N72 V21:W21 U27:U28 V27:V28 G113:V113 G90:V91 W27:W28 W112:W113 W90:W91" formulaRange="1"/>
    <ignoredError sqref="X29 X34:X36 X6 X21:X23" formulaRange="1" unlockedFormula="1"/>
    <ignoredError sqref="O64" evalError="1"/>
    <ignoredError sqref="P21 P27 P34" formula="1" formulaRange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B5E8D9F6C0C3409F12483F405D05C9" ma:contentTypeVersion="4" ma:contentTypeDescription="Create a new document." ma:contentTypeScope="" ma:versionID="310812ceb0e744307f41f0b246c4d29f">
  <xsd:schema xmlns:xsd="http://www.w3.org/2001/XMLSchema" xmlns:xs="http://www.w3.org/2001/XMLSchema" xmlns:p="http://schemas.microsoft.com/office/2006/metadata/properties" xmlns:ns2="0fb8d779-200e-43b4-bf7c-8825801dec93" targetNamespace="http://schemas.microsoft.com/office/2006/metadata/properties" ma:root="true" ma:fieldsID="441e9b05c6fe1d614fd7926d1c8a8f2d" ns2:_="">
    <xsd:import namespace="0fb8d779-200e-43b4-bf7c-8825801dec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8d779-200e-43b4-bf7c-8825801dec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E0ED6-17D5-4E80-8F02-C7C49C9CDD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AD776E-E752-4FF0-B8DF-58553FB49B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0DF26-5A43-49C3-9931-6C5F2847FD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b8d779-200e-43b4-bf7c-8825801dec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Annual</vt:lpstr>
      <vt:lpstr>Yearly Comparison</vt:lpstr>
      <vt:lpstr>Summary!Print_Area</vt:lpstr>
      <vt:lpstr>'Yearly Comparison'!Print_Area</vt:lpstr>
    </vt:vector>
  </TitlesOfParts>
  <Manager/>
  <Company>Wannon Region Water Authority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steven.kearns</dc:creator>
  <cp:keywords/>
  <dc:description/>
  <cp:lastModifiedBy>Andrew Dilley</cp:lastModifiedBy>
  <cp:revision/>
  <dcterms:created xsi:type="dcterms:W3CDTF">2006-08-01T05:44:32Z</dcterms:created>
  <dcterms:modified xsi:type="dcterms:W3CDTF">2025-06-06T08:38:19Z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0x01010055B5E8D9F6C0C3409F12483F405D05C9</vt:lpwstr>
  </property>
</Properties>
</file>