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w.dilley\development\ESC\Installment plans\"/>
    </mc:Choice>
  </mc:AlternateContent>
  <xr:revisionPtr revIDLastSave="0" documentId="13_ncr:1_{59D2C6F1-002B-45EA-9CBD-E1F7EAAB31DA}" xr6:coauthVersionLast="47" xr6:coauthVersionMax="47" xr10:uidLastSave="{00000000-0000-0000-0000-000000000000}"/>
  <bookViews>
    <workbookView xWindow="-120" yWindow="-120" windowWidth="51840" windowHeight="21120" activeTab="8" xr2:uid="{00000000-000D-0000-FFFF-FFFF00000000}"/>
  </bookViews>
  <sheets>
    <sheet name="2015-16" sheetId="1" r:id="rId1"/>
    <sheet name="2016-17" sheetId="2" r:id="rId2"/>
    <sheet name="2017-18" sheetId="4" r:id="rId3"/>
    <sheet name="2018-19" sheetId="5" r:id="rId4"/>
    <sheet name="2019-20" sheetId="9" r:id="rId5"/>
    <sheet name="2020-21" sheetId="8" r:id="rId6"/>
    <sheet name="2021-22" sheetId="11" r:id="rId7"/>
    <sheet name="2022-23" sheetId="13" r:id="rId8"/>
    <sheet name="2023-24" sheetId="14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14" l="1"/>
  <c r="Q4" i="14"/>
  <c r="Q2" i="14"/>
  <c r="K49" i="14"/>
  <c r="K48" i="14"/>
  <c r="K47" i="14"/>
  <c r="K46" i="14"/>
  <c r="K45" i="14"/>
  <c r="K44" i="14"/>
  <c r="K43" i="14"/>
  <c r="K42" i="14"/>
  <c r="K41" i="14"/>
  <c r="K40" i="14"/>
  <c r="K39" i="14"/>
  <c r="K38" i="14"/>
  <c r="K37" i="14"/>
  <c r="K36" i="14"/>
  <c r="K35" i="14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X4" i="14"/>
  <c r="W4" i="14"/>
  <c r="V4" i="14"/>
  <c r="U4" i="14"/>
  <c r="T4" i="14"/>
  <c r="S4" i="14"/>
  <c r="R4" i="14"/>
  <c r="K4" i="14"/>
  <c r="X3" i="14"/>
  <c r="W3" i="14"/>
  <c r="V3" i="14"/>
  <c r="U3" i="14"/>
  <c r="T3" i="14"/>
  <c r="S3" i="14"/>
  <c r="R3" i="14"/>
  <c r="K3" i="14"/>
  <c r="X2" i="14"/>
  <c r="W2" i="14"/>
  <c r="V2" i="14"/>
  <c r="U2" i="14"/>
  <c r="T2" i="14"/>
  <c r="S2" i="14"/>
  <c r="R2" i="14"/>
  <c r="K2" i="14"/>
  <c r="K33" i="13"/>
  <c r="K32" i="13"/>
  <c r="K31" i="13"/>
  <c r="K30" i="13"/>
  <c r="K29" i="13"/>
  <c r="K28" i="13"/>
  <c r="K27" i="13"/>
  <c r="K26" i="13"/>
  <c r="K25" i="13"/>
  <c r="K24" i="13"/>
  <c r="K23" i="13"/>
  <c r="K22" i="13"/>
  <c r="K21" i="13"/>
  <c r="K20" i="13"/>
  <c r="K19" i="13"/>
  <c r="K18" i="13"/>
  <c r="W4" i="13"/>
  <c r="V4" i="13"/>
  <c r="U4" i="13"/>
  <c r="T4" i="13"/>
  <c r="S4" i="13"/>
  <c r="R4" i="13"/>
  <c r="Q4" i="13"/>
  <c r="W3" i="13"/>
  <c r="V3" i="13"/>
  <c r="U3" i="13"/>
  <c r="T3" i="13"/>
  <c r="S3" i="13"/>
  <c r="R3" i="13"/>
  <c r="Q3" i="13"/>
  <c r="W2" i="13"/>
  <c r="V2" i="13"/>
  <c r="U2" i="13"/>
  <c r="T2" i="13"/>
  <c r="S2" i="13"/>
  <c r="R2" i="13"/>
  <c r="Q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2" i="13"/>
  <c r="P4" i="14" l="1"/>
  <c r="P2" i="14"/>
  <c r="P3" i="14"/>
  <c r="P4" i="13"/>
  <c r="P3" i="13"/>
  <c r="P2" i="13"/>
  <c r="K42" i="11"/>
  <c r="J42" i="11"/>
  <c r="I42" i="11"/>
  <c r="K41" i="11"/>
  <c r="J41" i="11"/>
  <c r="I41" i="11"/>
  <c r="K40" i="11"/>
  <c r="J40" i="11"/>
  <c r="I40" i="11"/>
  <c r="K39" i="11"/>
  <c r="J39" i="11"/>
  <c r="I39" i="11"/>
  <c r="K38" i="11"/>
  <c r="J38" i="11"/>
  <c r="I38" i="11"/>
  <c r="N38" i="11" s="1"/>
  <c r="K37" i="11"/>
  <c r="J37" i="11"/>
  <c r="N37" i="11" s="1"/>
  <c r="I37" i="11"/>
  <c r="K36" i="11"/>
  <c r="J36" i="11"/>
  <c r="I36" i="11"/>
  <c r="N36" i="11" s="1"/>
  <c r="K35" i="11"/>
  <c r="J35" i="11"/>
  <c r="I35" i="11"/>
  <c r="M35" i="11" s="1"/>
  <c r="K34" i="11"/>
  <c r="J34" i="11"/>
  <c r="I34" i="11"/>
  <c r="K33" i="11"/>
  <c r="J33" i="11"/>
  <c r="I33" i="11"/>
  <c r="K32" i="11"/>
  <c r="J32" i="11"/>
  <c r="I32" i="11"/>
  <c r="K31" i="11"/>
  <c r="J31" i="11"/>
  <c r="I31" i="11"/>
  <c r="K30" i="11"/>
  <c r="J30" i="11"/>
  <c r="I30" i="11"/>
  <c r="K29" i="11"/>
  <c r="J29" i="11"/>
  <c r="I29" i="11"/>
  <c r="K28" i="11"/>
  <c r="J28" i="11"/>
  <c r="I28" i="11"/>
  <c r="N28" i="11" s="1"/>
  <c r="K27" i="11"/>
  <c r="J27" i="11"/>
  <c r="I27" i="11"/>
  <c r="K26" i="11"/>
  <c r="J26" i="11"/>
  <c r="I26" i="11"/>
  <c r="K25" i="11"/>
  <c r="J25" i="11"/>
  <c r="I25" i="11"/>
  <c r="K24" i="11"/>
  <c r="J24" i="11"/>
  <c r="I24" i="11"/>
  <c r="K23" i="11"/>
  <c r="J23" i="11"/>
  <c r="I23" i="11"/>
  <c r="K22" i="11"/>
  <c r="J22" i="11"/>
  <c r="I22" i="11"/>
  <c r="K21" i="11"/>
  <c r="J21" i="11"/>
  <c r="I21" i="11"/>
  <c r="K20" i="11"/>
  <c r="J20" i="11"/>
  <c r="I20" i="11"/>
  <c r="N20" i="11" s="1"/>
  <c r="K19" i="11"/>
  <c r="J19" i="11"/>
  <c r="I19" i="11"/>
  <c r="K18" i="11"/>
  <c r="J18" i="11"/>
  <c r="I18" i="11"/>
  <c r="K17" i="11"/>
  <c r="J17" i="11"/>
  <c r="I17" i="11"/>
  <c r="K16" i="11"/>
  <c r="J16" i="11"/>
  <c r="I16" i="11"/>
  <c r="K15" i="11"/>
  <c r="J15" i="11"/>
  <c r="I15" i="11"/>
  <c r="K14" i="11"/>
  <c r="J14" i="11"/>
  <c r="I14" i="11"/>
  <c r="K13" i="11"/>
  <c r="J13" i="11"/>
  <c r="I13" i="11"/>
  <c r="K12" i="11"/>
  <c r="J12" i="11"/>
  <c r="I12" i="11"/>
  <c r="N12" i="11" s="1"/>
  <c r="K11" i="11"/>
  <c r="J11" i="11"/>
  <c r="I11" i="11"/>
  <c r="K10" i="11"/>
  <c r="J10" i="11"/>
  <c r="I10" i="11"/>
  <c r="K9" i="11"/>
  <c r="J9" i="11"/>
  <c r="I9" i="11"/>
  <c r="K8" i="11"/>
  <c r="J8" i="11"/>
  <c r="I8" i="11"/>
  <c r="K7" i="11"/>
  <c r="J7" i="11"/>
  <c r="I7" i="11"/>
  <c r="K6" i="11"/>
  <c r="J6" i="11"/>
  <c r="I6" i="11"/>
  <c r="K5" i="11"/>
  <c r="J5" i="11"/>
  <c r="I5" i="11"/>
  <c r="K4" i="11"/>
  <c r="J4" i="11"/>
  <c r="I4" i="11"/>
  <c r="M4" i="11" s="1"/>
  <c r="K3" i="11"/>
  <c r="J3" i="11"/>
  <c r="I3" i="11"/>
  <c r="K2" i="11"/>
  <c r="J2" i="11"/>
  <c r="I2" i="11"/>
  <c r="M39" i="11" l="1"/>
  <c r="N41" i="11"/>
  <c r="N33" i="11"/>
  <c r="N35" i="11"/>
  <c r="M9" i="11"/>
  <c r="M17" i="11"/>
  <c r="M25" i="11"/>
  <c r="M33" i="11"/>
  <c r="M41" i="11"/>
  <c r="N11" i="11"/>
  <c r="N27" i="11"/>
  <c r="N7" i="11"/>
  <c r="N15" i="11"/>
  <c r="N23" i="11"/>
  <c r="N31" i="11"/>
  <c r="N34" i="11"/>
  <c r="N39" i="11"/>
  <c r="N42" i="11"/>
  <c r="M5" i="11"/>
  <c r="M13" i="11"/>
  <c r="M21" i="11"/>
  <c r="M29" i="11"/>
  <c r="M37" i="11"/>
  <c r="N3" i="11"/>
  <c r="N19" i="11"/>
  <c r="N8" i="11"/>
  <c r="N16" i="11"/>
  <c r="N24" i="11"/>
  <c r="N32" i="11"/>
  <c r="N40" i="11"/>
  <c r="N5" i="11"/>
  <c r="N9" i="11"/>
  <c r="N13" i="11"/>
  <c r="N17" i="11"/>
  <c r="N21" i="11"/>
  <c r="N25" i="11"/>
  <c r="N29" i="11"/>
  <c r="M3" i="11"/>
  <c r="M7" i="11"/>
  <c r="M11" i="11"/>
  <c r="M15" i="11"/>
  <c r="M19" i="11"/>
  <c r="M23" i="11"/>
  <c r="M27" i="11"/>
  <c r="M31" i="11"/>
  <c r="N2" i="11"/>
  <c r="N6" i="11"/>
  <c r="M10" i="11"/>
  <c r="N14" i="11"/>
  <c r="N18" i="11"/>
  <c r="N22" i="11"/>
  <c r="N26" i="11"/>
  <c r="N30" i="11"/>
  <c r="M2" i="11"/>
  <c r="M14" i="11"/>
  <c r="L2" i="11"/>
  <c r="L4" i="11"/>
  <c r="L6" i="11"/>
  <c r="L8" i="11"/>
  <c r="L10" i="11"/>
  <c r="L12" i="11"/>
  <c r="L14" i="11"/>
  <c r="L16" i="11"/>
  <c r="L18" i="11"/>
  <c r="L20" i="11"/>
  <c r="L22" i="11"/>
  <c r="L24" i="11"/>
  <c r="L26" i="11"/>
  <c r="L28" i="11"/>
  <c r="L30" i="11"/>
  <c r="L32" i="11"/>
  <c r="L34" i="11"/>
  <c r="L36" i="11"/>
  <c r="L38" i="11"/>
  <c r="L40" i="11"/>
  <c r="L42" i="11"/>
  <c r="M6" i="11"/>
  <c r="M8" i="11"/>
  <c r="M12" i="11"/>
  <c r="M16" i="11"/>
  <c r="M18" i="11"/>
  <c r="M20" i="11"/>
  <c r="M22" i="11"/>
  <c r="M24" i="11"/>
  <c r="M26" i="11"/>
  <c r="M28" i="11"/>
  <c r="M30" i="11"/>
  <c r="M32" i="11"/>
  <c r="M34" i="11"/>
  <c r="M36" i="11"/>
  <c r="M38" i="11"/>
  <c r="M40" i="11"/>
  <c r="M42" i="11"/>
  <c r="L3" i="11"/>
  <c r="N4" i="11"/>
  <c r="L5" i="11"/>
  <c r="L7" i="11"/>
  <c r="L9" i="11"/>
  <c r="N10" i="11"/>
  <c r="L11" i="11"/>
  <c r="L13" i="11"/>
  <c r="L15" i="11"/>
  <c r="L17" i="11"/>
  <c r="L19" i="11"/>
  <c r="L21" i="11"/>
  <c r="L23" i="11"/>
  <c r="L25" i="11"/>
  <c r="L27" i="11"/>
  <c r="L29" i="11"/>
  <c r="L31" i="11"/>
  <c r="L33" i="11"/>
  <c r="L35" i="11"/>
  <c r="L37" i="11"/>
  <c r="L39" i="11"/>
  <c r="L41" i="11"/>
  <c r="K37" i="9"/>
  <c r="J37" i="9"/>
  <c r="I37" i="9"/>
  <c r="K36" i="9"/>
  <c r="J36" i="9"/>
  <c r="I36" i="9"/>
  <c r="K35" i="9"/>
  <c r="J35" i="9"/>
  <c r="I35" i="9"/>
  <c r="K34" i="9"/>
  <c r="J34" i="9"/>
  <c r="I34" i="9"/>
  <c r="K33" i="9"/>
  <c r="J33" i="9"/>
  <c r="I33" i="9"/>
  <c r="K32" i="9"/>
  <c r="J32" i="9"/>
  <c r="I32" i="9"/>
  <c r="K31" i="9"/>
  <c r="J31" i="9"/>
  <c r="I31" i="9"/>
  <c r="K30" i="9"/>
  <c r="J30" i="9"/>
  <c r="I30" i="9"/>
  <c r="K29" i="9"/>
  <c r="J29" i="9"/>
  <c r="I29" i="9"/>
  <c r="K28" i="9"/>
  <c r="J28" i="9"/>
  <c r="I28" i="9"/>
  <c r="K27" i="9"/>
  <c r="J27" i="9"/>
  <c r="I27" i="9"/>
  <c r="K26" i="9"/>
  <c r="J26" i="9"/>
  <c r="I26" i="9"/>
  <c r="K25" i="9"/>
  <c r="J25" i="9"/>
  <c r="I25" i="9"/>
  <c r="L25" i="9" s="1"/>
  <c r="K24" i="9"/>
  <c r="J24" i="9"/>
  <c r="I24" i="9"/>
  <c r="K23" i="9"/>
  <c r="J23" i="9"/>
  <c r="I23" i="9"/>
  <c r="L23" i="9" s="1"/>
  <c r="K22" i="9"/>
  <c r="L22" i="9" s="1"/>
  <c r="J22" i="9"/>
  <c r="I22" i="9"/>
  <c r="K21" i="9"/>
  <c r="J21" i="9"/>
  <c r="L21" i="9" s="1"/>
  <c r="I21" i="9"/>
  <c r="K20" i="9"/>
  <c r="J20" i="9"/>
  <c r="L20" i="9" s="1"/>
  <c r="I20" i="9"/>
  <c r="K19" i="9"/>
  <c r="J19" i="9"/>
  <c r="I19" i="9"/>
  <c r="L19" i="9" s="1"/>
  <c r="K18" i="9"/>
  <c r="J18" i="9"/>
  <c r="I18" i="9"/>
  <c r="K17" i="9"/>
  <c r="J17" i="9"/>
  <c r="I17" i="9"/>
  <c r="L17" i="9" s="1"/>
  <c r="K16" i="9"/>
  <c r="J16" i="9"/>
  <c r="I16" i="9"/>
  <c r="L16" i="9" s="1"/>
  <c r="K15" i="9"/>
  <c r="J15" i="9"/>
  <c r="I15" i="9"/>
  <c r="K14" i="9"/>
  <c r="J14" i="9"/>
  <c r="I14" i="9"/>
  <c r="L14" i="9" s="1"/>
  <c r="L13" i="9"/>
  <c r="K13" i="9"/>
  <c r="J13" i="9"/>
  <c r="I13" i="9"/>
  <c r="K12" i="9"/>
  <c r="J12" i="9"/>
  <c r="I12" i="9"/>
  <c r="K11" i="9"/>
  <c r="L11" i="9" s="1"/>
  <c r="J11" i="9"/>
  <c r="I11" i="9"/>
  <c r="K10" i="9"/>
  <c r="J10" i="9"/>
  <c r="I10" i="9"/>
  <c r="L10" i="9" s="1"/>
  <c r="K9" i="9"/>
  <c r="J9" i="9"/>
  <c r="I9" i="9"/>
  <c r="K8" i="9"/>
  <c r="J8" i="9"/>
  <c r="I8" i="9"/>
  <c r="L8" i="9" s="1"/>
  <c r="K7" i="9"/>
  <c r="J7" i="9"/>
  <c r="L7" i="9" s="1"/>
  <c r="I7" i="9"/>
  <c r="K6" i="9"/>
  <c r="J6" i="9"/>
  <c r="I6" i="9"/>
  <c r="K5" i="9"/>
  <c r="J5" i="9"/>
  <c r="I5" i="9"/>
  <c r="L5" i="9" s="1"/>
  <c r="K4" i="9"/>
  <c r="J4" i="9"/>
  <c r="I4" i="9"/>
  <c r="L4" i="9" s="1"/>
  <c r="K3" i="9"/>
  <c r="J3" i="9"/>
  <c r="I3" i="9"/>
  <c r="L2" i="9"/>
  <c r="K2" i="9"/>
  <c r="J2" i="9"/>
  <c r="I2" i="9"/>
  <c r="L12" i="9" l="1"/>
  <c r="L15" i="9"/>
  <c r="L18" i="9"/>
  <c r="L24" i="9"/>
  <c r="N43" i="11"/>
  <c r="D48" i="11" s="1"/>
  <c r="L43" i="11"/>
  <c r="D46" i="11" s="1"/>
  <c r="M43" i="11"/>
  <c r="D47" i="11" s="1"/>
  <c r="N27" i="9"/>
  <c r="M27" i="9"/>
  <c r="L27" i="9"/>
  <c r="N29" i="9"/>
  <c r="M29" i="9"/>
  <c r="L29" i="9"/>
  <c r="N31" i="9"/>
  <c r="M31" i="9"/>
  <c r="L31" i="9"/>
  <c r="N33" i="9"/>
  <c r="M33" i="9"/>
  <c r="L33" i="9"/>
  <c r="N35" i="9"/>
  <c r="M35" i="9"/>
  <c r="L35" i="9"/>
  <c r="N37" i="9"/>
  <c r="M37" i="9"/>
  <c r="L37" i="9"/>
  <c r="N3" i="9"/>
  <c r="M3" i="9"/>
  <c r="N6" i="9"/>
  <c r="M6" i="9"/>
  <c r="N9" i="9"/>
  <c r="M9" i="9"/>
  <c r="N12" i="9"/>
  <c r="M12" i="9"/>
  <c r="N15" i="9"/>
  <c r="M15" i="9"/>
  <c r="N18" i="9"/>
  <c r="M18" i="9"/>
  <c r="N21" i="9"/>
  <c r="M21" i="9"/>
  <c r="N24" i="9"/>
  <c r="M24" i="9"/>
  <c r="N2" i="9"/>
  <c r="M2" i="9"/>
  <c r="N5" i="9"/>
  <c r="M5" i="9"/>
  <c r="N8" i="9"/>
  <c r="M8" i="9"/>
  <c r="N11" i="9"/>
  <c r="M11" i="9"/>
  <c r="N14" i="9"/>
  <c r="M14" i="9"/>
  <c r="N17" i="9"/>
  <c r="M17" i="9"/>
  <c r="N20" i="9"/>
  <c r="M20" i="9"/>
  <c r="N23" i="9"/>
  <c r="M23" i="9"/>
  <c r="N26" i="9"/>
  <c r="M26" i="9"/>
  <c r="L26" i="9"/>
  <c r="N28" i="9"/>
  <c r="M28" i="9"/>
  <c r="L28" i="9"/>
  <c r="N30" i="9"/>
  <c r="M30" i="9"/>
  <c r="L30" i="9"/>
  <c r="N32" i="9"/>
  <c r="M32" i="9"/>
  <c r="L32" i="9"/>
  <c r="N34" i="9"/>
  <c r="M34" i="9"/>
  <c r="L34" i="9"/>
  <c r="N36" i="9"/>
  <c r="M36" i="9"/>
  <c r="L36" i="9"/>
  <c r="L3" i="9"/>
  <c r="L6" i="9"/>
  <c r="L9" i="9"/>
  <c r="N4" i="9"/>
  <c r="M4" i="9"/>
  <c r="N7" i="9"/>
  <c r="M7" i="9"/>
  <c r="N10" i="9"/>
  <c r="M10" i="9"/>
  <c r="N13" i="9"/>
  <c r="M13" i="9"/>
  <c r="N16" i="9"/>
  <c r="M16" i="9"/>
  <c r="N19" i="9"/>
  <c r="M19" i="9"/>
  <c r="N22" i="9"/>
  <c r="M22" i="9"/>
  <c r="N25" i="9"/>
  <c r="M25" i="9"/>
  <c r="K42" i="8"/>
  <c r="J42" i="8"/>
  <c r="I42" i="8"/>
  <c r="K41" i="8"/>
  <c r="J41" i="8"/>
  <c r="I41" i="8"/>
  <c r="N41" i="8" s="1"/>
  <c r="K40" i="8"/>
  <c r="J40" i="8"/>
  <c r="I40" i="8"/>
  <c r="N40" i="8" s="1"/>
  <c r="K39" i="8"/>
  <c r="J39" i="8"/>
  <c r="I39" i="8"/>
  <c r="N39" i="8" s="1"/>
  <c r="K38" i="8"/>
  <c r="J38" i="8"/>
  <c r="I38" i="8"/>
  <c r="K37" i="8"/>
  <c r="J37" i="8"/>
  <c r="I37" i="8"/>
  <c r="N37" i="8" s="1"/>
  <c r="K36" i="8"/>
  <c r="J36" i="8"/>
  <c r="I36" i="8"/>
  <c r="K35" i="8"/>
  <c r="J35" i="8"/>
  <c r="I35" i="8"/>
  <c r="K34" i="8"/>
  <c r="J34" i="8"/>
  <c r="I34" i="8"/>
  <c r="K33" i="8"/>
  <c r="J33" i="8"/>
  <c r="I33" i="8"/>
  <c r="N33" i="8" s="1"/>
  <c r="K32" i="8"/>
  <c r="J32" i="8"/>
  <c r="I32" i="8"/>
  <c r="N32" i="8" s="1"/>
  <c r="K31" i="8"/>
  <c r="J31" i="8"/>
  <c r="I31" i="8"/>
  <c r="N31" i="8" s="1"/>
  <c r="K30" i="8"/>
  <c r="J30" i="8"/>
  <c r="I30" i="8"/>
  <c r="K29" i="8"/>
  <c r="J29" i="8"/>
  <c r="I29" i="8"/>
  <c r="K28" i="8"/>
  <c r="J28" i="8"/>
  <c r="I28" i="8"/>
  <c r="K27" i="8"/>
  <c r="J27" i="8"/>
  <c r="I27" i="8"/>
  <c r="K26" i="8"/>
  <c r="J26" i="8"/>
  <c r="I26" i="8"/>
  <c r="K25" i="8"/>
  <c r="J25" i="8"/>
  <c r="I25" i="8"/>
  <c r="K24" i="8"/>
  <c r="J24" i="8"/>
  <c r="I24" i="8"/>
  <c r="K23" i="8"/>
  <c r="J23" i="8"/>
  <c r="I23" i="8"/>
  <c r="N23" i="8" s="1"/>
  <c r="K22" i="8"/>
  <c r="J22" i="8"/>
  <c r="I22" i="8"/>
  <c r="K21" i="8"/>
  <c r="J21" i="8"/>
  <c r="I21" i="8"/>
  <c r="K20" i="8"/>
  <c r="J20" i="8"/>
  <c r="I20" i="8"/>
  <c r="K19" i="8"/>
  <c r="J19" i="8"/>
  <c r="I19" i="8"/>
  <c r="K18" i="8"/>
  <c r="J18" i="8"/>
  <c r="I18" i="8"/>
  <c r="K17" i="8"/>
  <c r="J17" i="8"/>
  <c r="I17" i="8"/>
  <c r="K16" i="8"/>
  <c r="J16" i="8"/>
  <c r="I16" i="8"/>
  <c r="K15" i="8"/>
  <c r="J15" i="8"/>
  <c r="I15" i="8"/>
  <c r="N15" i="8" s="1"/>
  <c r="K14" i="8"/>
  <c r="J14" i="8"/>
  <c r="I14" i="8"/>
  <c r="K13" i="8"/>
  <c r="J13" i="8"/>
  <c r="I13" i="8"/>
  <c r="K12" i="8"/>
  <c r="J12" i="8"/>
  <c r="I12" i="8"/>
  <c r="K11" i="8"/>
  <c r="J11" i="8"/>
  <c r="I11" i="8"/>
  <c r="K10" i="8"/>
  <c r="J10" i="8"/>
  <c r="I10" i="8"/>
  <c r="N10" i="8" s="1"/>
  <c r="K9" i="8"/>
  <c r="J9" i="8"/>
  <c r="I9" i="8"/>
  <c r="K8" i="8"/>
  <c r="J8" i="8"/>
  <c r="I8" i="8"/>
  <c r="K7" i="8"/>
  <c r="J7" i="8"/>
  <c r="I7" i="8"/>
  <c r="N7" i="8" s="1"/>
  <c r="K6" i="8"/>
  <c r="J6" i="8"/>
  <c r="I6" i="8"/>
  <c r="K5" i="8"/>
  <c r="J5" i="8"/>
  <c r="I5" i="8"/>
  <c r="K4" i="8"/>
  <c r="J4" i="8"/>
  <c r="I4" i="8"/>
  <c r="K3" i="8"/>
  <c r="J3" i="8"/>
  <c r="I3" i="8"/>
  <c r="K2" i="8"/>
  <c r="J2" i="8"/>
  <c r="I2" i="8"/>
  <c r="N2" i="8" s="1"/>
  <c r="N36" i="8" l="1"/>
  <c r="N18" i="8"/>
  <c r="N26" i="8"/>
  <c r="N34" i="8"/>
  <c r="N42" i="8"/>
  <c r="L38" i="9"/>
  <c r="D41" i="9" s="1"/>
  <c r="N3" i="8"/>
  <c r="N11" i="8"/>
  <c r="N19" i="8"/>
  <c r="N27" i="8"/>
  <c r="N35" i="8"/>
  <c r="N6" i="8"/>
  <c r="N14" i="8"/>
  <c r="N22" i="8"/>
  <c r="N30" i="8"/>
  <c r="N38" i="8"/>
  <c r="N4" i="8"/>
  <c r="N8" i="8"/>
  <c r="N12" i="8"/>
  <c r="N16" i="8"/>
  <c r="N20" i="8"/>
  <c r="N24" i="8"/>
  <c r="N28" i="8"/>
  <c r="N5" i="8"/>
  <c r="N43" i="8" s="1"/>
  <c r="D48" i="8" s="1"/>
  <c r="E48" i="11" s="1"/>
  <c r="N9" i="8"/>
  <c r="N13" i="8"/>
  <c r="N17" i="8"/>
  <c r="N21" i="8"/>
  <c r="N25" i="8"/>
  <c r="N29" i="8"/>
  <c r="N38" i="9"/>
  <c r="D43" i="9" s="1"/>
  <c r="M38" i="9"/>
  <c r="D42" i="9" s="1"/>
  <c r="L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M5" i="8"/>
  <c r="M8" i="8"/>
  <c r="M11" i="8"/>
  <c r="M12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2" i="8"/>
  <c r="M3" i="8"/>
  <c r="M4" i="8"/>
  <c r="M6" i="8"/>
  <c r="M7" i="8"/>
  <c r="M9" i="8"/>
  <c r="M10" i="8"/>
  <c r="M13" i="8"/>
  <c r="F48" i="11" l="1"/>
  <c r="E48" i="8"/>
  <c r="F47" i="11"/>
  <c r="E47" i="8"/>
  <c r="F46" i="11"/>
  <c r="E46" i="8"/>
  <c r="M43" i="8"/>
  <c r="D47" i="8" s="1"/>
  <c r="E47" i="11" s="1"/>
  <c r="L43" i="8"/>
  <c r="D46" i="8" s="1"/>
  <c r="E46" i="11" s="1"/>
  <c r="K42" i="5"/>
  <c r="J42" i="5"/>
  <c r="I42" i="5"/>
  <c r="K41" i="5"/>
  <c r="J41" i="5"/>
  <c r="I41" i="5"/>
  <c r="N41" i="5" s="1"/>
  <c r="K40" i="5"/>
  <c r="J40" i="5"/>
  <c r="I40" i="5"/>
  <c r="K39" i="5"/>
  <c r="J39" i="5"/>
  <c r="I39" i="5"/>
  <c r="K38" i="5"/>
  <c r="J38" i="5"/>
  <c r="I38" i="5"/>
  <c r="N38" i="5" s="1"/>
  <c r="K37" i="5"/>
  <c r="J37" i="5"/>
  <c r="I37" i="5"/>
  <c r="N37" i="5" s="1"/>
  <c r="K36" i="5"/>
  <c r="J36" i="5"/>
  <c r="I36" i="5"/>
  <c r="K35" i="5"/>
  <c r="J35" i="5"/>
  <c r="I35" i="5"/>
  <c r="N35" i="5" s="1"/>
  <c r="K34" i="5"/>
  <c r="J34" i="5"/>
  <c r="I34" i="5"/>
  <c r="K33" i="5"/>
  <c r="J33" i="5"/>
  <c r="I33" i="5"/>
  <c r="N33" i="5" s="1"/>
  <c r="K32" i="5"/>
  <c r="J32" i="5"/>
  <c r="I32" i="5"/>
  <c r="K31" i="5"/>
  <c r="J31" i="5"/>
  <c r="I31" i="5"/>
  <c r="N31" i="5" s="1"/>
  <c r="K30" i="5"/>
  <c r="J30" i="5"/>
  <c r="I30" i="5"/>
  <c r="K29" i="5"/>
  <c r="J29" i="5"/>
  <c r="I29" i="5"/>
  <c r="K28" i="5"/>
  <c r="J28" i="5"/>
  <c r="I28" i="5"/>
  <c r="K27" i="5"/>
  <c r="J27" i="5"/>
  <c r="I27" i="5"/>
  <c r="K26" i="5"/>
  <c r="J26" i="5"/>
  <c r="I26" i="5"/>
  <c r="K25" i="5"/>
  <c r="J25" i="5"/>
  <c r="I25" i="5"/>
  <c r="K24" i="5"/>
  <c r="J24" i="5"/>
  <c r="I24" i="5"/>
  <c r="K23" i="5"/>
  <c r="J23" i="5"/>
  <c r="I23" i="5"/>
  <c r="K22" i="5"/>
  <c r="J22" i="5"/>
  <c r="I22" i="5"/>
  <c r="K21" i="5"/>
  <c r="J21" i="5"/>
  <c r="I21" i="5"/>
  <c r="K20" i="5"/>
  <c r="J20" i="5"/>
  <c r="I20" i="5"/>
  <c r="K19" i="5"/>
  <c r="J19" i="5"/>
  <c r="I19" i="5"/>
  <c r="K18" i="5"/>
  <c r="J18" i="5"/>
  <c r="I18" i="5"/>
  <c r="K17" i="5"/>
  <c r="J17" i="5"/>
  <c r="I17" i="5"/>
  <c r="K16" i="5"/>
  <c r="J16" i="5"/>
  <c r="I16" i="5"/>
  <c r="K15" i="5"/>
  <c r="J15" i="5"/>
  <c r="I15" i="5"/>
  <c r="K14" i="5"/>
  <c r="J14" i="5"/>
  <c r="I14" i="5"/>
  <c r="K13" i="5"/>
  <c r="J13" i="5"/>
  <c r="I13" i="5"/>
  <c r="K12" i="5"/>
  <c r="J12" i="5"/>
  <c r="I12" i="5"/>
  <c r="K11" i="5"/>
  <c r="J11" i="5"/>
  <c r="I11" i="5"/>
  <c r="K10" i="5"/>
  <c r="J10" i="5"/>
  <c r="I10" i="5"/>
  <c r="K9" i="5"/>
  <c r="J9" i="5"/>
  <c r="I9" i="5"/>
  <c r="K8" i="5"/>
  <c r="J8" i="5"/>
  <c r="I8" i="5"/>
  <c r="K7" i="5"/>
  <c r="J7" i="5"/>
  <c r="I7" i="5"/>
  <c r="K6" i="5"/>
  <c r="J6" i="5"/>
  <c r="I6" i="5"/>
  <c r="K5" i="5"/>
  <c r="J5" i="5"/>
  <c r="I5" i="5"/>
  <c r="K4" i="5"/>
  <c r="J4" i="5"/>
  <c r="I4" i="5"/>
  <c r="K3" i="5"/>
  <c r="J3" i="5"/>
  <c r="I3" i="5"/>
  <c r="K2" i="5"/>
  <c r="J2" i="5"/>
  <c r="I2" i="5"/>
  <c r="N42" i="5" l="1"/>
  <c r="N26" i="5"/>
  <c r="N34" i="5"/>
  <c r="N4" i="5"/>
  <c r="N8" i="5"/>
  <c r="N12" i="5"/>
  <c r="N16" i="5"/>
  <c r="N20" i="5"/>
  <c r="N24" i="5"/>
  <c r="N28" i="5"/>
  <c r="N32" i="5"/>
  <c r="N36" i="5"/>
  <c r="N40" i="5"/>
  <c r="N39" i="5"/>
  <c r="N2" i="5"/>
  <c r="N6" i="5"/>
  <c r="N10" i="5"/>
  <c r="N14" i="5"/>
  <c r="N18" i="5"/>
  <c r="N22" i="5"/>
  <c r="N3" i="5"/>
  <c r="N5" i="5"/>
  <c r="N7" i="5"/>
  <c r="N9" i="5"/>
  <c r="N11" i="5"/>
  <c r="N13" i="5"/>
  <c r="N15" i="5"/>
  <c r="N17" i="5"/>
  <c r="N19" i="5"/>
  <c r="N21" i="5"/>
  <c r="N23" i="5"/>
  <c r="N25" i="5"/>
  <c r="N27" i="5"/>
  <c r="N29" i="5"/>
  <c r="N30" i="5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N43" i="5" l="1"/>
  <c r="D48" i="5" s="1"/>
  <c r="L43" i="5"/>
  <c r="D46" i="5" s="1"/>
  <c r="M43" i="5"/>
  <c r="D47" i="5" s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L20" i="4" s="1"/>
  <c r="I21" i="4"/>
  <c r="I22" i="4"/>
  <c r="I23" i="4"/>
  <c r="I24" i="4"/>
  <c r="L24" i="4" s="1"/>
  <c r="I25" i="4"/>
  <c r="I26" i="4"/>
  <c r="I27" i="4"/>
  <c r="I28" i="4"/>
  <c r="L28" i="4" s="1"/>
  <c r="I29" i="4"/>
  <c r="I30" i="4"/>
  <c r="I31" i="4"/>
  <c r="I32" i="4"/>
  <c r="L32" i="4" s="1"/>
  <c r="I33" i="4"/>
  <c r="I34" i="4"/>
  <c r="M34" i="4" s="1"/>
  <c r="I35" i="4"/>
  <c r="N35" i="4" s="1"/>
  <c r="I36" i="4"/>
  <c r="L36" i="4" s="1"/>
  <c r="I37" i="4"/>
  <c r="L37" i="4" s="1"/>
  <c r="I38" i="4"/>
  <c r="I39" i="4"/>
  <c r="N39" i="4" s="1"/>
  <c r="I40" i="4"/>
  <c r="L40" i="4" s="1"/>
  <c r="I41" i="4"/>
  <c r="L41" i="4" s="1"/>
  <c r="I42" i="4"/>
  <c r="M42" i="4" s="1"/>
  <c r="I2" i="4"/>
  <c r="N36" i="4" l="1"/>
  <c r="L42" i="4"/>
  <c r="L34" i="4"/>
  <c r="G47" i="11"/>
  <c r="E42" i="9"/>
  <c r="F47" i="8"/>
  <c r="L38" i="4"/>
  <c r="N40" i="4"/>
  <c r="G46" i="11"/>
  <c r="E41" i="9"/>
  <c r="F46" i="8"/>
  <c r="M38" i="4"/>
  <c r="G48" i="11"/>
  <c r="E43" i="9"/>
  <c r="F48" i="8"/>
  <c r="L16" i="4"/>
  <c r="L12" i="4"/>
  <c r="L8" i="4"/>
  <c r="L4" i="4"/>
  <c r="N32" i="4"/>
  <c r="L33" i="4"/>
  <c r="L29" i="4"/>
  <c r="L25" i="4"/>
  <c r="L21" i="4"/>
  <c r="L17" i="4"/>
  <c r="L13" i="4"/>
  <c r="L9" i="4"/>
  <c r="L5" i="4"/>
  <c r="M30" i="4"/>
  <c r="M26" i="4"/>
  <c r="M22" i="4"/>
  <c r="M18" i="4"/>
  <c r="M14" i="4"/>
  <c r="M10" i="4"/>
  <c r="M6" i="4"/>
  <c r="L30" i="4"/>
  <c r="L26" i="4"/>
  <c r="L22" i="4"/>
  <c r="L18" i="4"/>
  <c r="L14" i="4"/>
  <c r="L10" i="4"/>
  <c r="L6" i="4"/>
  <c r="M2" i="4"/>
  <c r="N31" i="4"/>
  <c r="N27" i="4"/>
  <c r="N23" i="4"/>
  <c r="N19" i="4"/>
  <c r="N15" i="4"/>
  <c r="N11" i="4"/>
  <c r="N7" i="4"/>
  <c r="N3" i="4"/>
  <c r="N28" i="4"/>
  <c r="N24" i="4"/>
  <c r="N20" i="4"/>
  <c r="N16" i="4"/>
  <c r="N12" i="4"/>
  <c r="N8" i="4"/>
  <c r="N4" i="4"/>
  <c r="M35" i="4"/>
  <c r="M27" i="4"/>
  <c r="M19" i="4"/>
  <c r="M15" i="4"/>
  <c r="M11" i="4"/>
  <c r="M7" i="4"/>
  <c r="M3" i="4"/>
  <c r="N2" i="4"/>
  <c r="N41" i="4"/>
  <c r="M40" i="4"/>
  <c r="L39" i="4"/>
  <c r="N37" i="4"/>
  <c r="M36" i="4"/>
  <c r="L35" i="4"/>
  <c r="N33" i="4"/>
  <c r="M32" i="4"/>
  <c r="L31" i="4"/>
  <c r="N29" i="4"/>
  <c r="M28" i="4"/>
  <c r="L27" i="4"/>
  <c r="N25" i="4"/>
  <c r="M24" i="4"/>
  <c r="L23" i="4"/>
  <c r="N21" i="4"/>
  <c r="M20" i="4"/>
  <c r="L19" i="4"/>
  <c r="N17" i="4"/>
  <c r="M16" i="4"/>
  <c r="L15" i="4"/>
  <c r="N13" i="4"/>
  <c r="M12" i="4"/>
  <c r="L11" i="4"/>
  <c r="N9" i="4"/>
  <c r="M8" i="4"/>
  <c r="L7" i="4"/>
  <c r="N5" i="4"/>
  <c r="M4" i="4"/>
  <c r="L3" i="4"/>
  <c r="M39" i="4"/>
  <c r="M31" i="4"/>
  <c r="M23" i="4"/>
  <c r="L2" i="4"/>
  <c r="N42" i="4"/>
  <c r="M41" i="4"/>
  <c r="N38" i="4"/>
  <c r="M37" i="4"/>
  <c r="N34" i="4"/>
  <c r="M33" i="4"/>
  <c r="N30" i="4"/>
  <c r="M29" i="4"/>
  <c r="N26" i="4"/>
  <c r="M25" i="4"/>
  <c r="N22" i="4"/>
  <c r="M21" i="4"/>
  <c r="N18" i="4"/>
  <c r="M17" i="4"/>
  <c r="N14" i="4"/>
  <c r="M13" i="4"/>
  <c r="N10" i="4"/>
  <c r="M9" i="4"/>
  <c r="N6" i="4"/>
  <c r="M5" i="4"/>
  <c r="K12" i="2"/>
  <c r="K11" i="2"/>
  <c r="K10" i="2"/>
  <c r="K9" i="2"/>
  <c r="M43" i="4" l="1"/>
  <c r="D47" i="4" s="1"/>
  <c r="N43" i="4"/>
  <c r="D48" i="4" s="1"/>
  <c r="L43" i="4"/>
  <c r="D46" i="4" s="1"/>
  <c r="J31" i="2"/>
  <c r="J30" i="2"/>
  <c r="J29" i="2"/>
  <c r="J27" i="2"/>
  <c r="J26" i="2"/>
  <c r="J25" i="2"/>
  <c r="J23" i="2"/>
  <c r="J22" i="2"/>
  <c r="I28" i="2"/>
  <c r="I24" i="2"/>
  <c r="I21" i="2"/>
  <c r="J19" i="2"/>
  <c r="J20" i="2"/>
  <c r="J18" i="2"/>
  <c r="I17" i="2"/>
  <c r="K6" i="2"/>
  <c r="K7" i="2"/>
  <c r="K5" i="2"/>
  <c r="E46" i="5" l="1"/>
  <c r="H46" i="11"/>
  <c r="F41" i="9"/>
  <c r="G46" i="8"/>
  <c r="E48" i="5"/>
  <c r="H48" i="11"/>
  <c r="F43" i="9"/>
  <c r="G48" i="8"/>
  <c r="E47" i="5"/>
  <c r="H47" i="11"/>
  <c r="F42" i="9"/>
  <c r="G47" i="8"/>
  <c r="H32" i="2"/>
  <c r="I32" i="2" l="1"/>
  <c r="D35" i="2" s="1"/>
  <c r="J32" i="2"/>
  <c r="D36" i="2" s="1"/>
  <c r="K32" i="2"/>
  <c r="D37" i="2" s="1"/>
  <c r="G7" i="1"/>
  <c r="H7" i="1" s="1"/>
  <c r="G6" i="1"/>
  <c r="H6" i="1" s="1"/>
  <c r="G5" i="1"/>
  <c r="H5" i="1" s="1"/>
  <c r="G4" i="1"/>
  <c r="H4" i="1" s="1"/>
  <c r="C8" i="1"/>
  <c r="B8" i="1"/>
  <c r="C12" i="1" s="1"/>
  <c r="D8" i="1"/>
  <c r="E8" i="1"/>
  <c r="F8" i="1"/>
  <c r="I47" i="11" l="1"/>
  <c r="G42" i="9"/>
  <c r="H47" i="8"/>
  <c r="F47" i="5"/>
  <c r="E47" i="4"/>
  <c r="I48" i="11"/>
  <c r="G43" i="9"/>
  <c r="H48" i="8"/>
  <c r="F48" i="5"/>
  <c r="E48" i="4"/>
  <c r="J48" i="11"/>
  <c r="H43" i="9"/>
  <c r="I48" i="8"/>
  <c r="G48" i="5"/>
  <c r="F48" i="4"/>
  <c r="I46" i="11"/>
  <c r="G41" i="9"/>
  <c r="H46" i="8"/>
  <c r="F46" i="5"/>
  <c r="E46" i="4"/>
  <c r="H33" i="2"/>
  <c r="H8" i="1"/>
  <c r="C10" i="1" s="1"/>
  <c r="G8" i="1"/>
  <c r="C11" i="1" s="1"/>
  <c r="J46" i="11" l="1"/>
  <c r="H41" i="9"/>
  <c r="I46" i="8"/>
  <c r="G46" i="5"/>
  <c r="F46" i="4"/>
  <c r="J47" i="11"/>
  <c r="H42" i="9"/>
  <c r="I47" i="8"/>
  <c r="G47" i="5"/>
  <c r="F47" i="4"/>
</calcChain>
</file>

<file path=xl/sharedStrings.xml><?xml version="1.0" encoding="utf-8"?>
<sst xmlns="http://schemas.openxmlformats.org/spreadsheetml/2006/main" count="1767" uniqueCount="83">
  <si>
    <t>Trial balance resut set 3880 run 30/06/2016</t>
  </si>
  <si>
    <t>Arrears and current</t>
  </si>
  <si>
    <t>Centrepay</t>
  </si>
  <si>
    <t>Special arrangement</t>
  </si>
  <si>
    <t>Direct debit</t>
  </si>
  <si>
    <t>Type</t>
  </si>
  <si>
    <t>Total</t>
  </si>
  <si>
    <t>Res</t>
  </si>
  <si>
    <t>Non-Res</t>
  </si>
  <si>
    <t>Concession</t>
  </si>
  <si>
    <t>HC</t>
  </si>
  <si>
    <t>SS</t>
  </si>
  <si>
    <t>Vet</t>
  </si>
  <si>
    <t>Res conc</t>
  </si>
  <si>
    <t>Res non conc</t>
  </si>
  <si>
    <t>Residential non-concessional</t>
  </si>
  <si>
    <t>Residential concession</t>
  </si>
  <si>
    <t>Non-residential</t>
  </si>
  <si>
    <t>Year</t>
  </si>
  <si>
    <t>Bill Type</t>
  </si>
  <si>
    <t>Pay Arr. Type</t>
  </si>
  <si>
    <t>Dr Amount</t>
  </si>
  <si>
    <t>Cr Amount</t>
  </si>
  <si>
    <t>Amount</t>
  </si>
  <si>
    <t>2016-17</t>
  </si>
  <si>
    <t>Rural</t>
  </si>
  <si>
    <t xml:space="preserve"> </t>
  </si>
  <si>
    <t>Direct Debit</t>
  </si>
  <si>
    <t>Arrears &amp; Current</t>
  </si>
  <si>
    <t>Special Arrangement</t>
  </si>
  <si>
    <t>Residential</t>
  </si>
  <si>
    <t>Non-Residential</t>
  </si>
  <si>
    <t>Major</t>
  </si>
  <si>
    <t>No.</t>
  </si>
  <si>
    <t>R NC</t>
  </si>
  <si>
    <t>R C</t>
  </si>
  <si>
    <t>NR</t>
  </si>
  <si>
    <t>Pension</t>
  </si>
  <si>
    <t>Health Card</t>
  </si>
  <si>
    <t>Social Security</t>
  </si>
  <si>
    <t>Veteran</t>
  </si>
  <si>
    <t>Extract major, non-residential and rural without seleting by pension</t>
  </si>
  <si>
    <t>Select residential by pension type</t>
  </si>
  <si>
    <t>Select residential by Pay Arr. Type and Pension</t>
  </si>
  <si>
    <t>Extract major, non-residential and rural by Pay Arr. Type only (don’t select by Pension)</t>
  </si>
  <si>
    <t>Instalment Plan</t>
  </si>
  <si>
    <t>Res or Non-Res</t>
  </si>
  <si>
    <t>Conc or Non-Conc</t>
  </si>
  <si>
    <t>2017-18</t>
  </si>
  <si>
    <t>Trial Balance - Result Set # 5625 Run 01/07/18</t>
  </si>
  <si>
    <t>2017/18</t>
  </si>
  <si>
    <t>2016/17</t>
  </si>
  <si>
    <t>2015/16</t>
  </si>
  <si>
    <t>2018/19</t>
  </si>
  <si>
    <t>Trial Balance - Result Set # 6680 Run 30/06/19</t>
  </si>
  <si>
    <t xml:space="preserve">  - Extract major, non-residential and rural by Pay Arr. Type only (don’t select by Pension)</t>
  </si>
  <si>
    <t>2018-19</t>
  </si>
  <si>
    <t xml:space="preserve">  - Open each Pay Arr. Type to get the numbers in each category</t>
  </si>
  <si>
    <t>Select by Billing Type and Pay Arr. Type</t>
  </si>
  <si>
    <t xml:space="preserve">  - Insert # in column H</t>
  </si>
  <si>
    <t>Select by Billing Type, Pay Arr. Type and Pension</t>
  </si>
  <si>
    <t xml:space="preserve">  - Extract residential by Pay Arr. Type and Pension</t>
  </si>
  <si>
    <t>2019/20</t>
  </si>
  <si>
    <t>2020/21</t>
  </si>
  <si>
    <t>2019-20</t>
  </si>
  <si>
    <t>Trial Balance - Result Set # 7376 Run 30/06/20</t>
  </si>
  <si>
    <t>AquaStats</t>
  </si>
  <si>
    <t>Trial Balance</t>
  </si>
  <si>
    <t>Select Trial Balance for desired year (i.e. 2019/20)</t>
  </si>
  <si>
    <t>Show values by "Billing Type", "Pay Arr. Type" and "Pension Type"</t>
  </si>
  <si>
    <t>2020-21</t>
  </si>
  <si>
    <t>2021/22</t>
  </si>
  <si>
    <t>Trial Balance - Result Set # 8646 Run 30/06/22</t>
  </si>
  <si>
    <t>2021-22</t>
  </si>
  <si>
    <t>2022/23</t>
  </si>
  <si>
    <t>2022-23</t>
  </si>
  <si>
    <t>Count</t>
  </si>
  <si>
    <t>Trial Balance Options = Ageing and Count</t>
  </si>
  <si>
    <t>Select via Display Options = Dr</t>
  </si>
  <si>
    <t>Select via Display Options = Cr</t>
  </si>
  <si>
    <t>Result Set 9704 Run 30/06/2023</t>
  </si>
  <si>
    <t>2023/24</t>
  </si>
  <si>
    <t>2023-24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</si>
</sst>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43" formatCode="_-* #,##0.00_-;\-* #,##0.00_-;_-* &quot;-&quot;??_-;_-@_-"/>
    <numFmt numFmtId="164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1">
    <xf numFmtId="0" fontId="0" fillId="0" borderId="0" xfId="0"/>
    <xf numFmtId="0" fontId="3" fillId="0" borderId="0" xfId="0" applyFont="1"/>
    <xf numFmtId="0" fontId="0" fillId="0" borderId="1" xfId="0" applyBorder="1"/>
    <xf numFmtId="164" fontId="0" fillId="0" borderId="0" xfId="1" applyNumberFormat="1" applyFont="1"/>
    <xf numFmtId="164" fontId="0" fillId="0" borderId="2" xfId="1" applyNumberFormat="1" applyFont="1" applyBorder="1"/>
    <xf numFmtId="164" fontId="4" fillId="0" borderId="2" xfId="1" applyNumberFormat="1" applyFont="1" applyBorder="1"/>
    <xf numFmtId="164" fontId="4" fillId="0" borderId="7" xfId="1" applyNumberFormat="1" applyFont="1" applyBorder="1"/>
    <xf numFmtId="164" fontId="4" fillId="0" borderId="0" xfId="1" applyNumberFormat="1" applyFont="1" applyBorder="1"/>
    <xf numFmtId="164" fontId="4" fillId="0" borderId="11" xfId="1" applyNumberFormat="1" applyFont="1" applyBorder="1"/>
    <xf numFmtId="0" fontId="0" fillId="0" borderId="1" xfId="0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0" xfId="1" applyNumberFormat="1" applyFont="1"/>
    <xf numFmtId="164" fontId="2" fillId="0" borderId="2" xfId="1" applyNumberFormat="1" applyFont="1" applyBorder="1"/>
    <xf numFmtId="164" fontId="2" fillId="0" borderId="14" xfId="1" applyNumberFormat="1" applyFont="1" applyBorder="1"/>
    <xf numFmtId="164" fontId="2" fillId="0" borderId="3" xfId="1" applyNumberFormat="1" applyFont="1" applyBorder="1"/>
    <xf numFmtId="0" fontId="2" fillId="0" borderId="4" xfId="0" applyFont="1" applyBorder="1"/>
    <xf numFmtId="0" fontId="2" fillId="0" borderId="5" xfId="0" applyFont="1" applyBorder="1"/>
    <xf numFmtId="164" fontId="2" fillId="0" borderId="6" xfId="0" applyNumberFormat="1" applyFont="1" applyBorder="1"/>
    <xf numFmtId="0" fontId="2" fillId="0" borderId="7" xfId="0" applyFont="1" applyBorder="1"/>
    <xf numFmtId="0" fontId="2" fillId="0" borderId="0" xfId="0" applyFont="1"/>
    <xf numFmtId="164" fontId="2" fillId="0" borderId="8" xfId="0" applyNumberFormat="1" applyFont="1" applyBorder="1"/>
    <xf numFmtId="0" fontId="2" fillId="0" borderId="9" xfId="0" applyFont="1" applyBorder="1"/>
    <xf numFmtId="0" fontId="2" fillId="0" borderId="1" xfId="0" applyFont="1" applyBorder="1"/>
    <xf numFmtId="164" fontId="2" fillId="0" borderId="10" xfId="0" applyNumberFormat="1" applyFont="1" applyBorder="1"/>
    <xf numFmtId="164" fontId="5" fillId="0" borderId="14" xfId="1" applyNumberFormat="1" applyFont="1" applyBorder="1"/>
    <xf numFmtId="164" fontId="5" fillId="0" borderId="3" xfId="1" applyNumberFormat="1" applyFont="1" applyBorder="1"/>
    <xf numFmtId="164" fontId="2" fillId="0" borderId="0" xfId="1" applyNumberFormat="1" applyFont="1" applyBorder="1"/>
    <xf numFmtId="164" fontId="0" fillId="0" borderId="0" xfId="1" applyNumberFormat="1" applyFont="1" applyBorder="1"/>
    <xf numFmtId="0" fontId="0" fillId="0" borderId="11" xfId="0" applyBorder="1"/>
    <xf numFmtId="8" fontId="0" fillId="0" borderId="0" xfId="0" applyNumberFormat="1"/>
    <xf numFmtId="164" fontId="2" fillId="0" borderId="0" xfId="0" applyNumberFormat="1" applyFont="1"/>
    <xf numFmtId="164" fontId="2" fillId="0" borderId="5" xfId="0" applyNumberFormat="1" applyFont="1" applyBorder="1"/>
    <xf numFmtId="0" fontId="0" fillId="0" borderId="6" xfId="0" applyBorder="1"/>
    <xf numFmtId="0" fontId="0" fillId="0" borderId="8" xfId="0" applyBorder="1"/>
    <xf numFmtId="164" fontId="2" fillId="0" borderId="1" xfId="0" applyNumberFormat="1" applyFont="1" applyBorder="1"/>
    <xf numFmtId="0" fontId="0" fillId="0" borderId="10" xfId="0" applyBorder="1"/>
    <xf numFmtId="0" fontId="2" fillId="2" borderId="3" xfId="0" applyFont="1" applyFill="1" applyBorder="1"/>
    <xf numFmtId="0" fontId="0" fillId="2" borderId="3" xfId="0" applyFill="1" applyBorder="1"/>
    <xf numFmtId="0" fontId="2" fillId="3" borderId="3" xfId="0" applyFont="1" applyFill="1" applyBorder="1"/>
    <xf numFmtId="0" fontId="0" fillId="3" borderId="3" xfId="0" applyFill="1" applyBorder="1"/>
    <xf numFmtId="3" fontId="6" fillId="0" borderId="3" xfId="0" applyNumberFormat="1" applyFont="1" applyBorder="1"/>
    <xf numFmtId="0" fontId="0" fillId="4" borderId="0" xfId="0" applyFill="1"/>
    <xf numFmtId="8" fontId="0" fillId="4" borderId="0" xfId="0" applyNumberFormat="1" applyFill="1"/>
    <xf numFmtId="0" fontId="0" fillId="5" borderId="0" xfId="0" applyFill="1"/>
    <xf numFmtId="8" fontId="0" fillId="5" borderId="0" xfId="0" applyNumberFormat="1" applyFill="1"/>
    <xf numFmtId="0" fontId="7" fillId="0" borderId="0" xfId="0" applyFont="1"/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3" fontId="0" fillId="0" borderId="0" xfId="1" applyFont="1"/>
    <xf numFmtId="43" fontId="8" fillId="0" borderId="0" xfId="1" applyFont="1"/>
    <xf numFmtId="43" fontId="9" fillId="0" borderId="0" xfId="1" applyFont="1"/>
    <xf numFmtId="0" fontId="0" fillId="0" borderId="0" xfId="0" applyAlignment="1">
      <alignment horizontal="center"/>
    </xf>
    <xf numFmtId="0" fontId="2" fillId="6" borderId="0" xfId="0" applyFont="1" applyFill="1"/>
    <xf numFmtId="0" fontId="2" fillId="6" borderId="0" xfId="0" applyFont="1" applyFill="1" applyAlignment="1">
      <alignment horizontal="center"/>
    </xf>
    <xf numFmtId="43" fontId="0" fillId="6" borderId="0" xfId="1" applyFont="1" applyFill="1"/>
    <xf numFmtId="0" fontId="0" fillId="6" borderId="0" xfId="0" applyFill="1" applyAlignment="1">
      <alignment horizontal="center"/>
    </xf>
    <xf numFmtId="8" fontId="9" fillId="0" borderId="0" xfId="1" applyNumberFormat="1" applyFont="1"/>
    <xf numFmtId="0" fontId="8" fillId="0" borderId="0" xfId="1" applyNumberFormat="1" applyFont="1"/>
    <xf numFmtId="0" fontId="3" fillId="0" borderId="14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0" fontId="8" fillId="0" borderId="2" xfId="1" applyNumberFormat="1" applyFont="1" applyBorder="1"/>
    <xf numFmtId="0" fontId="8" fillId="0" borderId="15" xfId="1" applyNumberFormat="1" applyFont="1" applyBorder="1"/>
    <xf numFmtId="0" fontId="0" fillId="0" borderId="4" xfId="0" applyBorder="1"/>
    <xf numFmtId="0" fontId="0" fillId="0" borderId="5" xfId="0" applyBorder="1"/>
    <xf numFmtId="8" fontId="0" fillId="0" borderId="5" xfId="0" applyNumberFormat="1" applyBorder="1"/>
    <xf numFmtId="43" fontId="9" fillId="0" borderId="5" xfId="1" applyFont="1" applyBorder="1"/>
    <xf numFmtId="43" fontId="9" fillId="0" borderId="6" xfId="1" applyFont="1" applyBorder="1"/>
    <xf numFmtId="0" fontId="0" fillId="0" borderId="7" xfId="0" applyBorder="1"/>
    <xf numFmtId="43" fontId="9" fillId="0" borderId="0" xfId="1" applyFont="1" applyBorder="1"/>
    <xf numFmtId="43" fontId="9" fillId="0" borderId="8" xfId="1" applyFont="1" applyBorder="1"/>
    <xf numFmtId="8" fontId="9" fillId="0" borderId="0" xfId="1" applyNumberFormat="1" applyFont="1" applyBorder="1"/>
    <xf numFmtId="8" fontId="9" fillId="0" borderId="8" xfId="1" applyNumberFormat="1" applyFont="1" applyBorder="1"/>
    <xf numFmtId="0" fontId="0" fillId="0" borderId="9" xfId="0" applyBorder="1"/>
    <xf numFmtId="43" fontId="9" fillId="0" borderId="1" xfId="1" applyFont="1" applyBorder="1"/>
    <xf numFmtId="43" fontId="9" fillId="0" borderId="10" xfId="1" applyFont="1" applyBorder="1"/>
    <xf numFmtId="0" fontId="2" fillId="6" borderId="11" xfId="0" applyFont="1" applyFill="1" applyBorder="1"/>
    <xf numFmtId="0" fontId="2" fillId="6" borderId="2" xfId="0" applyFont="1" applyFill="1" applyBorder="1"/>
    <xf numFmtId="0" fontId="2" fillId="6" borderId="2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43" fontId="0" fillId="6" borderId="4" xfId="1" applyFont="1" applyFill="1" applyBorder="1"/>
    <xf numFmtId="43" fontId="0" fillId="6" borderId="5" xfId="1" applyFont="1" applyFill="1" applyBorder="1"/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43" fontId="0" fillId="6" borderId="7" xfId="1" applyFont="1" applyFill="1" applyBorder="1"/>
    <xf numFmtId="43" fontId="0" fillId="6" borderId="0" xfId="1" applyFont="1" applyFill="1" applyBorder="1"/>
    <xf numFmtId="0" fontId="0" fillId="6" borderId="8" xfId="0" applyFill="1" applyBorder="1" applyAlignment="1">
      <alignment horizontal="center"/>
    </xf>
    <xf numFmtId="43" fontId="0" fillId="6" borderId="9" xfId="1" applyFont="1" applyFill="1" applyBorder="1"/>
    <xf numFmtId="43" fontId="0" fillId="6" borderId="1" xfId="1" applyFont="1" applyFill="1" applyBorder="1"/>
    <xf numFmtId="0" fontId="0" fillId="6" borderId="1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2" xfId="0" applyBorder="1"/>
    <xf numFmtId="43" fontId="9" fillId="0" borderId="2" xfId="1" applyFont="1" applyBorder="1"/>
    <xf numFmtId="43" fontId="9" fillId="0" borderId="15" xfId="1" applyFont="1" applyBorder="1"/>
    <xf numFmtId="0" fontId="7" fillId="0" borderId="3" xfId="0" applyFont="1" applyBorder="1" applyAlignment="1">
      <alignment horizontal="center"/>
    </xf>
    <xf numFmtId="0" fontId="3" fillId="7" borderId="14" xfId="0" applyFont="1" applyFill="1" applyBorder="1" applyAlignment="1">
      <alignment horizontal="center"/>
    </xf>
    <xf numFmtId="43" fontId="2" fillId="6" borderId="11" xfId="1" applyFont="1" applyFill="1" applyBorder="1"/>
    <xf numFmtId="43" fontId="2" fillId="6" borderId="2" xfId="1" applyFont="1" applyFill="1" applyBorder="1"/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6" borderId="7" xfId="0" applyFill="1" applyBorder="1"/>
    <xf numFmtId="0" fontId="0" fillId="6" borderId="0" xfId="0" applyFill="1"/>
    <xf numFmtId="8" fontId="0" fillId="6" borderId="0" xfId="0" applyNumberFormat="1" applyFill="1"/>
    <xf numFmtId="8" fontId="9" fillId="6" borderId="0" xfId="1" applyNumberFormat="1" applyFont="1" applyFill="1" applyBorder="1"/>
    <xf numFmtId="0" fontId="3" fillId="6" borderId="14" xfId="0" applyFont="1" applyFill="1" applyBorder="1" applyAlignment="1">
      <alignment horizontal="center"/>
    </xf>
    <xf numFmtId="8" fontId="9" fillId="6" borderId="8" xfId="1" applyNumberFormat="1" applyFont="1" applyFill="1" applyBorder="1"/>
    <xf numFmtId="8" fontId="0" fillId="0" borderId="1" xfId="0" applyNumberFormat="1" applyBorder="1"/>
    <xf numFmtId="0" fontId="2" fillId="6" borderId="15" xfId="0" applyFont="1" applyFill="1" applyBorder="1"/>
    <xf numFmtId="3" fontId="0" fillId="0" borderId="8" xfId="0" applyNumberFormat="1" applyBorder="1"/>
    <xf numFmtId="0" fontId="0" fillId="2" borderId="0" xfId="0" applyFill="1"/>
    <xf numFmtId="0" fontId="7" fillId="2" borderId="4" xfId="0" applyFont="1" applyFill="1" applyBorder="1"/>
    <xf numFmtId="0" fontId="0" fillId="2" borderId="5" xfId="0" applyFill="1" applyBorder="1"/>
    <xf numFmtId="0" fontId="0" fillId="2" borderId="6" xfId="0" applyFill="1" applyBorder="1"/>
    <xf numFmtId="0" fontId="7" fillId="2" borderId="7" xfId="0" applyFont="1" applyFill="1" applyBorder="1"/>
    <xf numFmtId="0" fontId="0" fillId="2" borderId="8" xfId="0" applyFill="1" applyBorder="1"/>
    <xf numFmtId="0" fontId="7" fillId="2" borderId="9" xfId="0" applyFont="1" applyFill="1" applyBorder="1"/>
    <xf numFmtId="0" fontId="0" fillId="2" borderId="1" xfId="0" applyFill="1" applyBorder="1"/>
    <xf numFmtId="0" fontId="0" fillId="2" borderId="10" xfId="0" applyFill="1" applyBorder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12" xfId="0" applyFont="1" applyBorder="1" applyAlignment="1">
      <alignment horizontal="center" wrapText="1"/>
    </xf>
    <xf numFmtId="0" fontId="5" fillId="0" borderId="13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2">
    <dxf>
      <fill>
        <patternFill>
          <bgColor indexed="10"/>
        </patternFill>
      </fill>
    </dxf>
    <dxf>
      <fill>
        <patternFill>
          <bgColor indexed="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zoomScale="145" zoomScaleNormal="145" workbookViewId="0"/>
  </sheetViews>
  <sheetFormatPr defaultRowHeight="15" x14ac:dyDescent="0.25"/>
  <cols>
    <col min="1" max="1" width="21.7109375" customWidth="1"/>
  </cols>
  <sheetData>
    <row r="1" spans="1:8" x14ac:dyDescent="0.25">
      <c r="A1" s="1" t="s">
        <v>0</v>
      </c>
    </row>
    <row r="2" spans="1:8" x14ac:dyDescent="0.25">
      <c r="D2" s="125" t="s">
        <v>9</v>
      </c>
      <c r="E2" s="126"/>
      <c r="F2" s="126"/>
      <c r="G2" s="127" t="s">
        <v>13</v>
      </c>
      <c r="H2" s="129" t="s">
        <v>14</v>
      </c>
    </row>
    <row r="3" spans="1:8" x14ac:dyDescent="0.25">
      <c r="A3" s="2" t="s">
        <v>5</v>
      </c>
      <c r="B3" s="12" t="s">
        <v>8</v>
      </c>
      <c r="C3" s="9" t="s">
        <v>7</v>
      </c>
      <c r="D3" s="10" t="s">
        <v>10</v>
      </c>
      <c r="E3" s="11" t="s">
        <v>11</v>
      </c>
      <c r="F3" s="11" t="s">
        <v>12</v>
      </c>
      <c r="G3" s="128"/>
      <c r="H3" s="130"/>
    </row>
    <row r="4" spans="1:8" x14ac:dyDescent="0.25">
      <c r="A4" t="s">
        <v>1</v>
      </c>
      <c r="B4" s="13">
        <v>32</v>
      </c>
      <c r="C4" s="3">
        <v>483</v>
      </c>
      <c r="D4" s="6">
        <v>63</v>
      </c>
      <c r="E4" s="7">
        <v>136</v>
      </c>
      <c r="F4" s="7">
        <v>5</v>
      </c>
      <c r="G4" s="26">
        <f>SUM(D4:F4)</f>
        <v>204</v>
      </c>
      <c r="H4" s="15">
        <f>C4-G4</f>
        <v>279</v>
      </c>
    </row>
    <row r="5" spans="1:8" x14ac:dyDescent="0.25">
      <c r="A5" t="s">
        <v>2</v>
      </c>
      <c r="B5" s="13">
        <v>4</v>
      </c>
      <c r="C5" s="3">
        <v>955</v>
      </c>
      <c r="D5" s="6">
        <v>225</v>
      </c>
      <c r="E5" s="7">
        <v>625</v>
      </c>
      <c r="F5" s="7">
        <v>0</v>
      </c>
      <c r="G5" s="26">
        <f t="shared" ref="G5:G7" si="0">SUM(D5:F5)</f>
        <v>850</v>
      </c>
      <c r="H5" s="15">
        <f t="shared" ref="H5:H7" si="1">C5-G5</f>
        <v>105</v>
      </c>
    </row>
    <row r="6" spans="1:8" x14ac:dyDescent="0.25">
      <c r="A6" t="s">
        <v>4</v>
      </c>
      <c r="B6" s="13">
        <v>18</v>
      </c>
      <c r="C6" s="3">
        <v>685</v>
      </c>
      <c r="D6" s="6">
        <v>46</v>
      </c>
      <c r="E6" s="7">
        <v>140</v>
      </c>
      <c r="F6" s="7">
        <v>7</v>
      </c>
      <c r="G6" s="26">
        <f t="shared" si="0"/>
        <v>193</v>
      </c>
      <c r="H6" s="15">
        <f t="shared" si="1"/>
        <v>492</v>
      </c>
    </row>
    <row r="7" spans="1:8" x14ac:dyDescent="0.25">
      <c r="A7" t="s">
        <v>3</v>
      </c>
      <c r="B7" s="28">
        <v>48</v>
      </c>
      <c r="C7" s="29">
        <v>260</v>
      </c>
      <c r="D7" s="6">
        <v>30</v>
      </c>
      <c r="E7" s="7">
        <v>48</v>
      </c>
      <c r="F7" s="7">
        <v>1</v>
      </c>
      <c r="G7" s="26">
        <f t="shared" si="0"/>
        <v>79</v>
      </c>
      <c r="H7" s="15">
        <f t="shared" si="1"/>
        <v>181</v>
      </c>
    </row>
    <row r="8" spans="1:8" x14ac:dyDescent="0.25">
      <c r="A8" s="30" t="s">
        <v>6</v>
      </c>
      <c r="B8" s="14">
        <f t="shared" ref="B8:H8" si="2">SUM(B4:B7)</f>
        <v>102</v>
      </c>
      <c r="C8" s="4">
        <f>SUM(C4:C7)</f>
        <v>2383</v>
      </c>
      <c r="D8" s="8">
        <f t="shared" si="2"/>
        <v>364</v>
      </c>
      <c r="E8" s="5">
        <f t="shared" si="2"/>
        <v>949</v>
      </c>
      <c r="F8" s="5">
        <f t="shared" si="2"/>
        <v>13</v>
      </c>
      <c r="G8" s="27">
        <f t="shared" si="2"/>
        <v>1326</v>
      </c>
      <c r="H8" s="16">
        <f t="shared" si="2"/>
        <v>1057</v>
      </c>
    </row>
    <row r="10" spans="1:8" x14ac:dyDescent="0.25">
      <c r="A10" s="17" t="s">
        <v>15</v>
      </c>
      <c r="B10" s="18"/>
      <c r="C10" s="19">
        <f>H8</f>
        <v>1057</v>
      </c>
    </row>
    <row r="11" spans="1:8" x14ac:dyDescent="0.25">
      <c r="A11" s="20" t="s">
        <v>16</v>
      </c>
      <c r="B11" s="21"/>
      <c r="C11" s="22">
        <f>G8</f>
        <v>1326</v>
      </c>
    </row>
    <row r="12" spans="1:8" x14ac:dyDescent="0.25">
      <c r="A12" s="23" t="s">
        <v>17</v>
      </c>
      <c r="B12" s="24"/>
      <c r="C12" s="25">
        <f>B8</f>
        <v>102</v>
      </c>
    </row>
  </sheetData>
  <mergeCells count="3">
    <mergeCell ref="D2:F2"/>
    <mergeCell ref="G2:G3"/>
    <mergeCell ref="H2:H3"/>
  </mergeCells>
  <pageMargins left="0.7" right="0.7" top="0.75" bottom="0.75" header="0.3" footer="0.3"/>
  <pageSetup paperSize="9" orientation="portrait" r:id="rId1"/>
  <ignoredErrors>
    <ignoredError sqref="G4:G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7.7109375" bestFit="1" customWidth="1"/>
    <col min="2" max="2" width="15.5703125" bestFit="1" customWidth="1"/>
    <col min="3" max="3" width="19.7109375" bestFit="1" customWidth="1"/>
    <col min="4" max="4" width="13.85546875" bestFit="1" customWidth="1"/>
    <col min="5" max="7" width="12.7109375" hidden="1" customWidth="1"/>
  </cols>
  <sheetData>
    <row r="1" spans="1:13" s="21" customFormat="1" x14ac:dyDescent="0.25">
      <c r="A1" s="21" t="s">
        <v>18</v>
      </c>
      <c r="B1" s="21" t="s">
        <v>19</v>
      </c>
      <c r="C1" s="21" t="s">
        <v>20</v>
      </c>
      <c r="D1" s="21" t="s">
        <v>37</v>
      </c>
      <c r="E1" s="21" t="s">
        <v>21</v>
      </c>
      <c r="F1" s="21" t="s">
        <v>22</v>
      </c>
      <c r="G1" s="21" t="s">
        <v>23</v>
      </c>
      <c r="H1" s="40" t="s">
        <v>33</v>
      </c>
      <c r="I1" s="38" t="s">
        <v>34</v>
      </c>
      <c r="J1" s="38" t="s">
        <v>35</v>
      </c>
      <c r="K1" s="38" t="s">
        <v>36</v>
      </c>
    </row>
    <row r="2" spans="1:13" x14ac:dyDescent="0.25">
      <c r="A2" s="45" t="s">
        <v>24</v>
      </c>
      <c r="B2" s="45" t="s">
        <v>26</v>
      </c>
      <c r="C2" s="45" t="s">
        <v>26</v>
      </c>
      <c r="D2" s="46" t="s">
        <v>26</v>
      </c>
      <c r="E2" s="31">
        <v>1042629.84</v>
      </c>
      <c r="F2" s="31">
        <v>-3243.93</v>
      </c>
      <c r="G2" s="31">
        <v>1039385.91</v>
      </c>
      <c r="H2" s="41">
        <v>0</v>
      </c>
      <c r="I2" s="39"/>
      <c r="J2" s="39"/>
      <c r="K2" s="39"/>
    </row>
    <row r="3" spans="1:13" x14ac:dyDescent="0.25">
      <c r="A3" s="45" t="s">
        <v>24</v>
      </c>
      <c r="B3" s="45" t="s">
        <v>32</v>
      </c>
      <c r="C3" s="45" t="s">
        <v>26</v>
      </c>
      <c r="D3" s="46" t="s">
        <v>26</v>
      </c>
      <c r="E3" s="31">
        <v>617159.38</v>
      </c>
      <c r="F3" s="31">
        <v>0</v>
      </c>
      <c r="G3" s="31">
        <v>617159.38</v>
      </c>
      <c r="H3" s="41">
        <v>0</v>
      </c>
      <c r="I3" s="39"/>
      <c r="J3" s="39"/>
      <c r="K3" s="39"/>
    </row>
    <row r="4" spans="1:13" x14ac:dyDescent="0.25">
      <c r="A4" s="45" t="s">
        <v>24</v>
      </c>
      <c r="B4" s="45" t="s">
        <v>31</v>
      </c>
      <c r="C4" s="45" t="s">
        <v>26</v>
      </c>
      <c r="D4" s="46" t="s">
        <v>26</v>
      </c>
      <c r="E4" s="31">
        <v>338104.52</v>
      </c>
      <c r="F4" s="31">
        <v>-57904.53</v>
      </c>
      <c r="G4" s="31">
        <v>280199.99</v>
      </c>
      <c r="H4" s="41">
        <v>0</v>
      </c>
      <c r="I4" s="39"/>
      <c r="J4" s="39"/>
      <c r="K4" s="39"/>
    </row>
    <row r="5" spans="1:13" x14ac:dyDescent="0.25">
      <c r="A5" s="45" t="s">
        <v>24</v>
      </c>
      <c r="B5" s="45" t="s">
        <v>31</v>
      </c>
      <c r="C5" s="45" t="s">
        <v>28</v>
      </c>
      <c r="D5" s="46" t="s">
        <v>26</v>
      </c>
      <c r="E5" s="31">
        <v>8572.91</v>
      </c>
      <c r="F5" s="31">
        <v>-2504.11</v>
      </c>
      <c r="G5" s="31">
        <v>6068.8</v>
      </c>
      <c r="H5" s="41">
        <v>15</v>
      </c>
      <c r="I5" s="39"/>
      <c r="J5" s="39"/>
      <c r="K5" s="39">
        <f>H5</f>
        <v>15</v>
      </c>
    </row>
    <row r="6" spans="1:13" x14ac:dyDescent="0.25">
      <c r="A6" s="45" t="s">
        <v>24</v>
      </c>
      <c r="B6" s="45" t="s">
        <v>31</v>
      </c>
      <c r="C6" s="45" t="s">
        <v>27</v>
      </c>
      <c r="D6" s="46" t="s">
        <v>26</v>
      </c>
      <c r="E6" s="31">
        <v>6260.3</v>
      </c>
      <c r="F6" s="31">
        <v>-1345.6</v>
      </c>
      <c r="G6" s="31">
        <v>4914.7</v>
      </c>
      <c r="H6" s="41">
        <v>12</v>
      </c>
      <c r="I6" s="39"/>
      <c r="J6" s="39"/>
      <c r="K6" s="39">
        <f t="shared" ref="K6:K7" si="0">H6</f>
        <v>12</v>
      </c>
      <c r="M6" t="s">
        <v>41</v>
      </c>
    </row>
    <row r="7" spans="1:13" x14ac:dyDescent="0.25">
      <c r="A7" s="45" t="s">
        <v>24</v>
      </c>
      <c r="B7" s="45" t="s">
        <v>31</v>
      </c>
      <c r="C7" s="45" t="s">
        <v>29</v>
      </c>
      <c r="D7" s="46" t="s">
        <v>26</v>
      </c>
      <c r="E7" s="31">
        <v>7115.18</v>
      </c>
      <c r="F7" s="31">
        <v>0</v>
      </c>
      <c r="G7" s="31">
        <v>7115.18</v>
      </c>
      <c r="H7" s="41">
        <v>13</v>
      </c>
      <c r="I7" s="39"/>
      <c r="J7" s="39"/>
      <c r="K7" s="39">
        <f t="shared" si="0"/>
        <v>13</v>
      </c>
      <c r="M7" t="s">
        <v>42</v>
      </c>
    </row>
    <row r="8" spans="1:13" x14ac:dyDescent="0.25">
      <c r="A8" s="45" t="s">
        <v>24</v>
      </c>
      <c r="B8" s="45" t="s">
        <v>25</v>
      </c>
      <c r="C8" s="45" t="s">
        <v>26</v>
      </c>
      <c r="D8" s="46"/>
      <c r="E8" s="31">
        <v>147368.92000000001</v>
      </c>
      <c r="F8" s="31">
        <v>-39613.93</v>
      </c>
      <c r="G8" s="31">
        <v>107754.99</v>
      </c>
      <c r="H8" s="41">
        <v>0</v>
      </c>
      <c r="I8" s="39"/>
      <c r="J8" s="39"/>
      <c r="K8" s="39"/>
    </row>
    <row r="9" spans="1:13" x14ac:dyDescent="0.25">
      <c r="A9" s="45" t="s">
        <v>24</v>
      </c>
      <c r="B9" s="45" t="s">
        <v>25</v>
      </c>
      <c r="C9" s="45" t="s">
        <v>28</v>
      </c>
      <c r="D9" s="46"/>
      <c r="E9" s="31">
        <v>96392.9</v>
      </c>
      <c r="F9" s="31">
        <v>-575.85</v>
      </c>
      <c r="G9" s="31">
        <v>95817.05</v>
      </c>
      <c r="H9" s="41">
        <v>19</v>
      </c>
      <c r="I9" s="39"/>
      <c r="J9" s="39"/>
      <c r="K9" s="39">
        <f>H9</f>
        <v>19</v>
      </c>
    </row>
    <row r="10" spans="1:13" x14ac:dyDescent="0.25">
      <c r="A10" s="45" t="s">
        <v>24</v>
      </c>
      <c r="B10" s="45" t="s">
        <v>25</v>
      </c>
      <c r="C10" s="45" t="s">
        <v>2</v>
      </c>
      <c r="D10" s="46"/>
      <c r="E10" s="31">
        <v>2721.68</v>
      </c>
      <c r="F10" s="31">
        <v>-167.09</v>
      </c>
      <c r="G10" s="31">
        <v>2554.59</v>
      </c>
      <c r="H10" s="41">
        <v>7</v>
      </c>
      <c r="I10" s="39"/>
      <c r="J10" s="39"/>
      <c r="K10" s="39">
        <f t="shared" ref="K10:K12" si="1">H10</f>
        <v>7</v>
      </c>
    </row>
    <row r="11" spans="1:13" x14ac:dyDescent="0.25">
      <c r="A11" s="45" t="s">
        <v>24</v>
      </c>
      <c r="B11" s="45" t="s">
        <v>25</v>
      </c>
      <c r="C11" s="45" t="s">
        <v>27</v>
      </c>
      <c r="D11" s="46"/>
      <c r="E11" s="31">
        <v>19584.810000000001</v>
      </c>
      <c r="F11" s="31">
        <v>-1362.9</v>
      </c>
      <c r="G11" s="31">
        <v>18221.91</v>
      </c>
      <c r="H11" s="41">
        <v>9</v>
      </c>
      <c r="I11" s="39"/>
      <c r="J11" s="39"/>
      <c r="K11" s="39">
        <f t="shared" si="1"/>
        <v>9</v>
      </c>
    </row>
    <row r="12" spans="1:13" x14ac:dyDescent="0.25">
      <c r="A12" s="45" t="s">
        <v>24</v>
      </c>
      <c r="B12" s="45" t="s">
        <v>25</v>
      </c>
      <c r="C12" s="45" t="s">
        <v>29</v>
      </c>
      <c r="D12" s="46"/>
      <c r="E12" s="31">
        <v>52059.56</v>
      </c>
      <c r="F12" s="31">
        <v>0</v>
      </c>
      <c r="G12" s="31">
        <v>52059.56</v>
      </c>
      <c r="H12" s="41">
        <v>21</v>
      </c>
      <c r="I12" s="39"/>
      <c r="J12" s="39"/>
      <c r="K12" s="39">
        <f t="shared" si="1"/>
        <v>21</v>
      </c>
    </row>
    <row r="13" spans="1:13" x14ac:dyDescent="0.25">
      <c r="A13" s="43" t="s">
        <v>24</v>
      </c>
      <c r="B13" s="43" t="s">
        <v>30</v>
      </c>
      <c r="C13" s="43" t="s">
        <v>26</v>
      </c>
      <c r="D13" s="44" t="s">
        <v>26</v>
      </c>
      <c r="E13" s="31">
        <v>1129494.28</v>
      </c>
      <c r="F13" s="31">
        <v>-317897.71999999997</v>
      </c>
      <c r="G13" s="31">
        <v>811596.56</v>
      </c>
      <c r="H13" s="41">
        <v>0</v>
      </c>
      <c r="I13" s="39"/>
      <c r="J13" s="39"/>
      <c r="K13" s="39"/>
    </row>
    <row r="14" spans="1:13" x14ac:dyDescent="0.25">
      <c r="A14" s="43" t="s">
        <v>24</v>
      </c>
      <c r="B14" s="43" t="s">
        <v>30</v>
      </c>
      <c r="C14" s="43" t="s">
        <v>26</v>
      </c>
      <c r="D14" s="44" t="s">
        <v>38</v>
      </c>
      <c r="E14" s="31">
        <v>68498.12</v>
      </c>
      <c r="F14" s="31">
        <v>-32847.629999999997</v>
      </c>
      <c r="G14" s="31">
        <v>35650.49</v>
      </c>
      <c r="H14" s="41">
        <v>0</v>
      </c>
      <c r="I14" s="39"/>
      <c r="J14" s="39"/>
      <c r="K14" s="39"/>
    </row>
    <row r="15" spans="1:13" x14ac:dyDescent="0.25">
      <c r="A15" s="43" t="s">
        <v>24</v>
      </c>
      <c r="B15" s="43" t="s">
        <v>30</v>
      </c>
      <c r="C15" s="43" t="s">
        <v>26</v>
      </c>
      <c r="D15" s="44" t="s">
        <v>39</v>
      </c>
      <c r="E15" s="31">
        <v>123964.24</v>
      </c>
      <c r="F15" s="31">
        <v>-123358.9</v>
      </c>
      <c r="G15" s="31">
        <v>605.34</v>
      </c>
      <c r="H15" s="41">
        <v>0</v>
      </c>
      <c r="I15" s="39"/>
      <c r="J15" s="39"/>
      <c r="K15" s="39"/>
    </row>
    <row r="16" spans="1:13" x14ac:dyDescent="0.25">
      <c r="A16" s="43" t="s">
        <v>24</v>
      </c>
      <c r="B16" s="43" t="s">
        <v>30</v>
      </c>
      <c r="C16" s="43" t="s">
        <v>26</v>
      </c>
      <c r="D16" s="44" t="s">
        <v>40</v>
      </c>
      <c r="E16" s="31">
        <v>3095.38</v>
      </c>
      <c r="F16" s="31">
        <v>-3919.34</v>
      </c>
      <c r="G16" s="31">
        <v>-823.96</v>
      </c>
      <c r="H16" s="41">
        <v>0</v>
      </c>
      <c r="I16" s="39"/>
      <c r="J16" s="39"/>
      <c r="K16" s="39"/>
    </row>
    <row r="17" spans="1:11" x14ac:dyDescent="0.25">
      <c r="A17" s="43" t="s">
        <v>24</v>
      </c>
      <c r="B17" s="43" t="s">
        <v>30</v>
      </c>
      <c r="C17" s="43" t="s">
        <v>28</v>
      </c>
      <c r="D17" s="44" t="s">
        <v>26</v>
      </c>
      <c r="E17" s="31">
        <v>78666.42</v>
      </c>
      <c r="F17" s="31">
        <v>-39264.46</v>
      </c>
      <c r="G17" s="31">
        <v>39401.96</v>
      </c>
      <c r="H17" s="41">
        <v>316</v>
      </c>
      <c r="I17" s="39">
        <f>H17</f>
        <v>316</v>
      </c>
      <c r="J17" s="39"/>
      <c r="K17" s="39"/>
    </row>
    <row r="18" spans="1:11" x14ac:dyDescent="0.25">
      <c r="A18" s="43" t="s">
        <v>24</v>
      </c>
      <c r="B18" s="43" t="s">
        <v>30</v>
      </c>
      <c r="C18" s="43" t="s">
        <v>28</v>
      </c>
      <c r="D18" s="44" t="s">
        <v>38</v>
      </c>
      <c r="E18" s="31">
        <v>14108.03</v>
      </c>
      <c r="F18" s="31">
        <v>-4774.1000000000004</v>
      </c>
      <c r="G18" s="31">
        <v>9333.93</v>
      </c>
      <c r="H18" s="41">
        <v>57</v>
      </c>
      <c r="I18" s="39"/>
      <c r="J18" s="39">
        <f>H18</f>
        <v>57</v>
      </c>
      <c r="K18" s="39"/>
    </row>
    <row r="19" spans="1:11" x14ac:dyDescent="0.25">
      <c r="A19" s="43" t="s">
        <v>24</v>
      </c>
      <c r="B19" s="43" t="s">
        <v>30</v>
      </c>
      <c r="C19" s="43" t="s">
        <v>28</v>
      </c>
      <c r="D19" s="44" t="s">
        <v>39</v>
      </c>
      <c r="E19" s="31">
        <v>23125.59</v>
      </c>
      <c r="F19" s="31">
        <v>-15812.56</v>
      </c>
      <c r="G19" s="31">
        <v>7313.03</v>
      </c>
      <c r="H19" s="41">
        <v>148</v>
      </c>
      <c r="I19" s="39"/>
      <c r="J19" s="39">
        <f t="shared" ref="J19:J20" si="2">H19</f>
        <v>148</v>
      </c>
      <c r="K19" s="39"/>
    </row>
    <row r="20" spans="1:11" x14ac:dyDescent="0.25">
      <c r="A20" s="43" t="s">
        <v>24</v>
      </c>
      <c r="B20" s="43" t="s">
        <v>30</v>
      </c>
      <c r="C20" s="43" t="s">
        <v>28</v>
      </c>
      <c r="D20" s="44" t="s">
        <v>40</v>
      </c>
      <c r="E20" s="31">
        <v>333.78</v>
      </c>
      <c r="F20" s="31">
        <v>-435.37</v>
      </c>
      <c r="G20" s="31">
        <v>-101.59</v>
      </c>
      <c r="H20" s="41">
        <v>3</v>
      </c>
      <c r="I20" s="39"/>
      <c r="J20" s="39">
        <f t="shared" si="2"/>
        <v>3</v>
      </c>
      <c r="K20" s="39"/>
    </row>
    <row r="21" spans="1:11" x14ac:dyDescent="0.25">
      <c r="A21" s="43" t="s">
        <v>24</v>
      </c>
      <c r="B21" s="43" t="s">
        <v>30</v>
      </c>
      <c r="C21" s="43" t="s">
        <v>2</v>
      </c>
      <c r="D21" s="44" t="s">
        <v>26</v>
      </c>
      <c r="E21" s="31">
        <v>52012.639999999999</v>
      </c>
      <c r="F21" s="31">
        <v>-6655.04</v>
      </c>
      <c r="G21" s="31">
        <v>45357.599999999999</v>
      </c>
      <c r="H21" s="41">
        <v>116</v>
      </c>
      <c r="I21" s="39">
        <f>H21</f>
        <v>116</v>
      </c>
      <c r="J21" s="39"/>
      <c r="K21" s="39"/>
    </row>
    <row r="22" spans="1:11" x14ac:dyDescent="0.25">
      <c r="A22" s="43" t="s">
        <v>24</v>
      </c>
      <c r="B22" s="43" t="s">
        <v>30</v>
      </c>
      <c r="C22" s="43" t="s">
        <v>2</v>
      </c>
      <c r="D22" s="44" t="s">
        <v>38</v>
      </c>
      <c r="E22" s="31">
        <v>24252.18</v>
      </c>
      <c r="F22" s="31">
        <v>-18951.580000000002</v>
      </c>
      <c r="G22" s="31">
        <v>5300.6</v>
      </c>
      <c r="H22" s="41">
        <v>214</v>
      </c>
      <c r="I22" s="39"/>
      <c r="J22" s="39">
        <f t="shared" ref="J22:J23" si="3">H22</f>
        <v>214</v>
      </c>
      <c r="K22" s="39"/>
    </row>
    <row r="23" spans="1:11" x14ac:dyDescent="0.25">
      <c r="A23" s="43" t="s">
        <v>24</v>
      </c>
      <c r="B23" s="43" t="s">
        <v>30</v>
      </c>
      <c r="C23" s="43" t="s">
        <v>2</v>
      </c>
      <c r="D23" s="44" t="s">
        <v>39</v>
      </c>
      <c r="E23" s="31">
        <v>89381.91</v>
      </c>
      <c r="F23" s="31">
        <v>-62470.75</v>
      </c>
      <c r="G23" s="31">
        <v>26911.16</v>
      </c>
      <c r="H23" s="41">
        <v>649</v>
      </c>
      <c r="I23" s="39"/>
      <c r="J23" s="39">
        <f t="shared" si="3"/>
        <v>649</v>
      </c>
      <c r="K23" s="39"/>
    </row>
    <row r="24" spans="1:11" x14ac:dyDescent="0.25">
      <c r="A24" s="43" t="s">
        <v>24</v>
      </c>
      <c r="B24" s="43" t="s">
        <v>30</v>
      </c>
      <c r="C24" s="43" t="s">
        <v>27</v>
      </c>
      <c r="D24" s="44" t="s">
        <v>26</v>
      </c>
      <c r="E24" s="31">
        <v>86142.78</v>
      </c>
      <c r="F24" s="31">
        <v>-98817.39</v>
      </c>
      <c r="G24" s="31">
        <v>-12674.61</v>
      </c>
      <c r="H24" s="41">
        <v>505</v>
      </c>
      <c r="I24" s="39">
        <f>H24</f>
        <v>505</v>
      </c>
      <c r="J24" s="39"/>
      <c r="K24" s="39"/>
    </row>
    <row r="25" spans="1:11" x14ac:dyDescent="0.25">
      <c r="A25" s="43" t="s">
        <v>24</v>
      </c>
      <c r="B25" s="43" t="s">
        <v>30</v>
      </c>
      <c r="C25" s="43" t="s">
        <v>27</v>
      </c>
      <c r="D25" s="44" t="s">
        <v>38</v>
      </c>
      <c r="E25" s="31">
        <v>3867.63</v>
      </c>
      <c r="F25" s="31">
        <v>-9317.7199999999993</v>
      </c>
      <c r="G25" s="31">
        <v>-5450.09</v>
      </c>
      <c r="H25" s="41">
        <v>50</v>
      </c>
      <c r="I25" s="39"/>
      <c r="J25" s="39">
        <f t="shared" ref="J25:J27" si="4">H25</f>
        <v>50</v>
      </c>
      <c r="K25" s="39"/>
    </row>
    <row r="26" spans="1:11" x14ac:dyDescent="0.25">
      <c r="A26" s="43" t="s">
        <v>24</v>
      </c>
      <c r="B26" s="43" t="s">
        <v>30</v>
      </c>
      <c r="C26" s="43" t="s">
        <v>27</v>
      </c>
      <c r="D26" s="44" t="s">
        <v>39</v>
      </c>
      <c r="E26" s="31">
        <v>10694.88</v>
      </c>
      <c r="F26" s="31">
        <v>-30748.33</v>
      </c>
      <c r="G26" s="31">
        <v>-20053.45</v>
      </c>
      <c r="H26" s="41">
        <v>150</v>
      </c>
      <c r="I26" s="39"/>
      <c r="J26" s="39">
        <f t="shared" si="4"/>
        <v>150</v>
      </c>
      <c r="K26" s="39"/>
    </row>
    <row r="27" spans="1:11" x14ac:dyDescent="0.25">
      <c r="A27" s="43" t="s">
        <v>24</v>
      </c>
      <c r="B27" s="43" t="s">
        <v>30</v>
      </c>
      <c r="C27" s="43" t="s">
        <v>27</v>
      </c>
      <c r="D27" s="44" t="s">
        <v>40</v>
      </c>
      <c r="E27" s="31">
        <v>758</v>
      </c>
      <c r="F27" s="31">
        <v>-1304.9000000000001</v>
      </c>
      <c r="G27" s="31">
        <v>-546.9</v>
      </c>
      <c r="H27" s="41">
        <v>7</v>
      </c>
      <c r="I27" s="39"/>
      <c r="J27" s="39">
        <f t="shared" si="4"/>
        <v>7</v>
      </c>
      <c r="K27" s="39"/>
    </row>
    <row r="28" spans="1:11" x14ac:dyDescent="0.25">
      <c r="A28" s="43" t="s">
        <v>24</v>
      </c>
      <c r="B28" s="43" t="s">
        <v>30</v>
      </c>
      <c r="C28" s="43" t="s">
        <v>29</v>
      </c>
      <c r="D28" s="44" t="s">
        <v>26</v>
      </c>
      <c r="E28" s="31">
        <v>49540.959999999999</v>
      </c>
      <c r="F28" s="31">
        <v>-191.78</v>
      </c>
      <c r="G28" s="31">
        <v>49349.18</v>
      </c>
      <c r="H28" s="41">
        <v>168</v>
      </c>
      <c r="I28" s="39">
        <f>H28</f>
        <v>168</v>
      </c>
      <c r="J28" s="39"/>
      <c r="K28" s="39"/>
    </row>
    <row r="29" spans="1:11" x14ac:dyDescent="0.25">
      <c r="A29" s="43" t="s">
        <v>24</v>
      </c>
      <c r="B29" s="43" t="s">
        <v>30</v>
      </c>
      <c r="C29" s="43" t="s">
        <v>29</v>
      </c>
      <c r="D29" s="44" t="s">
        <v>38</v>
      </c>
      <c r="E29" s="31">
        <v>8592.42</v>
      </c>
      <c r="F29" s="31">
        <v>-271.04000000000002</v>
      </c>
      <c r="G29" s="31">
        <v>8321.3799999999992</v>
      </c>
      <c r="H29" s="41">
        <v>28</v>
      </c>
      <c r="I29" s="39"/>
      <c r="J29" s="39">
        <f t="shared" ref="J29:J31" si="5">H29</f>
        <v>28</v>
      </c>
      <c r="K29" s="39"/>
    </row>
    <row r="30" spans="1:11" x14ac:dyDescent="0.25">
      <c r="A30" s="43" t="s">
        <v>24</v>
      </c>
      <c r="B30" s="43" t="s">
        <v>30</v>
      </c>
      <c r="C30" s="43" t="s">
        <v>29</v>
      </c>
      <c r="D30" s="44" t="s">
        <v>39</v>
      </c>
      <c r="E30" s="31">
        <v>8844.93</v>
      </c>
      <c r="F30" s="31">
        <v>-522.16999999999996</v>
      </c>
      <c r="G30" s="31">
        <v>8322.76</v>
      </c>
      <c r="H30" s="41">
        <v>62</v>
      </c>
      <c r="I30" s="39"/>
      <c r="J30" s="39">
        <f t="shared" si="5"/>
        <v>62</v>
      </c>
      <c r="K30" s="39"/>
    </row>
    <row r="31" spans="1:11" x14ac:dyDescent="0.25">
      <c r="A31" s="43" t="s">
        <v>24</v>
      </c>
      <c r="B31" s="43" t="s">
        <v>30</v>
      </c>
      <c r="C31" s="43" t="s">
        <v>29</v>
      </c>
      <c r="D31" s="44" t="s">
        <v>40</v>
      </c>
      <c r="E31" s="31">
        <v>54.1</v>
      </c>
      <c r="F31" s="31">
        <v>0</v>
      </c>
      <c r="G31" s="31">
        <v>54.1</v>
      </c>
      <c r="H31" s="41">
        <v>1</v>
      </c>
      <c r="I31" s="39"/>
      <c r="J31" s="39">
        <f t="shared" si="5"/>
        <v>1</v>
      </c>
      <c r="K31" s="39"/>
    </row>
    <row r="32" spans="1:11" ht="15" customHeight="1" x14ac:dyDescent="0.25">
      <c r="H32" s="40">
        <f>SUM(H2:H31)</f>
        <v>2570</v>
      </c>
      <c r="I32" s="38">
        <f>SUM(I2:I31)</f>
        <v>1105</v>
      </c>
      <c r="J32" s="38">
        <f>SUM(J2:J31)</f>
        <v>1369</v>
      </c>
      <c r="K32" s="38">
        <f>SUM(K2:K31)</f>
        <v>96</v>
      </c>
    </row>
    <row r="33" spans="1:8" ht="15" customHeight="1" x14ac:dyDescent="0.25">
      <c r="H33" s="42">
        <f>H32-SUM(I32:K32)</f>
        <v>0</v>
      </c>
    </row>
    <row r="35" spans="1:8" x14ac:dyDescent="0.25">
      <c r="A35" s="17" t="s">
        <v>15</v>
      </c>
      <c r="B35" s="18"/>
      <c r="C35" s="33"/>
      <c r="D35" s="34">
        <f>I32</f>
        <v>1105</v>
      </c>
    </row>
    <row r="36" spans="1:8" x14ac:dyDescent="0.25">
      <c r="A36" s="20" t="s">
        <v>16</v>
      </c>
      <c r="B36" s="21"/>
      <c r="C36" s="32"/>
      <c r="D36" s="35">
        <f>J32</f>
        <v>1369</v>
      </c>
    </row>
    <row r="37" spans="1:8" x14ac:dyDescent="0.25">
      <c r="A37" s="23" t="s">
        <v>17</v>
      </c>
      <c r="B37" s="24"/>
      <c r="C37" s="36"/>
      <c r="D37" s="37">
        <f>K32</f>
        <v>96</v>
      </c>
    </row>
  </sheetData>
  <conditionalFormatting sqref="H33">
    <cfRule type="cellIs" dxfId="1" priority="1" stopIfTrue="1" operator="equal">
      <formula>0</formula>
    </cfRule>
    <cfRule type="cellIs" dxfId="0" priority="2" stopIfTrue="1" operator="not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topLeftCell="A37" zoomScaleNormal="100" workbookViewId="0"/>
  </sheetViews>
  <sheetFormatPr defaultRowHeight="15" x14ac:dyDescent="0.25"/>
  <cols>
    <col min="1" max="1" width="7.7109375" bestFit="1" customWidth="1"/>
    <col min="2" max="2" width="15.5703125" bestFit="1" customWidth="1"/>
    <col min="3" max="3" width="19.7109375" bestFit="1" customWidth="1"/>
    <col min="4" max="5" width="13.85546875" bestFit="1" customWidth="1"/>
    <col min="6" max="6" width="12.7109375" customWidth="1"/>
    <col min="7" max="7" width="13.85546875" bestFit="1" customWidth="1"/>
    <col min="8" max="8" width="13.85546875" style="49" customWidth="1"/>
    <col min="9" max="9" width="16.42578125" bestFit="1" customWidth="1"/>
    <col min="10" max="10" width="16.5703125" bestFit="1" customWidth="1"/>
    <col min="11" max="11" width="17" bestFit="1" customWidth="1"/>
    <col min="12" max="14" width="13.85546875" style="53" customWidth="1"/>
    <col min="15" max="15" width="13.85546875" customWidth="1"/>
  </cols>
  <sheetData>
    <row r="1" spans="1:16" s="21" customFormat="1" x14ac:dyDescent="0.25">
      <c r="A1" s="21" t="s">
        <v>18</v>
      </c>
      <c r="B1" s="21" t="s">
        <v>19</v>
      </c>
      <c r="C1" s="21" t="s">
        <v>20</v>
      </c>
      <c r="D1" s="21" t="s">
        <v>37</v>
      </c>
      <c r="E1" s="51" t="s">
        <v>21</v>
      </c>
      <c r="F1" s="51" t="s">
        <v>22</v>
      </c>
      <c r="G1" s="51" t="s">
        <v>23</v>
      </c>
      <c r="H1" s="48" t="s">
        <v>33</v>
      </c>
      <c r="I1" s="54" t="s">
        <v>45</v>
      </c>
      <c r="J1" s="54" t="s">
        <v>46</v>
      </c>
      <c r="K1" s="54" t="s">
        <v>47</v>
      </c>
      <c r="L1" s="55" t="s">
        <v>34</v>
      </c>
      <c r="M1" s="55" t="s">
        <v>35</v>
      </c>
      <c r="N1" s="55" t="s">
        <v>36</v>
      </c>
    </row>
    <row r="2" spans="1:16" x14ac:dyDescent="0.25">
      <c r="A2" t="s">
        <v>48</v>
      </c>
      <c r="B2" t="s">
        <v>26</v>
      </c>
      <c r="C2" t="s">
        <v>26</v>
      </c>
      <c r="D2" s="31"/>
      <c r="E2" s="52">
        <v>3433902.95</v>
      </c>
      <c r="F2" s="52">
        <v>-122.34</v>
      </c>
      <c r="G2" s="52">
        <v>3433780.61</v>
      </c>
      <c r="H2" s="48"/>
      <c r="I2" s="56">
        <f>IF(OR(C2="Arrears &amp; Current",C2="Direct Debit",C2="Centrepay",C2="Special Arrangement"),"Instalment Plan",0)</f>
        <v>0</v>
      </c>
      <c r="J2" s="56">
        <f>IF(OR(B2="Major",B2="Non-Residential",B2="Rural"),"Non-residential",IF(B2="Residential","Residential",0))</f>
        <v>0</v>
      </c>
      <c r="K2" s="56" t="str">
        <f>IF(OR(D2="Health Card",D2="Social Security",D2="veteran"),"Concession","Non-Concession")</f>
        <v>Non-Concession</v>
      </c>
      <c r="L2" s="57">
        <f>IF(AND(I2="Instalment Plan",J2="Residential",K2="Non-Concession"),H2,0)</f>
        <v>0</v>
      </c>
      <c r="M2" s="57">
        <f>IF(AND(I2="Instalment Plan",J2="Residential",K2="Concession"),H2,0)</f>
        <v>0</v>
      </c>
      <c r="N2" s="57">
        <f>IF(AND(I2="Instalment Plan",J2="Non-Residential"),H2,0)</f>
        <v>0</v>
      </c>
      <c r="O2" s="31"/>
    </row>
    <row r="3" spans="1:16" x14ac:dyDescent="0.25">
      <c r="A3" t="s">
        <v>48</v>
      </c>
      <c r="B3" t="s">
        <v>32</v>
      </c>
      <c r="C3" t="s">
        <v>26</v>
      </c>
      <c r="D3" s="31"/>
      <c r="E3" s="52">
        <v>696732.1</v>
      </c>
      <c r="F3" s="52">
        <v>0</v>
      </c>
      <c r="G3" s="52">
        <v>696732.1</v>
      </c>
      <c r="H3" s="48"/>
      <c r="I3" s="56">
        <f t="shared" ref="I3:I42" si="0">IF(OR(C3="Arrears &amp; Current",C3="Direct Debit",C3="Centrepay",C3="Special Arrangement"),"Instalment Plan",0)</f>
        <v>0</v>
      </c>
      <c r="J3" s="56" t="str">
        <f t="shared" ref="J3:J42" si="1">IF(OR(B3="Major",B3="Non-Residential",B3="Rural"),"Non-residential",IF(B3="Residential","Residential",0))</f>
        <v>Non-residential</v>
      </c>
      <c r="K3" s="56" t="str">
        <f t="shared" ref="K3:K42" si="2">IF(OR(D3="Health Card",D3="Social Security",D3="veteran"),"Concession","Non-Concession")</f>
        <v>Non-Concession</v>
      </c>
      <c r="L3" s="57">
        <f t="shared" ref="L3:L42" si="3">IF(AND(I3="Instalment Plan",J3="Residential",K3="Non-Concession"),H3,0)</f>
        <v>0</v>
      </c>
      <c r="M3" s="57">
        <f t="shared" ref="M3:M42" si="4">IF(AND(I3="Instalment Plan",J3="Residential",K3="Concession"),H3,0)</f>
        <v>0</v>
      </c>
      <c r="N3" s="57">
        <f t="shared" ref="N3:N42" si="5">IF(AND(I3="Instalment Plan",J3="Non-Residential"),H3,0)</f>
        <v>0</v>
      </c>
      <c r="O3" s="31"/>
    </row>
    <row r="4" spans="1:16" x14ac:dyDescent="0.25">
      <c r="A4" t="s">
        <v>48</v>
      </c>
      <c r="B4" t="s">
        <v>31</v>
      </c>
      <c r="C4" t="s">
        <v>26</v>
      </c>
      <c r="D4" s="31"/>
      <c r="E4" s="52">
        <v>457379.4</v>
      </c>
      <c r="F4" s="52">
        <v>-63542</v>
      </c>
      <c r="G4" s="52">
        <v>393837.4</v>
      </c>
      <c r="H4" s="48"/>
      <c r="I4" s="56">
        <f t="shared" si="0"/>
        <v>0</v>
      </c>
      <c r="J4" s="56" t="str">
        <f t="shared" si="1"/>
        <v>Non-residential</v>
      </c>
      <c r="K4" s="56" t="str">
        <f t="shared" si="2"/>
        <v>Non-Concession</v>
      </c>
      <c r="L4" s="57">
        <f t="shared" si="3"/>
        <v>0</v>
      </c>
      <c r="M4" s="57">
        <f t="shared" si="4"/>
        <v>0</v>
      </c>
      <c r="N4" s="57">
        <f t="shared" si="5"/>
        <v>0</v>
      </c>
      <c r="O4" s="31"/>
    </row>
    <row r="5" spans="1:16" x14ac:dyDescent="0.25">
      <c r="A5" t="s">
        <v>48</v>
      </c>
      <c r="B5" t="s">
        <v>31</v>
      </c>
      <c r="C5" t="s">
        <v>28</v>
      </c>
      <c r="D5" s="31"/>
      <c r="E5" s="52">
        <v>15803.06</v>
      </c>
      <c r="F5" s="52">
        <v>-738.28</v>
      </c>
      <c r="G5" s="52">
        <v>15064.78</v>
      </c>
      <c r="H5" s="48">
        <v>21</v>
      </c>
      <c r="I5" s="56" t="str">
        <f t="shared" si="0"/>
        <v>Instalment Plan</v>
      </c>
      <c r="J5" s="56" t="str">
        <f t="shared" si="1"/>
        <v>Non-residential</v>
      </c>
      <c r="K5" s="56" t="str">
        <f t="shared" si="2"/>
        <v>Non-Concession</v>
      </c>
      <c r="L5" s="57">
        <f t="shared" si="3"/>
        <v>0</v>
      </c>
      <c r="M5" s="57">
        <f t="shared" si="4"/>
        <v>0</v>
      </c>
      <c r="N5" s="57">
        <f t="shared" si="5"/>
        <v>21</v>
      </c>
      <c r="O5" s="31"/>
      <c r="P5" s="1" t="s">
        <v>49</v>
      </c>
    </row>
    <row r="6" spans="1:16" x14ac:dyDescent="0.25">
      <c r="A6" t="s">
        <v>48</v>
      </c>
      <c r="B6" t="s">
        <v>31</v>
      </c>
      <c r="C6" t="s">
        <v>27</v>
      </c>
      <c r="D6" s="31"/>
      <c r="E6" s="52">
        <v>7901.89</v>
      </c>
      <c r="F6" s="52">
        <v>-2273.8200000000002</v>
      </c>
      <c r="G6" s="52">
        <v>5628.07</v>
      </c>
      <c r="H6" s="48">
        <v>16</v>
      </c>
      <c r="I6" s="56" t="str">
        <f t="shared" si="0"/>
        <v>Instalment Plan</v>
      </c>
      <c r="J6" s="56" t="str">
        <f t="shared" si="1"/>
        <v>Non-residential</v>
      </c>
      <c r="K6" s="56" t="str">
        <f t="shared" si="2"/>
        <v>Non-Concession</v>
      </c>
      <c r="L6" s="57">
        <f t="shared" si="3"/>
        <v>0</v>
      </c>
      <c r="M6" s="57">
        <f t="shared" si="4"/>
        <v>0</v>
      </c>
      <c r="N6" s="57">
        <f t="shared" si="5"/>
        <v>16</v>
      </c>
      <c r="O6" s="31"/>
      <c r="P6" s="47" t="s">
        <v>44</v>
      </c>
    </row>
    <row r="7" spans="1:16" x14ac:dyDescent="0.25">
      <c r="A7" t="s">
        <v>48</v>
      </c>
      <c r="B7" t="s">
        <v>31</v>
      </c>
      <c r="C7" t="s">
        <v>29</v>
      </c>
      <c r="D7" s="31"/>
      <c r="E7" s="52">
        <v>10653.29</v>
      </c>
      <c r="F7" s="52">
        <v>0</v>
      </c>
      <c r="G7" s="52">
        <v>10653.29</v>
      </c>
      <c r="H7" s="48">
        <v>9</v>
      </c>
      <c r="I7" s="56" t="str">
        <f t="shared" si="0"/>
        <v>Instalment Plan</v>
      </c>
      <c r="J7" s="56" t="str">
        <f t="shared" si="1"/>
        <v>Non-residential</v>
      </c>
      <c r="K7" s="56" t="str">
        <f t="shared" si="2"/>
        <v>Non-Concession</v>
      </c>
      <c r="L7" s="57">
        <f t="shared" si="3"/>
        <v>0</v>
      </c>
      <c r="M7" s="57">
        <f t="shared" si="4"/>
        <v>0</v>
      </c>
      <c r="N7" s="57">
        <f t="shared" si="5"/>
        <v>9</v>
      </c>
      <c r="O7" s="31"/>
      <c r="P7" s="47" t="s">
        <v>43</v>
      </c>
    </row>
    <row r="8" spans="1:16" x14ac:dyDescent="0.25">
      <c r="A8" t="s">
        <v>48</v>
      </c>
      <c r="B8" t="s">
        <v>25</v>
      </c>
      <c r="C8" t="s">
        <v>26</v>
      </c>
      <c r="D8" s="31"/>
      <c r="E8" s="52">
        <v>259058.64</v>
      </c>
      <c r="F8" s="52">
        <v>-33895.08</v>
      </c>
      <c r="G8" s="52">
        <v>225163.56</v>
      </c>
      <c r="H8" s="48"/>
      <c r="I8" s="56">
        <f t="shared" si="0"/>
        <v>0</v>
      </c>
      <c r="J8" s="56" t="str">
        <f t="shared" si="1"/>
        <v>Non-residential</v>
      </c>
      <c r="K8" s="56" t="str">
        <f t="shared" si="2"/>
        <v>Non-Concession</v>
      </c>
      <c r="L8" s="57">
        <f t="shared" si="3"/>
        <v>0</v>
      </c>
      <c r="M8" s="57">
        <f t="shared" si="4"/>
        <v>0</v>
      </c>
      <c r="N8" s="57">
        <f t="shared" si="5"/>
        <v>0</v>
      </c>
      <c r="O8" s="31"/>
    </row>
    <row r="9" spans="1:16" x14ac:dyDescent="0.25">
      <c r="A9" t="s">
        <v>48</v>
      </c>
      <c r="B9" t="s">
        <v>25</v>
      </c>
      <c r="C9" t="s">
        <v>28</v>
      </c>
      <c r="D9" s="31"/>
      <c r="E9" s="52">
        <v>96481.61</v>
      </c>
      <c r="F9" s="52">
        <v>-483.39</v>
      </c>
      <c r="G9" s="52">
        <v>95998.22</v>
      </c>
      <c r="H9" s="48">
        <v>18</v>
      </c>
      <c r="I9" s="56" t="str">
        <f t="shared" si="0"/>
        <v>Instalment Plan</v>
      </c>
      <c r="J9" s="56" t="str">
        <f t="shared" si="1"/>
        <v>Non-residential</v>
      </c>
      <c r="K9" s="56" t="str">
        <f t="shared" si="2"/>
        <v>Non-Concession</v>
      </c>
      <c r="L9" s="57">
        <f t="shared" si="3"/>
        <v>0</v>
      </c>
      <c r="M9" s="57">
        <f t="shared" si="4"/>
        <v>0</v>
      </c>
      <c r="N9" s="57">
        <f t="shared" si="5"/>
        <v>18</v>
      </c>
      <c r="O9" s="31"/>
    </row>
    <row r="10" spans="1:16" x14ac:dyDescent="0.25">
      <c r="A10" t="s">
        <v>48</v>
      </c>
      <c r="B10" t="s">
        <v>25</v>
      </c>
      <c r="C10" t="s">
        <v>2</v>
      </c>
      <c r="D10" s="31"/>
      <c r="E10" s="52">
        <v>1239.3900000000001</v>
      </c>
      <c r="F10" s="52">
        <v>-246.7</v>
      </c>
      <c r="G10" s="52">
        <v>992.69</v>
      </c>
      <c r="H10" s="48">
        <v>8</v>
      </c>
      <c r="I10" s="56" t="str">
        <f t="shared" si="0"/>
        <v>Instalment Plan</v>
      </c>
      <c r="J10" s="56" t="str">
        <f t="shared" si="1"/>
        <v>Non-residential</v>
      </c>
      <c r="K10" s="56" t="str">
        <f t="shared" si="2"/>
        <v>Non-Concession</v>
      </c>
      <c r="L10" s="57">
        <f t="shared" si="3"/>
        <v>0</v>
      </c>
      <c r="M10" s="57">
        <f t="shared" si="4"/>
        <v>0</v>
      </c>
      <c r="N10" s="57">
        <f t="shared" si="5"/>
        <v>8</v>
      </c>
      <c r="O10" s="31"/>
    </row>
    <row r="11" spans="1:16" x14ac:dyDescent="0.25">
      <c r="A11" t="s">
        <v>48</v>
      </c>
      <c r="B11" t="s">
        <v>25</v>
      </c>
      <c r="C11" t="s">
        <v>27</v>
      </c>
      <c r="D11" s="31"/>
      <c r="E11" s="52">
        <v>20834.189999999999</v>
      </c>
      <c r="F11" s="52">
        <v>-1214.71</v>
      </c>
      <c r="G11" s="52">
        <v>19619.48</v>
      </c>
      <c r="H11" s="48">
        <v>11</v>
      </c>
      <c r="I11" s="56" t="str">
        <f t="shared" si="0"/>
        <v>Instalment Plan</v>
      </c>
      <c r="J11" s="56" t="str">
        <f t="shared" si="1"/>
        <v>Non-residential</v>
      </c>
      <c r="K11" s="56" t="str">
        <f t="shared" si="2"/>
        <v>Non-Concession</v>
      </c>
      <c r="L11" s="57">
        <f t="shared" si="3"/>
        <v>0</v>
      </c>
      <c r="M11" s="57">
        <f t="shared" si="4"/>
        <v>0</v>
      </c>
      <c r="N11" s="57">
        <f t="shared" si="5"/>
        <v>11</v>
      </c>
      <c r="O11" s="31"/>
    </row>
    <row r="12" spans="1:16" x14ac:dyDescent="0.25">
      <c r="A12" t="s">
        <v>48</v>
      </c>
      <c r="B12" t="s">
        <v>25</v>
      </c>
      <c r="C12" t="s">
        <v>29</v>
      </c>
      <c r="D12" s="31"/>
      <c r="E12" s="52">
        <v>26842.46</v>
      </c>
      <c r="F12" s="52">
        <v>-323.58999999999997</v>
      </c>
      <c r="G12" s="52">
        <v>26518.87</v>
      </c>
      <c r="H12" s="48">
        <v>16</v>
      </c>
      <c r="I12" s="56" t="str">
        <f t="shared" si="0"/>
        <v>Instalment Plan</v>
      </c>
      <c r="J12" s="56" t="str">
        <f t="shared" si="1"/>
        <v>Non-residential</v>
      </c>
      <c r="K12" s="56" t="str">
        <f t="shared" si="2"/>
        <v>Non-Concession</v>
      </c>
      <c r="L12" s="57">
        <f t="shared" si="3"/>
        <v>0</v>
      </c>
      <c r="M12" s="57">
        <f t="shared" si="4"/>
        <v>0</v>
      </c>
      <c r="N12" s="57">
        <f t="shared" si="5"/>
        <v>16</v>
      </c>
      <c r="O12" s="31"/>
    </row>
    <row r="13" spans="1:16" x14ac:dyDescent="0.25">
      <c r="A13" t="s">
        <v>48</v>
      </c>
      <c r="B13" t="s">
        <v>30</v>
      </c>
      <c r="C13" t="s">
        <v>26</v>
      </c>
      <c r="D13" s="31" t="s">
        <v>26</v>
      </c>
      <c r="E13" s="58">
        <v>1498831</v>
      </c>
      <c r="F13" s="58">
        <v>-325883.3</v>
      </c>
      <c r="G13" s="58">
        <v>1172947.7</v>
      </c>
      <c r="H13" s="48"/>
      <c r="I13" s="56">
        <f t="shared" si="0"/>
        <v>0</v>
      </c>
      <c r="J13" s="56" t="str">
        <f t="shared" si="1"/>
        <v>Residential</v>
      </c>
      <c r="K13" s="56" t="str">
        <f t="shared" si="2"/>
        <v>Non-Concession</v>
      </c>
      <c r="L13" s="57">
        <f t="shared" si="3"/>
        <v>0</v>
      </c>
      <c r="M13" s="57">
        <f t="shared" si="4"/>
        <v>0</v>
      </c>
      <c r="N13" s="57">
        <f t="shared" si="5"/>
        <v>0</v>
      </c>
      <c r="O13" s="31"/>
    </row>
    <row r="14" spans="1:16" x14ac:dyDescent="0.25">
      <c r="A14" t="s">
        <v>48</v>
      </c>
      <c r="B14" t="s">
        <v>30</v>
      </c>
      <c r="C14" t="s">
        <v>26</v>
      </c>
      <c r="D14" s="31" t="s">
        <v>38</v>
      </c>
      <c r="E14" s="58">
        <v>69226.490000000005</v>
      </c>
      <c r="F14" s="58">
        <v>-34224.26</v>
      </c>
      <c r="G14" s="58">
        <v>35002.230000000003</v>
      </c>
      <c r="H14" s="48"/>
      <c r="I14" s="56">
        <f t="shared" si="0"/>
        <v>0</v>
      </c>
      <c r="J14" s="56" t="str">
        <f t="shared" si="1"/>
        <v>Residential</v>
      </c>
      <c r="K14" s="56" t="str">
        <f t="shared" si="2"/>
        <v>Concession</v>
      </c>
      <c r="L14" s="57">
        <f t="shared" si="3"/>
        <v>0</v>
      </c>
      <c r="M14" s="57">
        <f t="shared" si="4"/>
        <v>0</v>
      </c>
      <c r="N14" s="57">
        <f t="shared" si="5"/>
        <v>0</v>
      </c>
      <c r="O14" s="31"/>
    </row>
    <row r="15" spans="1:16" x14ac:dyDescent="0.25">
      <c r="A15" t="s">
        <v>48</v>
      </c>
      <c r="B15" t="s">
        <v>30</v>
      </c>
      <c r="C15" t="s">
        <v>26</v>
      </c>
      <c r="D15" s="31" t="s">
        <v>39</v>
      </c>
      <c r="E15" s="58">
        <v>184964.16</v>
      </c>
      <c r="F15" s="58">
        <v>-130551.99</v>
      </c>
      <c r="G15" s="58">
        <v>54412.17</v>
      </c>
      <c r="H15" s="48"/>
      <c r="I15" s="56">
        <f t="shared" si="0"/>
        <v>0</v>
      </c>
      <c r="J15" s="56" t="str">
        <f t="shared" si="1"/>
        <v>Residential</v>
      </c>
      <c r="K15" s="56" t="str">
        <f t="shared" si="2"/>
        <v>Concession</v>
      </c>
      <c r="L15" s="57">
        <f t="shared" si="3"/>
        <v>0</v>
      </c>
      <c r="M15" s="57">
        <f t="shared" si="4"/>
        <v>0</v>
      </c>
      <c r="N15" s="57">
        <f t="shared" si="5"/>
        <v>0</v>
      </c>
      <c r="O15" s="31"/>
    </row>
    <row r="16" spans="1:16" x14ac:dyDescent="0.25">
      <c r="A16" t="s">
        <v>48</v>
      </c>
      <c r="B16" t="s">
        <v>30</v>
      </c>
      <c r="C16" t="s">
        <v>26</v>
      </c>
      <c r="D16" s="31" t="s">
        <v>40</v>
      </c>
      <c r="E16" s="58">
        <v>8102.23</v>
      </c>
      <c r="F16" s="58">
        <v>-4053.81</v>
      </c>
      <c r="G16" s="58">
        <v>4048.42</v>
      </c>
      <c r="H16" s="48"/>
      <c r="I16" s="56">
        <f t="shared" si="0"/>
        <v>0</v>
      </c>
      <c r="J16" s="56" t="str">
        <f t="shared" si="1"/>
        <v>Residential</v>
      </c>
      <c r="K16" s="56" t="str">
        <f t="shared" si="2"/>
        <v>Concession</v>
      </c>
      <c r="L16" s="57">
        <f t="shared" si="3"/>
        <v>0</v>
      </c>
      <c r="M16" s="57">
        <f t="shared" si="4"/>
        <v>0</v>
      </c>
      <c r="N16" s="57">
        <f t="shared" si="5"/>
        <v>0</v>
      </c>
      <c r="O16" s="31"/>
    </row>
    <row r="17" spans="1:15" x14ac:dyDescent="0.25">
      <c r="A17" t="s">
        <v>48</v>
      </c>
      <c r="B17" t="s">
        <v>30</v>
      </c>
      <c r="C17" t="s">
        <v>28</v>
      </c>
      <c r="D17" s="31" t="s">
        <v>26</v>
      </c>
      <c r="E17" s="58">
        <v>97032.37</v>
      </c>
      <c r="F17" s="58">
        <v>-36903.29</v>
      </c>
      <c r="G17" s="58">
        <v>60129.08</v>
      </c>
      <c r="H17" s="48">
        <v>344</v>
      </c>
      <c r="I17" s="56" t="str">
        <f t="shared" si="0"/>
        <v>Instalment Plan</v>
      </c>
      <c r="J17" s="56" t="str">
        <f t="shared" si="1"/>
        <v>Residential</v>
      </c>
      <c r="K17" s="56" t="str">
        <f t="shared" si="2"/>
        <v>Non-Concession</v>
      </c>
      <c r="L17" s="57">
        <f t="shared" si="3"/>
        <v>344</v>
      </c>
      <c r="M17" s="57">
        <f t="shared" si="4"/>
        <v>0</v>
      </c>
      <c r="N17" s="57">
        <f t="shared" si="5"/>
        <v>0</v>
      </c>
      <c r="O17" s="31"/>
    </row>
    <row r="18" spans="1:15" x14ac:dyDescent="0.25">
      <c r="A18" t="s">
        <v>48</v>
      </c>
      <c r="B18" t="s">
        <v>30</v>
      </c>
      <c r="C18" t="s">
        <v>28</v>
      </c>
      <c r="D18" s="31" t="s">
        <v>38</v>
      </c>
      <c r="E18" s="58">
        <v>12959.87</v>
      </c>
      <c r="F18" s="58">
        <v>-3718.96</v>
      </c>
      <c r="G18" s="58">
        <v>9240.91</v>
      </c>
      <c r="H18" s="48">
        <v>58</v>
      </c>
      <c r="I18" s="56" t="str">
        <f t="shared" si="0"/>
        <v>Instalment Plan</v>
      </c>
      <c r="J18" s="56" t="str">
        <f t="shared" si="1"/>
        <v>Residential</v>
      </c>
      <c r="K18" s="56" t="str">
        <f t="shared" si="2"/>
        <v>Concession</v>
      </c>
      <c r="L18" s="57">
        <f t="shared" si="3"/>
        <v>0</v>
      </c>
      <c r="M18" s="57">
        <f t="shared" si="4"/>
        <v>58</v>
      </c>
      <c r="N18" s="57">
        <f t="shared" si="5"/>
        <v>0</v>
      </c>
      <c r="O18" s="31"/>
    </row>
    <row r="19" spans="1:15" x14ac:dyDescent="0.25">
      <c r="A19" t="s">
        <v>48</v>
      </c>
      <c r="B19" t="s">
        <v>30</v>
      </c>
      <c r="C19" t="s">
        <v>28</v>
      </c>
      <c r="D19" s="31" t="s">
        <v>39</v>
      </c>
      <c r="E19" s="58">
        <v>51883.62</v>
      </c>
      <c r="F19" s="58">
        <v>-15072.19</v>
      </c>
      <c r="G19" s="58">
        <v>36811.43</v>
      </c>
      <c r="H19" s="48">
        <v>149</v>
      </c>
      <c r="I19" s="56" t="str">
        <f t="shared" si="0"/>
        <v>Instalment Plan</v>
      </c>
      <c r="J19" s="56" t="str">
        <f t="shared" si="1"/>
        <v>Residential</v>
      </c>
      <c r="K19" s="56" t="str">
        <f t="shared" si="2"/>
        <v>Concession</v>
      </c>
      <c r="L19" s="57">
        <f t="shared" si="3"/>
        <v>0</v>
      </c>
      <c r="M19" s="57">
        <f t="shared" si="4"/>
        <v>149</v>
      </c>
      <c r="N19" s="57">
        <f t="shared" si="5"/>
        <v>0</v>
      </c>
      <c r="O19" s="31"/>
    </row>
    <row r="20" spans="1:15" x14ac:dyDescent="0.25">
      <c r="A20" t="s">
        <v>48</v>
      </c>
      <c r="B20" t="s">
        <v>30</v>
      </c>
      <c r="C20" t="s">
        <v>28</v>
      </c>
      <c r="D20" s="31" t="s">
        <v>40</v>
      </c>
      <c r="E20" s="58">
        <v>782.19</v>
      </c>
      <c r="F20" s="58">
        <v>-271.06</v>
      </c>
      <c r="G20" s="58">
        <v>511.13</v>
      </c>
      <c r="H20" s="48">
        <v>4</v>
      </c>
      <c r="I20" s="56" t="str">
        <f t="shared" si="0"/>
        <v>Instalment Plan</v>
      </c>
      <c r="J20" s="56" t="str">
        <f t="shared" si="1"/>
        <v>Residential</v>
      </c>
      <c r="K20" s="56" t="str">
        <f t="shared" si="2"/>
        <v>Concession</v>
      </c>
      <c r="L20" s="57">
        <f t="shared" si="3"/>
        <v>0</v>
      </c>
      <c r="M20" s="57">
        <f t="shared" si="4"/>
        <v>4</v>
      </c>
      <c r="N20" s="57">
        <f t="shared" si="5"/>
        <v>0</v>
      </c>
      <c r="O20" s="31"/>
    </row>
    <row r="21" spans="1:15" x14ac:dyDescent="0.25">
      <c r="A21" t="s">
        <v>48</v>
      </c>
      <c r="B21" t="s">
        <v>30</v>
      </c>
      <c r="C21" t="s">
        <v>2</v>
      </c>
      <c r="D21" s="31" t="s">
        <v>26</v>
      </c>
      <c r="E21" s="58">
        <v>43435.24</v>
      </c>
      <c r="F21" s="58">
        <v>-5015.41</v>
      </c>
      <c r="G21" s="58">
        <v>38419.83</v>
      </c>
      <c r="H21" s="48">
        <v>130</v>
      </c>
      <c r="I21" s="56" t="str">
        <f t="shared" si="0"/>
        <v>Instalment Plan</v>
      </c>
      <c r="J21" s="56" t="str">
        <f t="shared" si="1"/>
        <v>Residential</v>
      </c>
      <c r="K21" s="56" t="str">
        <f t="shared" si="2"/>
        <v>Non-Concession</v>
      </c>
      <c r="L21" s="57">
        <f t="shared" si="3"/>
        <v>130</v>
      </c>
      <c r="M21" s="57">
        <f t="shared" si="4"/>
        <v>0</v>
      </c>
      <c r="N21" s="57">
        <f t="shared" si="5"/>
        <v>0</v>
      </c>
      <c r="O21" s="31"/>
    </row>
    <row r="22" spans="1:15" x14ac:dyDescent="0.25">
      <c r="A22" t="s">
        <v>48</v>
      </c>
      <c r="B22" t="s">
        <v>30</v>
      </c>
      <c r="C22" t="s">
        <v>2</v>
      </c>
      <c r="D22" s="31" t="s">
        <v>38</v>
      </c>
      <c r="E22" s="58">
        <v>44259.93</v>
      </c>
      <c r="F22" s="58">
        <v>-15647.58</v>
      </c>
      <c r="G22" s="58">
        <v>28612.35</v>
      </c>
      <c r="H22" s="48">
        <v>226</v>
      </c>
      <c r="I22" s="56" t="str">
        <f t="shared" si="0"/>
        <v>Instalment Plan</v>
      </c>
      <c r="J22" s="56" t="str">
        <f t="shared" si="1"/>
        <v>Residential</v>
      </c>
      <c r="K22" s="56" t="str">
        <f t="shared" si="2"/>
        <v>Concession</v>
      </c>
      <c r="L22" s="57">
        <f t="shared" si="3"/>
        <v>0</v>
      </c>
      <c r="M22" s="57">
        <f t="shared" si="4"/>
        <v>226</v>
      </c>
      <c r="N22" s="57">
        <f t="shared" si="5"/>
        <v>0</v>
      </c>
      <c r="O22" s="31"/>
    </row>
    <row r="23" spans="1:15" x14ac:dyDescent="0.25">
      <c r="A23" t="s">
        <v>48</v>
      </c>
      <c r="B23" t="s">
        <v>30</v>
      </c>
      <c r="C23" t="s">
        <v>2</v>
      </c>
      <c r="D23" s="31" t="s">
        <v>39</v>
      </c>
      <c r="E23" s="58">
        <v>93991.66</v>
      </c>
      <c r="F23" s="58">
        <v>-53395.61</v>
      </c>
      <c r="G23" s="58">
        <v>40596.050000000003</v>
      </c>
      <c r="H23" s="48">
        <v>634</v>
      </c>
      <c r="I23" s="56" t="str">
        <f t="shared" si="0"/>
        <v>Instalment Plan</v>
      </c>
      <c r="J23" s="56" t="str">
        <f t="shared" si="1"/>
        <v>Residential</v>
      </c>
      <c r="K23" s="56" t="str">
        <f t="shared" si="2"/>
        <v>Concession</v>
      </c>
      <c r="L23" s="57">
        <f t="shared" si="3"/>
        <v>0</v>
      </c>
      <c r="M23" s="57">
        <f t="shared" si="4"/>
        <v>634</v>
      </c>
      <c r="N23" s="57">
        <f t="shared" si="5"/>
        <v>0</v>
      </c>
      <c r="O23" s="31"/>
    </row>
    <row r="24" spans="1:15" x14ac:dyDescent="0.25">
      <c r="A24" t="s">
        <v>48</v>
      </c>
      <c r="B24" t="s">
        <v>30</v>
      </c>
      <c r="C24" t="s">
        <v>27</v>
      </c>
      <c r="D24" s="31" t="s">
        <v>26</v>
      </c>
      <c r="E24" s="58">
        <v>81770.55</v>
      </c>
      <c r="F24" s="58">
        <v>-84733.56</v>
      </c>
      <c r="G24" s="58">
        <v>-2963.01</v>
      </c>
      <c r="H24" s="48">
        <v>587</v>
      </c>
      <c r="I24" s="56" t="str">
        <f t="shared" si="0"/>
        <v>Instalment Plan</v>
      </c>
      <c r="J24" s="56" t="str">
        <f t="shared" si="1"/>
        <v>Residential</v>
      </c>
      <c r="K24" s="56" t="str">
        <f t="shared" si="2"/>
        <v>Non-Concession</v>
      </c>
      <c r="L24" s="57">
        <f t="shared" si="3"/>
        <v>587</v>
      </c>
      <c r="M24" s="57">
        <f t="shared" si="4"/>
        <v>0</v>
      </c>
      <c r="N24" s="57">
        <f t="shared" si="5"/>
        <v>0</v>
      </c>
      <c r="O24" s="31"/>
    </row>
    <row r="25" spans="1:15" x14ac:dyDescent="0.25">
      <c r="A25" t="s">
        <v>48</v>
      </c>
      <c r="B25" t="s">
        <v>30</v>
      </c>
      <c r="C25" t="s">
        <v>27</v>
      </c>
      <c r="D25" s="31" t="s">
        <v>38</v>
      </c>
      <c r="E25" s="58">
        <v>7428.41</v>
      </c>
      <c r="F25" s="58">
        <v>-9371.02</v>
      </c>
      <c r="G25" s="58">
        <v>-1942.61</v>
      </c>
      <c r="H25" s="48">
        <v>67</v>
      </c>
      <c r="I25" s="56" t="str">
        <f t="shared" si="0"/>
        <v>Instalment Plan</v>
      </c>
      <c r="J25" s="56" t="str">
        <f t="shared" si="1"/>
        <v>Residential</v>
      </c>
      <c r="K25" s="56" t="str">
        <f t="shared" si="2"/>
        <v>Concession</v>
      </c>
      <c r="L25" s="57">
        <f t="shared" si="3"/>
        <v>0</v>
      </c>
      <c r="M25" s="57">
        <f t="shared" si="4"/>
        <v>67</v>
      </c>
      <c r="N25" s="57">
        <f t="shared" si="5"/>
        <v>0</v>
      </c>
      <c r="O25" s="31"/>
    </row>
    <row r="26" spans="1:15" x14ac:dyDescent="0.25">
      <c r="A26" t="s">
        <v>48</v>
      </c>
      <c r="B26" t="s">
        <v>30</v>
      </c>
      <c r="C26" t="s">
        <v>27</v>
      </c>
      <c r="D26" s="31" t="s">
        <v>39</v>
      </c>
      <c r="E26" s="58">
        <v>14654.76</v>
      </c>
      <c r="F26" s="58">
        <v>-25589.79</v>
      </c>
      <c r="G26" s="58">
        <v>-10935.03</v>
      </c>
      <c r="H26" s="48">
        <v>180</v>
      </c>
      <c r="I26" s="56" t="str">
        <f t="shared" si="0"/>
        <v>Instalment Plan</v>
      </c>
      <c r="J26" s="56" t="str">
        <f t="shared" si="1"/>
        <v>Residential</v>
      </c>
      <c r="K26" s="56" t="str">
        <f t="shared" si="2"/>
        <v>Concession</v>
      </c>
      <c r="L26" s="57">
        <f t="shared" si="3"/>
        <v>0</v>
      </c>
      <c r="M26" s="57">
        <f t="shared" si="4"/>
        <v>180</v>
      </c>
      <c r="N26" s="57">
        <f t="shared" si="5"/>
        <v>0</v>
      </c>
      <c r="O26" s="31"/>
    </row>
    <row r="27" spans="1:15" x14ac:dyDescent="0.25">
      <c r="A27" t="s">
        <v>48</v>
      </c>
      <c r="B27" t="s">
        <v>30</v>
      </c>
      <c r="C27" t="s">
        <v>27</v>
      </c>
      <c r="D27" s="31" t="s">
        <v>40</v>
      </c>
      <c r="E27" s="58">
        <v>222.53</v>
      </c>
      <c r="F27" s="58">
        <v>-745.15</v>
      </c>
      <c r="G27" s="58">
        <v>-522.62</v>
      </c>
      <c r="H27" s="48">
        <v>7</v>
      </c>
      <c r="I27" s="56" t="str">
        <f t="shared" si="0"/>
        <v>Instalment Plan</v>
      </c>
      <c r="J27" s="56" t="str">
        <f t="shared" si="1"/>
        <v>Residential</v>
      </c>
      <c r="K27" s="56" t="str">
        <f t="shared" si="2"/>
        <v>Concession</v>
      </c>
      <c r="L27" s="57">
        <f t="shared" si="3"/>
        <v>0</v>
      </c>
      <c r="M27" s="57">
        <f t="shared" si="4"/>
        <v>7</v>
      </c>
      <c r="N27" s="57">
        <f t="shared" si="5"/>
        <v>0</v>
      </c>
      <c r="O27" s="31"/>
    </row>
    <row r="28" spans="1:15" x14ac:dyDescent="0.25">
      <c r="A28" t="s">
        <v>48</v>
      </c>
      <c r="B28" t="s">
        <v>30</v>
      </c>
      <c r="C28" t="s">
        <v>29</v>
      </c>
      <c r="D28" s="31" t="s">
        <v>26</v>
      </c>
      <c r="E28" s="58">
        <v>53324.47</v>
      </c>
      <c r="F28" s="58">
        <v>-1338.91</v>
      </c>
      <c r="G28" s="58">
        <v>51985.56</v>
      </c>
      <c r="H28" s="48">
        <v>182</v>
      </c>
      <c r="I28" s="56" t="str">
        <f t="shared" si="0"/>
        <v>Instalment Plan</v>
      </c>
      <c r="J28" s="56" t="str">
        <f t="shared" si="1"/>
        <v>Residential</v>
      </c>
      <c r="K28" s="56" t="str">
        <f t="shared" si="2"/>
        <v>Non-Concession</v>
      </c>
      <c r="L28" s="57">
        <f t="shared" si="3"/>
        <v>182</v>
      </c>
      <c r="M28" s="57">
        <f t="shared" si="4"/>
        <v>0</v>
      </c>
      <c r="N28" s="57">
        <f t="shared" si="5"/>
        <v>0</v>
      </c>
      <c r="O28" s="31"/>
    </row>
    <row r="29" spans="1:15" x14ac:dyDescent="0.25">
      <c r="A29" t="s">
        <v>48</v>
      </c>
      <c r="B29" t="s">
        <v>30</v>
      </c>
      <c r="C29" t="s">
        <v>29</v>
      </c>
      <c r="D29" s="31" t="s">
        <v>38</v>
      </c>
      <c r="E29" s="58">
        <v>4199.07</v>
      </c>
      <c r="F29" s="58">
        <v>-12.13</v>
      </c>
      <c r="G29" s="58">
        <v>4186.9399999999996</v>
      </c>
      <c r="H29" s="48">
        <v>22</v>
      </c>
      <c r="I29" s="56" t="str">
        <f t="shared" si="0"/>
        <v>Instalment Plan</v>
      </c>
      <c r="J29" s="56" t="str">
        <f t="shared" si="1"/>
        <v>Residential</v>
      </c>
      <c r="K29" s="56" t="str">
        <f t="shared" si="2"/>
        <v>Concession</v>
      </c>
      <c r="L29" s="57">
        <f t="shared" si="3"/>
        <v>0</v>
      </c>
      <c r="M29" s="57">
        <f t="shared" si="4"/>
        <v>22</v>
      </c>
      <c r="N29" s="57">
        <f t="shared" si="5"/>
        <v>0</v>
      </c>
      <c r="O29" s="31"/>
    </row>
    <row r="30" spans="1:15" x14ac:dyDescent="0.25">
      <c r="A30" t="s">
        <v>48</v>
      </c>
      <c r="B30" t="s">
        <v>30</v>
      </c>
      <c r="C30" t="s">
        <v>29</v>
      </c>
      <c r="D30" s="31" t="s">
        <v>39</v>
      </c>
      <c r="E30" s="58">
        <v>10958.52</v>
      </c>
      <c r="F30" s="58">
        <v>-451.48</v>
      </c>
      <c r="G30" s="58">
        <v>10507.04</v>
      </c>
      <c r="H30" s="48">
        <v>58</v>
      </c>
      <c r="I30" s="56" t="str">
        <f t="shared" si="0"/>
        <v>Instalment Plan</v>
      </c>
      <c r="J30" s="56" t="str">
        <f t="shared" si="1"/>
        <v>Residential</v>
      </c>
      <c r="K30" s="56" t="str">
        <f t="shared" si="2"/>
        <v>Concession</v>
      </c>
      <c r="L30" s="57">
        <f t="shared" si="3"/>
        <v>0</v>
      </c>
      <c r="M30" s="57">
        <f t="shared" si="4"/>
        <v>58</v>
      </c>
      <c r="N30" s="57">
        <f t="shared" si="5"/>
        <v>0</v>
      </c>
      <c r="O30" s="31"/>
    </row>
    <row r="31" spans="1:15" x14ac:dyDescent="0.25">
      <c r="D31" s="31"/>
      <c r="E31" s="52"/>
      <c r="F31" s="52"/>
      <c r="G31" s="52"/>
      <c r="H31" s="48"/>
      <c r="I31" s="56">
        <f t="shared" si="0"/>
        <v>0</v>
      </c>
      <c r="J31" s="56">
        <f t="shared" si="1"/>
        <v>0</v>
      </c>
      <c r="K31" s="56" t="str">
        <f t="shared" si="2"/>
        <v>Non-Concession</v>
      </c>
      <c r="L31" s="57">
        <f t="shared" si="3"/>
        <v>0</v>
      </c>
      <c r="M31" s="57">
        <f t="shared" si="4"/>
        <v>0</v>
      </c>
      <c r="N31" s="57">
        <f t="shared" si="5"/>
        <v>0</v>
      </c>
      <c r="O31" s="31"/>
    </row>
    <row r="32" spans="1:15" x14ac:dyDescent="0.25">
      <c r="D32" s="31"/>
      <c r="E32" s="52"/>
      <c r="F32" s="52"/>
      <c r="G32" s="52"/>
      <c r="I32" s="56">
        <f t="shared" si="0"/>
        <v>0</v>
      </c>
      <c r="J32" s="56">
        <f t="shared" si="1"/>
        <v>0</v>
      </c>
      <c r="K32" s="56" t="str">
        <f t="shared" si="2"/>
        <v>Non-Concession</v>
      </c>
      <c r="L32" s="57">
        <f t="shared" si="3"/>
        <v>0</v>
      </c>
      <c r="M32" s="57">
        <f t="shared" si="4"/>
        <v>0</v>
      </c>
      <c r="N32" s="57">
        <f t="shared" si="5"/>
        <v>0</v>
      </c>
      <c r="O32" s="31"/>
    </row>
    <row r="33" spans="1:15" x14ac:dyDescent="0.25">
      <c r="D33" s="31"/>
      <c r="E33" s="52"/>
      <c r="F33" s="52"/>
      <c r="G33" s="52"/>
      <c r="I33" s="56">
        <f t="shared" si="0"/>
        <v>0</v>
      </c>
      <c r="J33" s="56">
        <f t="shared" si="1"/>
        <v>0</v>
      </c>
      <c r="K33" s="56" t="str">
        <f t="shared" si="2"/>
        <v>Non-Concession</v>
      </c>
      <c r="L33" s="57">
        <f t="shared" si="3"/>
        <v>0</v>
      </c>
      <c r="M33" s="57">
        <f t="shared" si="4"/>
        <v>0</v>
      </c>
      <c r="N33" s="57">
        <f t="shared" si="5"/>
        <v>0</v>
      </c>
      <c r="O33" s="31"/>
    </row>
    <row r="34" spans="1:15" x14ac:dyDescent="0.25">
      <c r="D34" s="31"/>
      <c r="E34" s="52"/>
      <c r="F34" s="52"/>
      <c r="G34" s="52"/>
      <c r="I34" s="56">
        <f t="shared" si="0"/>
        <v>0</v>
      </c>
      <c r="J34" s="56">
        <f t="shared" si="1"/>
        <v>0</v>
      </c>
      <c r="K34" s="56" t="str">
        <f t="shared" si="2"/>
        <v>Non-Concession</v>
      </c>
      <c r="L34" s="57">
        <f t="shared" si="3"/>
        <v>0</v>
      </c>
      <c r="M34" s="57">
        <f t="shared" si="4"/>
        <v>0</v>
      </c>
      <c r="N34" s="57">
        <f t="shared" si="5"/>
        <v>0</v>
      </c>
      <c r="O34" s="31"/>
    </row>
    <row r="35" spans="1:15" x14ac:dyDescent="0.25">
      <c r="D35" s="31"/>
      <c r="E35" s="52"/>
      <c r="F35" s="52"/>
      <c r="G35" s="52"/>
      <c r="I35" s="56">
        <f t="shared" si="0"/>
        <v>0</v>
      </c>
      <c r="J35" s="56">
        <f t="shared" si="1"/>
        <v>0</v>
      </c>
      <c r="K35" s="56" t="str">
        <f t="shared" si="2"/>
        <v>Non-Concession</v>
      </c>
      <c r="L35" s="57">
        <f t="shared" si="3"/>
        <v>0</v>
      </c>
      <c r="M35" s="57">
        <f t="shared" si="4"/>
        <v>0</v>
      </c>
      <c r="N35" s="57">
        <f t="shared" si="5"/>
        <v>0</v>
      </c>
      <c r="O35" s="31"/>
    </row>
    <row r="36" spans="1:15" x14ac:dyDescent="0.25">
      <c r="D36" s="31"/>
      <c r="E36" s="52"/>
      <c r="F36" s="52"/>
      <c r="G36" s="52"/>
      <c r="I36" s="56">
        <f t="shared" si="0"/>
        <v>0</v>
      </c>
      <c r="J36" s="56">
        <f t="shared" si="1"/>
        <v>0</v>
      </c>
      <c r="K36" s="56" t="str">
        <f t="shared" si="2"/>
        <v>Non-Concession</v>
      </c>
      <c r="L36" s="57">
        <f t="shared" si="3"/>
        <v>0</v>
      </c>
      <c r="M36" s="57">
        <f t="shared" si="4"/>
        <v>0</v>
      </c>
      <c r="N36" s="57">
        <f t="shared" si="5"/>
        <v>0</v>
      </c>
      <c r="O36" s="31"/>
    </row>
    <row r="37" spans="1:15" x14ac:dyDescent="0.25">
      <c r="D37" s="31"/>
      <c r="E37" s="52"/>
      <c r="F37" s="52"/>
      <c r="G37" s="52"/>
      <c r="I37" s="56">
        <f t="shared" si="0"/>
        <v>0</v>
      </c>
      <c r="J37" s="56">
        <f t="shared" si="1"/>
        <v>0</v>
      </c>
      <c r="K37" s="56" t="str">
        <f t="shared" si="2"/>
        <v>Non-Concession</v>
      </c>
      <c r="L37" s="57">
        <f t="shared" si="3"/>
        <v>0</v>
      </c>
      <c r="M37" s="57">
        <f t="shared" si="4"/>
        <v>0</v>
      </c>
      <c r="N37" s="57">
        <f t="shared" si="5"/>
        <v>0</v>
      </c>
      <c r="O37" s="31"/>
    </row>
    <row r="38" spans="1:15" x14ac:dyDescent="0.25">
      <c r="D38" s="31"/>
      <c r="E38" s="52"/>
      <c r="F38" s="52"/>
      <c r="G38" s="52"/>
      <c r="I38" s="56">
        <f t="shared" si="0"/>
        <v>0</v>
      </c>
      <c r="J38" s="56">
        <f t="shared" si="1"/>
        <v>0</v>
      </c>
      <c r="K38" s="56" t="str">
        <f t="shared" si="2"/>
        <v>Non-Concession</v>
      </c>
      <c r="L38" s="57">
        <f t="shared" si="3"/>
        <v>0</v>
      </c>
      <c r="M38" s="57">
        <f t="shared" si="4"/>
        <v>0</v>
      </c>
      <c r="N38" s="57">
        <f t="shared" si="5"/>
        <v>0</v>
      </c>
      <c r="O38" s="31"/>
    </row>
    <row r="39" spans="1:15" x14ac:dyDescent="0.25">
      <c r="D39" s="31"/>
      <c r="E39" s="52"/>
      <c r="F39" s="52"/>
      <c r="G39" s="52"/>
      <c r="I39" s="56">
        <f t="shared" si="0"/>
        <v>0</v>
      </c>
      <c r="J39" s="56">
        <f t="shared" si="1"/>
        <v>0</v>
      </c>
      <c r="K39" s="56" t="str">
        <f t="shared" si="2"/>
        <v>Non-Concession</v>
      </c>
      <c r="L39" s="57">
        <f t="shared" si="3"/>
        <v>0</v>
      </c>
      <c r="M39" s="57">
        <f t="shared" si="4"/>
        <v>0</v>
      </c>
      <c r="N39" s="57">
        <f t="shared" si="5"/>
        <v>0</v>
      </c>
      <c r="O39" s="31"/>
    </row>
    <row r="40" spans="1:15" x14ac:dyDescent="0.25">
      <c r="D40" s="31"/>
      <c r="E40" s="52"/>
      <c r="F40" s="52"/>
      <c r="G40" s="52"/>
      <c r="I40" s="56">
        <f t="shared" si="0"/>
        <v>0</v>
      </c>
      <c r="J40" s="56">
        <f t="shared" si="1"/>
        <v>0</v>
      </c>
      <c r="K40" s="56" t="str">
        <f t="shared" si="2"/>
        <v>Non-Concession</v>
      </c>
      <c r="L40" s="57">
        <f t="shared" si="3"/>
        <v>0</v>
      </c>
      <c r="M40" s="57">
        <f t="shared" si="4"/>
        <v>0</v>
      </c>
      <c r="N40" s="57">
        <f t="shared" si="5"/>
        <v>0</v>
      </c>
      <c r="O40" s="31"/>
    </row>
    <row r="41" spans="1:15" x14ac:dyDescent="0.25">
      <c r="D41" s="31"/>
      <c r="E41" s="52"/>
      <c r="F41" s="52"/>
      <c r="G41" s="52"/>
      <c r="I41" s="56">
        <f t="shared" si="0"/>
        <v>0</v>
      </c>
      <c r="J41" s="56">
        <f t="shared" si="1"/>
        <v>0</v>
      </c>
      <c r="K41" s="56" t="str">
        <f t="shared" si="2"/>
        <v>Non-Concession</v>
      </c>
      <c r="L41" s="57">
        <f t="shared" si="3"/>
        <v>0</v>
      </c>
      <c r="M41" s="57">
        <f t="shared" si="4"/>
        <v>0</v>
      </c>
      <c r="N41" s="57">
        <f t="shared" si="5"/>
        <v>0</v>
      </c>
      <c r="O41" s="31"/>
    </row>
    <row r="42" spans="1:15" x14ac:dyDescent="0.25">
      <c r="D42" s="31"/>
      <c r="E42" s="52"/>
      <c r="F42" s="52"/>
      <c r="G42" s="52"/>
      <c r="I42" s="56">
        <f t="shared" si="0"/>
        <v>0</v>
      </c>
      <c r="J42" s="56">
        <f t="shared" si="1"/>
        <v>0</v>
      </c>
      <c r="K42" s="56" t="str">
        <f t="shared" si="2"/>
        <v>Non-Concession</v>
      </c>
      <c r="L42" s="57">
        <f t="shared" si="3"/>
        <v>0</v>
      </c>
      <c r="M42" s="57">
        <f t="shared" si="4"/>
        <v>0</v>
      </c>
      <c r="N42" s="57">
        <f t="shared" si="5"/>
        <v>0</v>
      </c>
      <c r="O42" s="31"/>
    </row>
    <row r="43" spans="1:15" ht="15" customHeight="1" x14ac:dyDescent="0.25">
      <c r="E43" s="52"/>
      <c r="F43" s="52"/>
      <c r="G43" s="52"/>
      <c r="I43" s="56"/>
      <c r="J43" s="56"/>
      <c r="K43" s="56"/>
      <c r="L43" s="57">
        <f>SUM(L2:L42)</f>
        <v>1243</v>
      </c>
      <c r="M43" s="57">
        <f t="shared" ref="M43:N43" si="6">SUM(M2:M42)</f>
        <v>1405</v>
      </c>
      <c r="N43" s="57">
        <f t="shared" si="6"/>
        <v>99</v>
      </c>
    </row>
    <row r="44" spans="1:15" ht="15" customHeight="1" x14ac:dyDescent="0.25">
      <c r="E44" s="52"/>
      <c r="F44" s="52"/>
      <c r="G44" s="52"/>
      <c r="I44" s="50"/>
      <c r="J44" s="50"/>
      <c r="K44" s="50"/>
    </row>
    <row r="45" spans="1:15" x14ac:dyDescent="0.25">
      <c r="D45" t="s">
        <v>50</v>
      </c>
      <c r="E45" t="s">
        <v>51</v>
      </c>
      <c r="F45" t="s">
        <v>52</v>
      </c>
    </row>
    <row r="46" spans="1:15" x14ac:dyDescent="0.25">
      <c r="A46" s="17" t="s">
        <v>15</v>
      </c>
      <c r="B46" s="18"/>
      <c r="C46" s="33"/>
      <c r="D46" s="34">
        <f>L43</f>
        <v>1243</v>
      </c>
      <c r="E46">
        <f>'2016-17'!D35</f>
        <v>1105</v>
      </c>
      <c r="F46">
        <f>'2015-16'!C10</f>
        <v>1057</v>
      </c>
    </row>
    <row r="47" spans="1:15" x14ac:dyDescent="0.25">
      <c r="A47" s="20" t="s">
        <v>16</v>
      </c>
      <c r="B47" s="21"/>
      <c r="C47" s="32"/>
      <c r="D47" s="35">
        <f>M43</f>
        <v>1405</v>
      </c>
      <c r="E47">
        <f>'2016-17'!D36</f>
        <v>1369</v>
      </c>
      <c r="F47">
        <f>'2015-16'!C11</f>
        <v>1326</v>
      </c>
    </row>
    <row r="48" spans="1:15" x14ac:dyDescent="0.25">
      <c r="A48" s="23" t="s">
        <v>17</v>
      </c>
      <c r="B48" s="24"/>
      <c r="C48" s="36"/>
      <c r="D48" s="37">
        <f>N43</f>
        <v>99</v>
      </c>
      <c r="E48">
        <f>'2016-17'!D37</f>
        <v>96</v>
      </c>
      <c r="F48">
        <f>'2015-16'!C12</f>
        <v>102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8"/>
  <sheetViews>
    <sheetView topLeftCell="A37" zoomScaleNormal="100" workbookViewId="0">
      <selection activeCell="I57" sqref="I57"/>
    </sheetView>
  </sheetViews>
  <sheetFormatPr defaultRowHeight="15" x14ac:dyDescent="0.25"/>
  <cols>
    <col min="1" max="1" width="7.7109375" bestFit="1" customWidth="1"/>
    <col min="2" max="2" width="15.5703125" bestFit="1" customWidth="1"/>
    <col min="3" max="3" width="19.7109375" bestFit="1" customWidth="1"/>
    <col min="4" max="5" width="13.85546875" bestFit="1" customWidth="1"/>
    <col min="6" max="6" width="12.7109375" customWidth="1"/>
    <col min="7" max="7" width="13.85546875" bestFit="1" customWidth="1"/>
    <col min="8" max="8" width="13.85546875" style="49" customWidth="1"/>
    <col min="9" max="9" width="16.42578125" bestFit="1" customWidth="1"/>
    <col min="10" max="10" width="16.5703125" bestFit="1" customWidth="1"/>
    <col min="11" max="11" width="17" bestFit="1" customWidth="1"/>
    <col min="12" max="14" width="13.85546875" style="53" customWidth="1"/>
    <col min="15" max="15" width="13.85546875" customWidth="1"/>
  </cols>
  <sheetData>
    <row r="1" spans="1:16" s="21" customFormat="1" x14ac:dyDescent="0.25">
      <c r="A1" s="21" t="s">
        <v>18</v>
      </c>
      <c r="B1" s="21" t="s">
        <v>19</v>
      </c>
      <c r="C1" s="21" t="s">
        <v>20</v>
      </c>
      <c r="D1" s="21" t="s">
        <v>37</v>
      </c>
      <c r="E1" s="59" t="s">
        <v>21</v>
      </c>
      <c r="F1" s="59" t="s">
        <v>22</v>
      </c>
      <c r="G1" s="59" t="s">
        <v>23</v>
      </c>
      <c r="H1" s="48" t="s">
        <v>33</v>
      </c>
      <c r="I1" s="54" t="s">
        <v>45</v>
      </c>
      <c r="J1" s="54" t="s">
        <v>46</v>
      </c>
      <c r="K1" s="54" t="s">
        <v>47</v>
      </c>
      <c r="L1" s="55" t="s">
        <v>34</v>
      </c>
      <c r="M1" s="55" t="s">
        <v>35</v>
      </c>
      <c r="N1" s="55" t="s">
        <v>36</v>
      </c>
    </row>
    <row r="2" spans="1:16" x14ac:dyDescent="0.25">
      <c r="A2" t="s">
        <v>56</v>
      </c>
      <c r="B2" t="s">
        <v>26</v>
      </c>
      <c r="C2" t="s">
        <v>26</v>
      </c>
      <c r="D2" s="31"/>
      <c r="E2" s="52">
        <v>2846884.68</v>
      </c>
      <c r="F2" s="52">
        <v>-256.38</v>
      </c>
      <c r="G2" s="52">
        <v>2846628.3</v>
      </c>
      <c r="H2" s="48"/>
      <c r="I2" s="56">
        <f>IF(OR(C2="Arrears &amp; Current",C2="Direct Debit",C2="Centrepay",C2="Special Arrangement"),"Instalment Plan",0)</f>
        <v>0</v>
      </c>
      <c r="J2" s="56">
        <f>IF(OR(B2="Major",B2="Non-Residential",B2="Rural"),"Non-residential",IF(B2="Residential","Residential",0))</f>
        <v>0</v>
      </c>
      <c r="K2" s="56" t="str">
        <f>IF(OR(D2="Health Card",D2="Social Security",D2="veteran"),"Concession","Non-Concession")</f>
        <v>Non-Concession</v>
      </c>
      <c r="L2" s="57">
        <f>IF(AND(I2="Instalment Plan",J2="Residential",K2="Non-Concession"),H2,0)</f>
        <v>0</v>
      </c>
      <c r="M2" s="57">
        <f>IF(AND(I2="Instalment Plan",J2="Residential",K2="Concession"),H2,0)</f>
        <v>0</v>
      </c>
      <c r="N2" s="57">
        <f>IF(AND(I2="Instalment Plan",J2="Non-Residential"),H2,0)</f>
        <v>0</v>
      </c>
      <c r="O2" s="31"/>
    </row>
    <row r="3" spans="1:16" x14ac:dyDescent="0.25">
      <c r="A3" t="s">
        <v>56</v>
      </c>
      <c r="B3" t="s">
        <v>32</v>
      </c>
      <c r="C3" t="s">
        <v>26</v>
      </c>
      <c r="D3" s="31"/>
      <c r="E3" s="52">
        <v>1220975</v>
      </c>
      <c r="F3" s="52">
        <v>0</v>
      </c>
      <c r="G3" s="52">
        <v>1220975</v>
      </c>
      <c r="H3" s="48"/>
      <c r="I3" s="56">
        <f t="shared" ref="I3:I42" si="0">IF(OR(C3="Arrears &amp; Current",C3="Direct Debit",C3="Centrepay",C3="Special Arrangement"),"Instalment Plan",0)</f>
        <v>0</v>
      </c>
      <c r="J3" s="56" t="str">
        <f t="shared" ref="J3:J42" si="1">IF(OR(B3="Major",B3="Non-Residential",B3="Rural"),"Non-residential",IF(B3="Residential","Residential",0))</f>
        <v>Non-residential</v>
      </c>
      <c r="K3" s="56" t="str">
        <f t="shared" ref="K3:K42" si="2">IF(OR(D3="Health Card",D3="Social Security",D3="veteran"),"Concession","Non-Concession")</f>
        <v>Non-Concession</v>
      </c>
      <c r="L3" s="57">
        <f t="shared" ref="L3:L42" si="3">IF(AND(I3="Instalment Plan",J3="Residential",K3="Non-Concession"),H3,0)</f>
        <v>0</v>
      </c>
      <c r="M3" s="57">
        <f t="shared" ref="M3:M42" si="4">IF(AND(I3="Instalment Plan",J3="Residential",K3="Concession"),H3,0)</f>
        <v>0</v>
      </c>
      <c r="N3" s="57">
        <f t="shared" ref="N3:N42" si="5">IF(AND(I3="Instalment Plan",J3="Non-Residential"),H3,0)</f>
        <v>0</v>
      </c>
      <c r="O3" s="31"/>
    </row>
    <row r="4" spans="1:16" x14ac:dyDescent="0.25">
      <c r="A4" t="s">
        <v>56</v>
      </c>
      <c r="B4" t="s">
        <v>31</v>
      </c>
      <c r="C4" t="s">
        <v>26</v>
      </c>
      <c r="D4" s="31"/>
      <c r="E4" s="52">
        <v>491599.88</v>
      </c>
      <c r="F4" s="52">
        <v>-64903.199999999997</v>
      </c>
      <c r="G4" s="52">
        <v>426696.68</v>
      </c>
      <c r="H4" s="48"/>
      <c r="I4" s="56">
        <f t="shared" si="0"/>
        <v>0</v>
      </c>
      <c r="J4" s="56" t="str">
        <f t="shared" si="1"/>
        <v>Non-residential</v>
      </c>
      <c r="K4" s="56" t="str">
        <f t="shared" si="2"/>
        <v>Non-Concession</v>
      </c>
      <c r="L4" s="57">
        <f t="shared" si="3"/>
        <v>0</v>
      </c>
      <c r="M4" s="57">
        <f t="shared" si="4"/>
        <v>0</v>
      </c>
      <c r="N4" s="57">
        <f t="shared" si="5"/>
        <v>0</v>
      </c>
      <c r="O4" s="31"/>
    </row>
    <row r="5" spans="1:16" x14ac:dyDescent="0.25">
      <c r="A5" t="s">
        <v>56</v>
      </c>
      <c r="B5" t="s">
        <v>31</v>
      </c>
      <c r="C5" t="s">
        <v>28</v>
      </c>
      <c r="D5" s="31"/>
      <c r="E5" s="52">
        <v>15840.43</v>
      </c>
      <c r="F5" s="52">
        <v>-2188.58</v>
      </c>
      <c r="G5" s="52">
        <v>13651.85</v>
      </c>
      <c r="H5" s="48">
        <v>23</v>
      </c>
      <c r="I5" s="56" t="str">
        <f t="shared" si="0"/>
        <v>Instalment Plan</v>
      </c>
      <c r="J5" s="56" t="str">
        <f t="shared" si="1"/>
        <v>Non-residential</v>
      </c>
      <c r="K5" s="56" t="str">
        <f t="shared" si="2"/>
        <v>Non-Concession</v>
      </c>
      <c r="L5" s="57">
        <f t="shared" si="3"/>
        <v>0</v>
      </c>
      <c r="M5" s="57">
        <f t="shared" si="4"/>
        <v>0</v>
      </c>
      <c r="N5" s="57">
        <f t="shared" si="5"/>
        <v>23</v>
      </c>
      <c r="O5" s="31"/>
      <c r="P5" s="1" t="s">
        <v>54</v>
      </c>
    </row>
    <row r="6" spans="1:16" x14ac:dyDescent="0.25">
      <c r="A6" t="s">
        <v>56</v>
      </c>
      <c r="B6" t="s">
        <v>31</v>
      </c>
      <c r="C6" t="s">
        <v>2</v>
      </c>
      <c r="D6" s="31"/>
      <c r="E6" s="52">
        <v>505.39</v>
      </c>
      <c r="F6" s="52">
        <v>0</v>
      </c>
      <c r="G6" s="52">
        <v>505.39</v>
      </c>
      <c r="H6" s="48">
        <v>1</v>
      </c>
      <c r="I6" s="56" t="str">
        <f t="shared" si="0"/>
        <v>Instalment Plan</v>
      </c>
      <c r="J6" s="56" t="str">
        <f t="shared" si="1"/>
        <v>Non-residential</v>
      </c>
      <c r="K6" s="56" t="str">
        <f t="shared" si="2"/>
        <v>Non-Concession</v>
      </c>
      <c r="L6" s="57">
        <f t="shared" si="3"/>
        <v>0</v>
      </c>
      <c r="M6" s="57">
        <f t="shared" si="4"/>
        <v>0</v>
      </c>
      <c r="N6" s="57">
        <f t="shared" si="5"/>
        <v>1</v>
      </c>
      <c r="O6" s="31"/>
      <c r="P6" s="47" t="s">
        <v>58</v>
      </c>
    </row>
    <row r="7" spans="1:16" x14ac:dyDescent="0.25">
      <c r="A7" t="s">
        <v>56</v>
      </c>
      <c r="B7" t="s">
        <v>31</v>
      </c>
      <c r="C7" t="s">
        <v>27</v>
      </c>
      <c r="D7" s="31"/>
      <c r="E7" s="52">
        <v>73001.149999999994</v>
      </c>
      <c r="F7" s="52">
        <v>-2822.59</v>
      </c>
      <c r="G7" s="52">
        <v>70178.559999999998</v>
      </c>
      <c r="H7" s="48">
        <v>14</v>
      </c>
      <c r="I7" s="56" t="str">
        <f t="shared" si="0"/>
        <v>Instalment Plan</v>
      </c>
      <c r="J7" s="56" t="str">
        <f t="shared" si="1"/>
        <v>Non-residential</v>
      </c>
      <c r="K7" s="56" t="str">
        <f t="shared" si="2"/>
        <v>Non-Concession</v>
      </c>
      <c r="L7" s="57">
        <f t="shared" si="3"/>
        <v>0</v>
      </c>
      <c r="M7" s="57">
        <f t="shared" si="4"/>
        <v>0</v>
      </c>
      <c r="N7" s="57">
        <f t="shared" si="5"/>
        <v>14</v>
      </c>
      <c r="O7" s="31"/>
      <c r="P7" s="47" t="s">
        <v>55</v>
      </c>
    </row>
    <row r="8" spans="1:16" x14ac:dyDescent="0.25">
      <c r="A8" t="s">
        <v>56</v>
      </c>
      <c r="B8" t="s">
        <v>31</v>
      </c>
      <c r="C8" t="s">
        <v>29</v>
      </c>
      <c r="D8" s="31"/>
      <c r="E8" s="52">
        <v>27597.22</v>
      </c>
      <c r="F8" s="52">
        <v>0</v>
      </c>
      <c r="G8" s="52">
        <v>27597.22</v>
      </c>
      <c r="H8" s="48">
        <v>26</v>
      </c>
      <c r="I8" s="56" t="str">
        <f t="shared" si="0"/>
        <v>Instalment Plan</v>
      </c>
      <c r="J8" s="56" t="str">
        <f t="shared" si="1"/>
        <v>Non-residential</v>
      </c>
      <c r="K8" s="56" t="str">
        <f t="shared" si="2"/>
        <v>Non-Concession</v>
      </c>
      <c r="L8" s="57">
        <f t="shared" si="3"/>
        <v>0</v>
      </c>
      <c r="M8" s="57">
        <f t="shared" si="4"/>
        <v>0</v>
      </c>
      <c r="N8" s="57">
        <f t="shared" si="5"/>
        <v>26</v>
      </c>
      <c r="O8" s="31"/>
      <c r="P8" s="47" t="s">
        <v>57</v>
      </c>
    </row>
    <row r="9" spans="1:16" x14ac:dyDescent="0.25">
      <c r="A9" t="s">
        <v>56</v>
      </c>
      <c r="B9" t="s">
        <v>25</v>
      </c>
      <c r="C9" t="s">
        <v>26</v>
      </c>
      <c r="D9" s="31"/>
      <c r="E9" s="52">
        <v>244424.39</v>
      </c>
      <c r="F9" s="52">
        <v>-28395.4</v>
      </c>
      <c r="G9" s="52">
        <v>216028.99</v>
      </c>
      <c r="H9" s="48"/>
      <c r="I9" s="56">
        <f t="shared" si="0"/>
        <v>0</v>
      </c>
      <c r="J9" s="56" t="str">
        <f t="shared" si="1"/>
        <v>Non-residential</v>
      </c>
      <c r="K9" s="56" t="str">
        <f t="shared" si="2"/>
        <v>Non-Concession</v>
      </c>
      <c r="L9" s="57">
        <f t="shared" si="3"/>
        <v>0</v>
      </c>
      <c r="M9" s="57">
        <f t="shared" si="4"/>
        <v>0</v>
      </c>
      <c r="N9" s="57">
        <f t="shared" si="5"/>
        <v>0</v>
      </c>
      <c r="O9" s="31"/>
      <c r="P9" s="47" t="s">
        <v>59</v>
      </c>
    </row>
    <row r="10" spans="1:16" x14ac:dyDescent="0.25">
      <c r="A10" t="s">
        <v>56</v>
      </c>
      <c r="B10" t="s">
        <v>25</v>
      </c>
      <c r="C10" t="s">
        <v>28</v>
      </c>
      <c r="D10" s="31"/>
      <c r="E10" s="52">
        <v>136043.67000000001</v>
      </c>
      <c r="F10" s="52">
        <v>-4265.42</v>
      </c>
      <c r="G10" s="52">
        <v>131778.25</v>
      </c>
      <c r="H10" s="48">
        <v>24</v>
      </c>
      <c r="I10" s="56" t="str">
        <f t="shared" si="0"/>
        <v>Instalment Plan</v>
      </c>
      <c r="J10" s="56" t="str">
        <f t="shared" si="1"/>
        <v>Non-residential</v>
      </c>
      <c r="K10" s="56" t="str">
        <f t="shared" si="2"/>
        <v>Non-Concession</v>
      </c>
      <c r="L10" s="57">
        <f t="shared" si="3"/>
        <v>0</v>
      </c>
      <c r="M10" s="57">
        <f t="shared" si="4"/>
        <v>0</v>
      </c>
      <c r="N10" s="57">
        <f t="shared" si="5"/>
        <v>24</v>
      </c>
      <c r="O10" s="31"/>
      <c r="P10" s="47" t="s">
        <v>60</v>
      </c>
    </row>
    <row r="11" spans="1:16" x14ac:dyDescent="0.25">
      <c r="A11" t="s">
        <v>56</v>
      </c>
      <c r="B11" t="s">
        <v>25</v>
      </c>
      <c r="C11" t="s">
        <v>2</v>
      </c>
      <c r="D11" s="31"/>
      <c r="E11" s="52">
        <v>1422.59</v>
      </c>
      <c r="F11" s="52">
        <v>-760.88</v>
      </c>
      <c r="G11" s="52">
        <v>661.71</v>
      </c>
      <c r="H11" s="48">
        <v>8</v>
      </c>
      <c r="I11" s="56" t="str">
        <f t="shared" si="0"/>
        <v>Instalment Plan</v>
      </c>
      <c r="J11" s="56" t="str">
        <f t="shared" si="1"/>
        <v>Non-residential</v>
      </c>
      <c r="K11" s="56" t="str">
        <f t="shared" si="2"/>
        <v>Non-Concession</v>
      </c>
      <c r="L11" s="57">
        <f t="shared" si="3"/>
        <v>0</v>
      </c>
      <c r="M11" s="57">
        <f t="shared" si="4"/>
        <v>0</v>
      </c>
      <c r="N11" s="57">
        <f t="shared" si="5"/>
        <v>8</v>
      </c>
      <c r="O11" s="31"/>
      <c r="P11" s="47" t="s">
        <v>61</v>
      </c>
    </row>
    <row r="12" spans="1:16" x14ac:dyDescent="0.25">
      <c r="A12" t="s">
        <v>56</v>
      </c>
      <c r="B12" t="s">
        <v>25</v>
      </c>
      <c r="C12" t="s">
        <v>27</v>
      </c>
      <c r="D12" s="31"/>
      <c r="E12" s="52">
        <v>12797.1</v>
      </c>
      <c r="F12" s="52">
        <v>-864.25</v>
      </c>
      <c r="G12" s="52">
        <v>11932.85</v>
      </c>
      <c r="H12" s="48">
        <v>11</v>
      </c>
      <c r="I12" s="56" t="str">
        <f t="shared" si="0"/>
        <v>Instalment Plan</v>
      </c>
      <c r="J12" s="56" t="str">
        <f t="shared" si="1"/>
        <v>Non-residential</v>
      </c>
      <c r="K12" s="56" t="str">
        <f t="shared" si="2"/>
        <v>Non-Concession</v>
      </c>
      <c r="L12" s="57">
        <f t="shared" si="3"/>
        <v>0</v>
      </c>
      <c r="M12" s="57">
        <f t="shared" si="4"/>
        <v>0</v>
      </c>
      <c r="N12" s="57">
        <f t="shared" si="5"/>
        <v>11</v>
      </c>
      <c r="O12" s="31"/>
      <c r="P12" s="47" t="s">
        <v>57</v>
      </c>
    </row>
    <row r="13" spans="1:16" x14ac:dyDescent="0.25">
      <c r="A13" t="s">
        <v>56</v>
      </c>
      <c r="B13" t="s">
        <v>25</v>
      </c>
      <c r="C13" t="s">
        <v>29</v>
      </c>
      <c r="D13" s="31"/>
      <c r="E13" s="52">
        <v>11900.99</v>
      </c>
      <c r="F13" s="52">
        <v>0</v>
      </c>
      <c r="G13" s="52">
        <v>11900.99</v>
      </c>
      <c r="H13" s="48">
        <v>10</v>
      </c>
      <c r="I13" s="56" t="str">
        <f t="shared" si="0"/>
        <v>Instalment Plan</v>
      </c>
      <c r="J13" s="56" t="str">
        <f t="shared" si="1"/>
        <v>Non-residential</v>
      </c>
      <c r="K13" s="56" t="str">
        <f t="shared" si="2"/>
        <v>Non-Concession</v>
      </c>
      <c r="L13" s="57">
        <f t="shared" si="3"/>
        <v>0</v>
      </c>
      <c r="M13" s="57">
        <f t="shared" si="4"/>
        <v>0</v>
      </c>
      <c r="N13" s="57">
        <f t="shared" si="5"/>
        <v>10</v>
      </c>
      <c r="O13" s="31"/>
      <c r="P13" s="47" t="s">
        <v>59</v>
      </c>
    </row>
    <row r="14" spans="1:16" x14ac:dyDescent="0.25">
      <c r="A14" t="s">
        <v>56</v>
      </c>
      <c r="B14" t="s">
        <v>30</v>
      </c>
      <c r="C14" t="s">
        <v>26</v>
      </c>
      <c r="D14" s="31" t="s">
        <v>26</v>
      </c>
      <c r="E14" s="58">
        <v>1514995.67</v>
      </c>
      <c r="F14" s="58">
        <v>-315300.32</v>
      </c>
      <c r="G14" s="58">
        <v>1199695.3500000001</v>
      </c>
      <c r="H14" s="48"/>
      <c r="I14" s="56">
        <f t="shared" si="0"/>
        <v>0</v>
      </c>
      <c r="J14" s="56" t="str">
        <f t="shared" si="1"/>
        <v>Residential</v>
      </c>
      <c r="K14" s="56" t="str">
        <f t="shared" si="2"/>
        <v>Non-Concession</v>
      </c>
      <c r="L14" s="57">
        <f t="shared" si="3"/>
        <v>0</v>
      </c>
      <c r="M14" s="57">
        <f t="shared" si="4"/>
        <v>0</v>
      </c>
      <c r="N14" s="57">
        <f t="shared" si="5"/>
        <v>0</v>
      </c>
      <c r="O14" s="31"/>
    </row>
    <row r="15" spans="1:16" x14ac:dyDescent="0.25">
      <c r="A15" t="s">
        <v>56</v>
      </c>
      <c r="B15" t="s">
        <v>30</v>
      </c>
      <c r="C15" t="s">
        <v>26</v>
      </c>
      <c r="D15" s="31" t="s">
        <v>38</v>
      </c>
      <c r="E15" s="58">
        <v>77595.58</v>
      </c>
      <c r="F15" s="58">
        <v>-33102.14</v>
      </c>
      <c r="G15" s="58">
        <v>44493.440000000002</v>
      </c>
      <c r="H15" s="48"/>
      <c r="I15" s="56">
        <f t="shared" si="0"/>
        <v>0</v>
      </c>
      <c r="J15" s="56" t="str">
        <f t="shared" si="1"/>
        <v>Residential</v>
      </c>
      <c r="K15" s="56" t="str">
        <f t="shared" si="2"/>
        <v>Concession</v>
      </c>
      <c r="L15" s="57">
        <f t="shared" si="3"/>
        <v>0</v>
      </c>
      <c r="M15" s="57">
        <f t="shared" si="4"/>
        <v>0</v>
      </c>
      <c r="N15" s="57">
        <f t="shared" si="5"/>
        <v>0</v>
      </c>
      <c r="O15" s="31"/>
    </row>
    <row r="16" spans="1:16" x14ac:dyDescent="0.25">
      <c r="A16" t="s">
        <v>56</v>
      </c>
      <c r="B16" t="s">
        <v>30</v>
      </c>
      <c r="C16" t="s">
        <v>26</v>
      </c>
      <c r="D16" s="31" t="s">
        <v>39</v>
      </c>
      <c r="E16" s="58">
        <v>189764.21</v>
      </c>
      <c r="F16" s="58">
        <v>-123305.54</v>
      </c>
      <c r="G16" s="58">
        <v>66458.67</v>
      </c>
      <c r="H16" s="48"/>
      <c r="I16" s="56">
        <f t="shared" si="0"/>
        <v>0</v>
      </c>
      <c r="J16" s="56" t="str">
        <f t="shared" si="1"/>
        <v>Residential</v>
      </c>
      <c r="K16" s="56" t="str">
        <f t="shared" si="2"/>
        <v>Concession</v>
      </c>
      <c r="L16" s="57">
        <f t="shared" si="3"/>
        <v>0</v>
      </c>
      <c r="M16" s="57">
        <f t="shared" si="4"/>
        <v>0</v>
      </c>
      <c r="N16" s="57">
        <f t="shared" si="5"/>
        <v>0</v>
      </c>
      <c r="O16" s="31"/>
    </row>
    <row r="17" spans="1:16" x14ac:dyDescent="0.25">
      <c r="A17" t="s">
        <v>56</v>
      </c>
      <c r="B17" t="s">
        <v>30</v>
      </c>
      <c r="C17" t="s">
        <v>26</v>
      </c>
      <c r="D17" s="31" t="s">
        <v>40</v>
      </c>
      <c r="E17" s="58">
        <v>6565.21</v>
      </c>
      <c r="F17" s="58">
        <v>-2512.86</v>
      </c>
      <c r="G17" s="58">
        <v>4052.35</v>
      </c>
      <c r="H17" s="48"/>
      <c r="I17" s="56">
        <f t="shared" si="0"/>
        <v>0</v>
      </c>
      <c r="J17" s="56" t="str">
        <f t="shared" si="1"/>
        <v>Residential</v>
      </c>
      <c r="K17" s="56" t="str">
        <f t="shared" si="2"/>
        <v>Concession</v>
      </c>
      <c r="L17" s="57">
        <f t="shared" si="3"/>
        <v>0</v>
      </c>
      <c r="M17" s="57">
        <f t="shared" si="4"/>
        <v>0</v>
      </c>
      <c r="N17" s="57">
        <f t="shared" si="5"/>
        <v>0</v>
      </c>
      <c r="O17" s="31"/>
      <c r="P17" s="47"/>
    </row>
    <row r="18" spans="1:16" x14ac:dyDescent="0.25">
      <c r="A18" t="s">
        <v>56</v>
      </c>
      <c r="B18" t="s">
        <v>30</v>
      </c>
      <c r="C18" t="s">
        <v>28</v>
      </c>
      <c r="D18" s="31" t="s">
        <v>26</v>
      </c>
      <c r="E18" s="58">
        <v>80000.350000000006</v>
      </c>
      <c r="F18" s="58">
        <v>-37563.269999999997</v>
      </c>
      <c r="G18" s="58">
        <v>42437.08</v>
      </c>
      <c r="H18" s="48">
        <v>413</v>
      </c>
      <c r="I18" s="56" t="str">
        <f t="shared" si="0"/>
        <v>Instalment Plan</v>
      </c>
      <c r="J18" s="56" t="str">
        <f t="shared" si="1"/>
        <v>Residential</v>
      </c>
      <c r="K18" s="56" t="str">
        <f t="shared" si="2"/>
        <v>Non-Concession</v>
      </c>
      <c r="L18" s="57">
        <f t="shared" si="3"/>
        <v>413</v>
      </c>
      <c r="M18" s="57">
        <f t="shared" si="4"/>
        <v>0</v>
      </c>
      <c r="N18" s="57">
        <f t="shared" si="5"/>
        <v>0</v>
      </c>
      <c r="O18" s="31"/>
      <c r="P18" s="47"/>
    </row>
    <row r="19" spans="1:16" x14ac:dyDescent="0.25">
      <c r="A19" t="s">
        <v>56</v>
      </c>
      <c r="B19" t="s">
        <v>30</v>
      </c>
      <c r="C19" t="s">
        <v>28</v>
      </c>
      <c r="D19" s="31" t="s">
        <v>38</v>
      </c>
      <c r="E19" s="58">
        <v>19586.439999999999</v>
      </c>
      <c r="F19" s="58">
        <v>-7531.81</v>
      </c>
      <c r="G19" s="58">
        <v>12054.63</v>
      </c>
      <c r="H19" s="48">
        <v>76</v>
      </c>
      <c r="I19" s="56" t="str">
        <f t="shared" si="0"/>
        <v>Instalment Plan</v>
      </c>
      <c r="J19" s="56" t="str">
        <f t="shared" si="1"/>
        <v>Residential</v>
      </c>
      <c r="K19" s="56" t="str">
        <f t="shared" si="2"/>
        <v>Concession</v>
      </c>
      <c r="L19" s="57">
        <f t="shared" si="3"/>
        <v>0</v>
      </c>
      <c r="M19" s="57">
        <f t="shared" si="4"/>
        <v>76</v>
      </c>
      <c r="N19" s="57">
        <f t="shared" si="5"/>
        <v>0</v>
      </c>
      <c r="O19" s="31"/>
    </row>
    <row r="20" spans="1:16" x14ac:dyDescent="0.25">
      <c r="A20" t="s">
        <v>56</v>
      </c>
      <c r="B20" t="s">
        <v>30</v>
      </c>
      <c r="C20" t="s">
        <v>28</v>
      </c>
      <c r="D20" s="31" t="s">
        <v>39</v>
      </c>
      <c r="E20" s="58">
        <v>62064.75</v>
      </c>
      <c r="F20" s="58">
        <v>-17826.18</v>
      </c>
      <c r="G20" s="58">
        <v>44238.57</v>
      </c>
      <c r="H20" s="48">
        <v>179</v>
      </c>
      <c r="I20" s="56" t="str">
        <f t="shared" si="0"/>
        <v>Instalment Plan</v>
      </c>
      <c r="J20" s="56" t="str">
        <f t="shared" si="1"/>
        <v>Residential</v>
      </c>
      <c r="K20" s="56" t="str">
        <f t="shared" si="2"/>
        <v>Concession</v>
      </c>
      <c r="L20" s="57">
        <f t="shared" si="3"/>
        <v>0</v>
      </c>
      <c r="M20" s="57">
        <f t="shared" si="4"/>
        <v>179</v>
      </c>
      <c r="N20" s="57">
        <f t="shared" si="5"/>
        <v>0</v>
      </c>
      <c r="O20" s="31"/>
    </row>
    <row r="21" spans="1:16" x14ac:dyDescent="0.25">
      <c r="A21" t="s">
        <v>56</v>
      </c>
      <c r="B21" t="s">
        <v>30</v>
      </c>
      <c r="C21" t="s">
        <v>28</v>
      </c>
      <c r="D21" s="31" t="s">
        <v>40</v>
      </c>
      <c r="E21" s="58">
        <v>671.85</v>
      </c>
      <c r="F21" s="58">
        <v>-650.91999999999996</v>
      </c>
      <c r="G21" s="58">
        <v>20.93</v>
      </c>
      <c r="H21" s="48">
        <v>5</v>
      </c>
      <c r="I21" s="56" t="str">
        <f t="shared" si="0"/>
        <v>Instalment Plan</v>
      </c>
      <c r="J21" s="56" t="str">
        <f t="shared" si="1"/>
        <v>Residential</v>
      </c>
      <c r="K21" s="56" t="str">
        <f t="shared" si="2"/>
        <v>Concession</v>
      </c>
      <c r="L21" s="57">
        <f t="shared" si="3"/>
        <v>0</v>
      </c>
      <c r="M21" s="57">
        <f t="shared" si="4"/>
        <v>5</v>
      </c>
      <c r="N21" s="57">
        <f t="shared" si="5"/>
        <v>0</v>
      </c>
      <c r="O21" s="31"/>
    </row>
    <row r="22" spans="1:16" x14ac:dyDescent="0.25">
      <c r="A22" t="s">
        <v>56</v>
      </c>
      <c r="B22" t="s">
        <v>30</v>
      </c>
      <c r="C22" t="s">
        <v>2</v>
      </c>
      <c r="D22" s="31" t="s">
        <v>26</v>
      </c>
      <c r="E22" s="58">
        <v>28543.64</v>
      </c>
      <c r="F22" s="58">
        <v>-7549.92</v>
      </c>
      <c r="G22" s="58">
        <v>20993.72</v>
      </c>
      <c r="H22" s="48">
        <v>127</v>
      </c>
      <c r="I22" s="56" t="str">
        <f t="shared" si="0"/>
        <v>Instalment Plan</v>
      </c>
      <c r="J22" s="56" t="str">
        <f t="shared" si="1"/>
        <v>Residential</v>
      </c>
      <c r="K22" s="56" t="str">
        <f t="shared" si="2"/>
        <v>Non-Concession</v>
      </c>
      <c r="L22" s="57">
        <f t="shared" si="3"/>
        <v>127</v>
      </c>
      <c r="M22" s="57">
        <f t="shared" si="4"/>
        <v>0</v>
      </c>
      <c r="N22" s="57">
        <f t="shared" si="5"/>
        <v>0</v>
      </c>
      <c r="O22" s="31"/>
    </row>
    <row r="23" spans="1:16" x14ac:dyDescent="0.25">
      <c r="A23" t="s">
        <v>56</v>
      </c>
      <c r="B23" t="s">
        <v>30</v>
      </c>
      <c r="C23" t="s">
        <v>2</v>
      </c>
      <c r="D23" s="31" t="s">
        <v>38</v>
      </c>
      <c r="E23" s="58">
        <v>40423.86</v>
      </c>
      <c r="F23" s="58">
        <v>-14138.5</v>
      </c>
      <c r="G23" s="58">
        <v>26285.360000000001</v>
      </c>
      <c r="H23" s="48">
        <v>209</v>
      </c>
      <c r="I23" s="56" t="str">
        <f t="shared" si="0"/>
        <v>Instalment Plan</v>
      </c>
      <c r="J23" s="56" t="str">
        <f t="shared" si="1"/>
        <v>Residential</v>
      </c>
      <c r="K23" s="56" t="str">
        <f t="shared" si="2"/>
        <v>Concession</v>
      </c>
      <c r="L23" s="57">
        <f t="shared" si="3"/>
        <v>0</v>
      </c>
      <c r="M23" s="57">
        <f t="shared" si="4"/>
        <v>209</v>
      </c>
      <c r="N23" s="57">
        <f t="shared" si="5"/>
        <v>0</v>
      </c>
      <c r="O23" s="31"/>
    </row>
    <row r="24" spans="1:16" x14ac:dyDescent="0.25">
      <c r="A24" t="s">
        <v>56</v>
      </c>
      <c r="B24" t="s">
        <v>30</v>
      </c>
      <c r="C24" t="s">
        <v>2</v>
      </c>
      <c r="D24" s="31" t="s">
        <v>39</v>
      </c>
      <c r="E24" s="58">
        <v>95175.12</v>
      </c>
      <c r="F24" s="58">
        <v>-57678.27</v>
      </c>
      <c r="G24" s="58">
        <v>37496.85</v>
      </c>
      <c r="H24" s="48">
        <v>699</v>
      </c>
      <c r="I24" s="56" t="str">
        <f t="shared" si="0"/>
        <v>Instalment Plan</v>
      </c>
      <c r="J24" s="56" t="str">
        <f t="shared" si="1"/>
        <v>Residential</v>
      </c>
      <c r="K24" s="56" t="str">
        <f t="shared" si="2"/>
        <v>Concession</v>
      </c>
      <c r="L24" s="57">
        <f t="shared" si="3"/>
        <v>0</v>
      </c>
      <c r="M24" s="57">
        <f t="shared" si="4"/>
        <v>699</v>
      </c>
      <c r="N24" s="57">
        <f t="shared" si="5"/>
        <v>0</v>
      </c>
      <c r="O24" s="31"/>
    </row>
    <row r="25" spans="1:16" x14ac:dyDescent="0.25">
      <c r="A25" t="s">
        <v>56</v>
      </c>
      <c r="B25" t="s">
        <v>30</v>
      </c>
      <c r="C25" t="s">
        <v>27</v>
      </c>
      <c r="D25" s="31" t="s">
        <v>26</v>
      </c>
      <c r="E25" s="58">
        <v>82892.42</v>
      </c>
      <c r="F25" s="58">
        <v>-90524.41</v>
      </c>
      <c r="G25" s="58">
        <v>-7631.99</v>
      </c>
      <c r="H25" s="48">
        <v>660</v>
      </c>
      <c r="I25" s="56" t="str">
        <f t="shared" si="0"/>
        <v>Instalment Plan</v>
      </c>
      <c r="J25" s="56" t="str">
        <f t="shared" si="1"/>
        <v>Residential</v>
      </c>
      <c r="K25" s="56" t="str">
        <f t="shared" si="2"/>
        <v>Non-Concession</v>
      </c>
      <c r="L25" s="57">
        <f t="shared" si="3"/>
        <v>660</v>
      </c>
      <c r="M25" s="57">
        <f t="shared" si="4"/>
        <v>0</v>
      </c>
      <c r="N25" s="57">
        <f t="shared" si="5"/>
        <v>0</v>
      </c>
      <c r="O25" s="31"/>
    </row>
    <row r="26" spans="1:16" x14ac:dyDescent="0.25">
      <c r="A26" t="s">
        <v>56</v>
      </c>
      <c r="B26" t="s">
        <v>30</v>
      </c>
      <c r="C26" t="s">
        <v>27</v>
      </c>
      <c r="D26" s="31" t="s">
        <v>38</v>
      </c>
      <c r="E26" s="58">
        <v>5947.39</v>
      </c>
      <c r="F26" s="58">
        <v>-9687.43</v>
      </c>
      <c r="G26" s="58">
        <v>-3740.04</v>
      </c>
      <c r="H26" s="48">
        <v>68</v>
      </c>
      <c r="I26" s="56" t="str">
        <f t="shared" si="0"/>
        <v>Instalment Plan</v>
      </c>
      <c r="J26" s="56" t="str">
        <f t="shared" si="1"/>
        <v>Residential</v>
      </c>
      <c r="K26" s="56" t="str">
        <f t="shared" si="2"/>
        <v>Concession</v>
      </c>
      <c r="L26" s="57">
        <f t="shared" si="3"/>
        <v>0</v>
      </c>
      <c r="M26" s="57">
        <f t="shared" si="4"/>
        <v>68</v>
      </c>
      <c r="N26" s="57">
        <f t="shared" si="5"/>
        <v>0</v>
      </c>
      <c r="O26" s="31"/>
    </row>
    <row r="27" spans="1:16" x14ac:dyDescent="0.25">
      <c r="A27" t="s">
        <v>56</v>
      </c>
      <c r="B27" t="s">
        <v>30</v>
      </c>
      <c r="C27" t="s">
        <v>27</v>
      </c>
      <c r="D27" s="31" t="s">
        <v>39</v>
      </c>
      <c r="E27" s="58">
        <v>16414.93</v>
      </c>
      <c r="F27" s="58">
        <v>-26729.919999999998</v>
      </c>
      <c r="G27" s="58">
        <v>-10314.99</v>
      </c>
      <c r="H27" s="48">
        <v>201</v>
      </c>
      <c r="I27" s="56" t="str">
        <f t="shared" si="0"/>
        <v>Instalment Plan</v>
      </c>
      <c r="J27" s="56" t="str">
        <f t="shared" si="1"/>
        <v>Residential</v>
      </c>
      <c r="K27" s="56" t="str">
        <f t="shared" si="2"/>
        <v>Concession</v>
      </c>
      <c r="L27" s="57">
        <f t="shared" si="3"/>
        <v>0</v>
      </c>
      <c r="M27" s="57">
        <f t="shared" si="4"/>
        <v>201</v>
      </c>
      <c r="N27" s="57">
        <f t="shared" si="5"/>
        <v>0</v>
      </c>
      <c r="O27" s="31"/>
    </row>
    <row r="28" spans="1:16" x14ac:dyDescent="0.25">
      <c r="A28" t="s">
        <v>56</v>
      </c>
      <c r="B28" t="s">
        <v>30</v>
      </c>
      <c r="C28" t="s">
        <v>27</v>
      </c>
      <c r="D28" s="31" t="s">
        <v>40</v>
      </c>
      <c r="E28" s="58">
        <v>186.67</v>
      </c>
      <c r="F28" s="58">
        <v>-848</v>
      </c>
      <c r="G28" s="58">
        <v>-661.33</v>
      </c>
      <c r="H28" s="48">
        <v>7</v>
      </c>
      <c r="I28" s="56" t="str">
        <f t="shared" si="0"/>
        <v>Instalment Plan</v>
      </c>
      <c r="J28" s="56" t="str">
        <f t="shared" si="1"/>
        <v>Residential</v>
      </c>
      <c r="K28" s="56" t="str">
        <f t="shared" si="2"/>
        <v>Concession</v>
      </c>
      <c r="L28" s="57">
        <f t="shared" si="3"/>
        <v>0</v>
      </c>
      <c r="M28" s="57">
        <f t="shared" si="4"/>
        <v>7</v>
      </c>
      <c r="N28" s="57">
        <f t="shared" si="5"/>
        <v>0</v>
      </c>
      <c r="O28" s="31"/>
    </row>
    <row r="29" spans="1:16" x14ac:dyDescent="0.25">
      <c r="A29" t="s">
        <v>56</v>
      </c>
      <c r="B29" t="s">
        <v>30</v>
      </c>
      <c r="C29" t="s">
        <v>29</v>
      </c>
      <c r="D29" s="31" t="s">
        <v>26</v>
      </c>
      <c r="E29" s="58">
        <v>31701.21</v>
      </c>
      <c r="F29" s="58">
        <v>-174.02</v>
      </c>
      <c r="G29" s="58">
        <v>31527.19</v>
      </c>
      <c r="H29" s="48">
        <v>102</v>
      </c>
      <c r="I29" s="56" t="str">
        <f t="shared" si="0"/>
        <v>Instalment Plan</v>
      </c>
      <c r="J29" s="56" t="str">
        <f t="shared" si="1"/>
        <v>Residential</v>
      </c>
      <c r="K29" s="56" t="str">
        <f t="shared" si="2"/>
        <v>Non-Concession</v>
      </c>
      <c r="L29" s="57">
        <f t="shared" si="3"/>
        <v>102</v>
      </c>
      <c r="M29" s="57">
        <f t="shared" si="4"/>
        <v>0</v>
      </c>
      <c r="N29" s="57">
        <f t="shared" si="5"/>
        <v>0</v>
      </c>
      <c r="O29" s="31"/>
    </row>
    <row r="30" spans="1:16" x14ac:dyDescent="0.25">
      <c r="A30" t="s">
        <v>56</v>
      </c>
      <c r="B30" t="s">
        <v>30</v>
      </c>
      <c r="C30" t="s">
        <v>29</v>
      </c>
      <c r="D30" s="31" t="s">
        <v>38</v>
      </c>
      <c r="E30" s="58">
        <v>2424.6</v>
      </c>
      <c r="F30" s="58">
        <v>0</v>
      </c>
      <c r="G30" s="58">
        <v>2424.6</v>
      </c>
      <c r="H30" s="48">
        <v>12</v>
      </c>
      <c r="I30" s="56" t="str">
        <f t="shared" si="0"/>
        <v>Instalment Plan</v>
      </c>
      <c r="J30" s="56" t="str">
        <f t="shared" si="1"/>
        <v>Residential</v>
      </c>
      <c r="K30" s="56" t="str">
        <f t="shared" si="2"/>
        <v>Concession</v>
      </c>
      <c r="L30" s="57">
        <f t="shared" si="3"/>
        <v>0</v>
      </c>
      <c r="M30" s="57">
        <f t="shared" si="4"/>
        <v>12</v>
      </c>
      <c r="N30" s="57">
        <f t="shared" si="5"/>
        <v>0</v>
      </c>
      <c r="O30" s="31"/>
    </row>
    <row r="31" spans="1:16" x14ac:dyDescent="0.25">
      <c r="A31" t="s">
        <v>56</v>
      </c>
      <c r="B31" t="s">
        <v>30</v>
      </c>
      <c r="C31" t="s">
        <v>29</v>
      </c>
      <c r="D31" s="31" t="s">
        <v>39</v>
      </c>
      <c r="E31" s="58">
        <v>5312.91</v>
      </c>
      <c r="F31" s="58">
        <v>-59.06</v>
      </c>
      <c r="G31" s="58">
        <v>5253.85</v>
      </c>
      <c r="H31" s="48">
        <v>29</v>
      </c>
      <c r="I31" s="56" t="str">
        <f t="shared" si="0"/>
        <v>Instalment Plan</v>
      </c>
      <c r="J31" s="56" t="str">
        <f t="shared" si="1"/>
        <v>Residential</v>
      </c>
      <c r="K31" s="56" t="str">
        <f t="shared" si="2"/>
        <v>Concession</v>
      </c>
      <c r="L31" s="57">
        <f t="shared" si="3"/>
        <v>0</v>
      </c>
      <c r="M31" s="57">
        <f t="shared" si="4"/>
        <v>29</v>
      </c>
      <c r="N31" s="57">
        <f t="shared" si="5"/>
        <v>0</v>
      </c>
      <c r="O31" s="31"/>
    </row>
    <row r="32" spans="1:16" x14ac:dyDescent="0.25">
      <c r="A32" t="s">
        <v>56</v>
      </c>
      <c r="B32" t="s">
        <v>30</v>
      </c>
      <c r="C32" t="s">
        <v>29</v>
      </c>
      <c r="D32" s="31" t="s">
        <v>40</v>
      </c>
      <c r="E32" s="58">
        <v>95.75</v>
      </c>
      <c r="F32" s="58">
        <v>0</v>
      </c>
      <c r="G32" s="58">
        <v>95.75</v>
      </c>
      <c r="H32" s="49">
        <v>1</v>
      </c>
      <c r="I32" s="56" t="str">
        <f t="shared" si="0"/>
        <v>Instalment Plan</v>
      </c>
      <c r="J32" s="56" t="str">
        <f t="shared" si="1"/>
        <v>Residential</v>
      </c>
      <c r="K32" s="56" t="str">
        <f t="shared" si="2"/>
        <v>Concession</v>
      </c>
      <c r="L32" s="57">
        <f t="shared" si="3"/>
        <v>0</v>
      </c>
      <c r="M32" s="57">
        <f t="shared" si="4"/>
        <v>1</v>
      </c>
      <c r="N32" s="57">
        <f t="shared" si="5"/>
        <v>0</v>
      </c>
      <c r="O32" s="31"/>
    </row>
    <row r="33" spans="1:15" x14ac:dyDescent="0.25">
      <c r="D33" s="31"/>
      <c r="E33" s="52"/>
      <c r="F33" s="52"/>
      <c r="G33" s="52"/>
      <c r="I33" s="56">
        <f t="shared" si="0"/>
        <v>0</v>
      </c>
      <c r="J33" s="56">
        <f t="shared" si="1"/>
        <v>0</v>
      </c>
      <c r="K33" s="56" t="str">
        <f t="shared" si="2"/>
        <v>Non-Concession</v>
      </c>
      <c r="L33" s="57">
        <f t="shared" si="3"/>
        <v>0</v>
      </c>
      <c r="M33" s="57">
        <f t="shared" si="4"/>
        <v>0</v>
      </c>
      <c r="N33" s="57">
        <f t="shared" si="5"/>
        <v>0</v>
      </c>
      <c r="O33" s="31"/>
    </row>
    <row r="34" spans="1:15" x14ac:dyDescent="0.25">
      <c r="D34" s="31"/>
      <c r="E34" s="52"/>
      <c r="F34" s="52"/>
      <c r="G34" s="52"/>
      <c r="I34" s="56">
        <f t="shared" si="0"/>
        <v>0</v>
      </c>
      <c r="J34" s="56">
        <f t="shared" si="1"/>
        <v>0</v>
      </c>
      <c r="K34" s="56" t="str">
        <f t="shared" si="2"/>
        <v>Non-Concession</v>
      </c>
      <c r="L34" s="57">
        <f t="shared" si="3"/>
        <v>0</v>
      </c>
      <c r="M34" s="57">
        <f t="shared" si="4"/>
        <v>0</v>
      </c>
      <c r="N34" s="57">
        <f t="shared" si="5"/>
        <v>0</v>
      </c>
      <c r="O34" s="31"/>
    </row>
    <row r="35" spans="1:15" x14ac:dyDescent="0.25">
      <c r="D35" s="31"/>
      <c r="E35" s="52"/>
      <c r="F35" s="52"/>
      <c r="G35" s="52"/>
      <c r="I35" s="56">
        <f t="shared" si="0"/>
        <v>0</v>
      </c>
      <c r="J35" s="56">
        <f t="shared" si="1"/>
        <v>0</v>
      </c>
      <c r="K35" s="56" t="str">
        <f t="shared" si="2"/>
        <v>Non-Concession</v>
      </c>
      <c r="L35" s="57">
        <f t="shared" si="3"/>
        <v>0</v>
      </c>
      <c r="M35" s="57">
        <f t="shared" si="4"/>
        <v>0</v>
      </c>
      <c r="N35" s="57">
        <f t="shared" si="5"/>
        <v>0</v>
      </c>
      <c r="O35" s="31"/>
    </row>
    <row r="36" spans="1:15" x14ac:dyDescent="0.25">
      <c r="D36" s="31"/>
      <c r="E36" s="52"/>
      <c r="F36" s="52"/>
      <c r="G36" s="52"/>
      <c r="I36" s="56">
        <f t="shared" si="0"/>
        <v>0</v>
      </c>
      <c r="J36" s="56">
        <f t="shared" si="1"/>
        <v>0</v>
      </c>
      <c r="K36" s="56" t="str">
        <f t="shared" si="2"/>
        <v>Non-Concession</v>
      </c>
      <c r="L36" s="57">
        <f t="shared" si="3"/>
        <v>0</v>
      </c>
      <c r="M36" s="57">
        <f t="shared" si="4"/>
        <v>0</v>
      </c>
      <c r="N36" s="57">
        <f t="shared" si="5"/>
        <v>0</v>
      </c>
      <c r="O36" s="31"/>
    </row>
    <row r="37" spans="1:15" x14ac:dyDescent="0.25">
      <c r="D37" s="31"/>
      <c r="E37" s="52"/>
      <c r="F37" s="52"/>
      <c r="G37" s="52"/>
      <c r="I37" s="56">
        <f t="shared" si="0"/>
        <v>0</v>
      </c>
      <c r="J37" s="56">
        <f t="shared" si="1"/>
        <v>0</v>
      </c>
      <c r="K37" s="56" t="str">
        <f t="shared" si="2"/>
        <v>Non-Concession</v>
      </c>
      <c r="L37" s="57">
        <f t="shared" si="3"/>
        <v>0</v>
      </c>
      <c r="M37" s="57">
        <f t="shared" si="4"/>
        <v>0</v>
      </c>
      <c r="N37" s="57">
        <f t="shared" si="5"/>
        <v>0</v>
      </c>
      <c r="O37" s="31"/>
    </row>
    <row r="38" spans="1:15" x14ac:dyDescent="0.25">
      <c r="D38" s="31"/>
      <c r="E38" s="52"/>
      <c r="F38" s="52"/>
      <c r="G38" s="52"/>
      <c r="I38" s="56">
        <f t="shared" si="0"/>
        <v>0</v>
      </c>
      <c r="J38" s="56">
        <f t="shared" si="1"/>
        <v>0</v>
      </c>
      <c r="K38" s="56" t="str">
        <f t="shared" si="2"/>
        <v>Non-Concession</v>
      </c>
      <c r="L38" s="57">
        <f t="shared" si="3"/>
        <v>0</v>
      </c>
      <c r="M38" s="57">
        <f t="shared" si="4"/>
        <v>0</v>
      </c>
      <c r="N38" s="57">
        <f t="shared" si="5"/>
        <v>0</v>
      </c>
      <c r="O38" s="31"/>
    </row>
    <row r="39" spans="1:15" x14ac:dyDescent="0.25">
      <c r="D39" s="31"/>
      <c r="E39" s="52"/>
      <c r="F39" s="52"/>
      <c r="G39" s="52"/>
      <c r="I39" s="56">
        <f t="shared" si="0"/>
        <v>0</v>
      </c>
      <c r="J39" s="56">
        <f t="shared" si="1"/>
        <v>0</v>
      </c>
      <c r="K39" s="56" t="str">
        <f t="shared" si="2"/>
        <v>Non-Concession</v>
      </c>
      <c r="L39" s="57">
        <f t="shared" si="3"/>
        <v>0</v>
      </c>
      <c r="M39" s="57">
        <f t="shared" si="4"/>
        <v>0</v>
      </c>
      <c r="N39" s="57">
        <f t="shared" si="5"/>
        <v>0</v>
      </c>
      <c r="O39" s="31"/>
    </row>
    <row r="40" spans="1:15" x14ac:dyDescent="0.25">
      <c r="D40" s="31"/>
      <c r="E40" s="52"/>
      <c r="F40" s="52"/>
      <c r="G40" s="52"/>
      <c r="I40" s="56">
        <f t="shared" si="0"/>
        <v>0</v>
      </c>
      <c r="J40" s="56">
        <f t="shared" si="1"/>
        <v>0</v>
      </c>
      <c r="K40" s="56" t="str">
        <f t="shared" si="2"/>
        <v>Non-Concession</v>
      </c>
      <c r="L40" s="57">
        <f t="shared" si="3"/>
        <v>0</v>
      </c>
      <c r="M40" s="57">
        <f t="shared" si="4"/>
        <v>0</v>
      </c>
      <c r="N40" s="57">
        <f t="shared" si="5"/>
        <v>0</v>
      </c>
      <c r="O40" s="31"/>
    </row>
    <row r="41" spans="1:15" x14ac:dyDescent="0.25">
      <c r="D41" s="31"/>
      <c r="E41" s="52"/>
      <c r="F41" s="52"/>
      <c r="G41" s="52"/>
      <c r="I41" s="56">
        <f t="shared" si="0"/>
        <v>0</v>
      </c>
      <c r="J41" s="56">
        <f t="shared" si="1"/>
        <v>0</v>
      </c>
      <c r="K41" s="56" t="str">
        <f t="shared" si="2"/>
        <v>Non-Concession</v>
      </c>
      <c r="L41" s="57">
        <f t="shared" si="3"/>
        <v>0</v>
      </c>
      <c r="M41" s="57">
        <f t="shared" si="4"/>
        <v>0</v>
      </c>
      <c r="N41" s="57">
        <f t="shared" si="5"/>
        <v>0</v>
      </c>
      <c r="O41" s="31"/>
    </row>
    <row r="42" spans="1:15" x14ac:dyDescent="0.25">
      <c r="D42" s="31"/>
      <c r="E42" s="52"/>
      <c r="F42" s="52"/>
      <c r="G42" s="52"/>
      <c r="I42" s="56">
        <f t="shared" si="0"/>
        <v>0</v>
      </c>
      <c r="J42" s="56">
        <f t="shared" si="1"/>
        <v>0</v>
      </c>
      <c r="K42" s="56" t="str">
        <f t="shared" si="2"/>
        <v>Non-Concession</v>
      </c>
      <c r="L42" s="57">
        <f t="shared" si="3"/>
        <v>0</v>
      </c>
      <c r="M42" s="57">
        <f t="shared" si="4"/>
        <v>0</v>
      </c>
      <c r="N42" s="57">
        <f t="shared" si="5"/>
        <v>0</v>
      </c>
      <c r="O42" s="31"/>
    </row>
    <row r="43" spans="1:15" ht="15" customHeight="1" x14ac:dyDescent="0.25">
      <c r="E43" s="52"/>
      <c r="F43" s="52"/>
      <c r="G43" s="52"/>
      <c r="I43" s="56"/>
      <c r="J43" s="56"/>
      <c r="K43" s="56"/>
      <c r="L43" s="57">
        <f>SUM(L2:L42)</f>
        <v>1302</v>
      </c>
      <c r="M43" s="57">
        <f t="shared" ref="M43:N43" si="6">SUM(M2:M42)</f>
        <v>1486</v>
      </c>
      <c r="N43" s="57">
        <f t="shared" si="6"/>
        <v>117</v>
      </c>
    </row>
    <row r="44" spans="1:15" ht="15" customHeight="1" x14ac:dyDescent="0.25">
      <c r="E44" s="52"/>
      <c r="F44" s="52"/>
      <c r="G44" s="52"/>
      <c r="I44" s="50"/>
      <c r="J44" s="50"/>
      <c r="K44" s="50"/>
    </row>
    <row r="45" spans="1:15" x14ac:dyDescent="0.25">
      <c r="D45" t="s">
        <v>53</v>
      </c>
      <c r="E45" t="s">
        <v>50</v>
      </c>
      <c r="F45" t="s">
        <v>51</v>
      </c>
      <c r="G45" t="s">
        <v>52</v>
      </c>
    </row>
    <row r="46" spans="1:15" x14ac:dyDescent="0.25">
      <c r="A46" s="17" t="s">
        <v>15</v>
      </c>
      <c r="B46" s="18"/>
      <c r="C46" s="33"/>
      <c r="D46" s="34">
        <f>L43</f>
        <v>1302</v>
      </c>
      <c r="E46">
        <f>'2017-18'!D46</f>
        <v>1243</v>
      </c>
      <c r="F46">
        <f>'2016-17'!D35</f>
        <v>1105</v>
      </c>
      <c r="G46">
        <f>'2015-16'!C10</f>
        <v>1057</v>
      </c>
    </row>
    <row r="47" spans="1:15" x14ac:dyDescent="0.25">
      <c r="A47" s="20" t="s">
        <v>16</v>
      </c>
      <c r="B47" s="21"/>
      <c r="C47" s="32"/>
      <c r="D47" s="35">
        <f>M43</f>
        <v>1486</v>
      </c>
      <c r="E47">
        <f>'2017-18'!D47</f>
        <v>1405</v>
      </c>
      <c r="F47">
        <f>'2016-17'!D36</f>
        <v>1369</v>
      </c>
      <c r="G47">
        <f>'2015-16'!C11</f>
        <v>1326</v>
      </c>
    </row>
    <row r="48" spans="1:15" x14ac:dyDescent="0.25">
      <c r="A48" s="23" t="s">
        <v>17</v>
      </c>
      <c r="B48" s="24"/>
      <c r="C48" s="36"/>
      <c r="D48" s="37">
        <f>N43</f>
        <v>117</v>
      </c>
      <c r="E48">
        <f>'2017-18'!D48</f>
        <v>99</v>
      </c>
      <c r="F48">
        <f>'2016-17'!D37</f>
        <v>96</v>
      </c>
      <c r="G48">
        <f>'2015-16'!C12</f>
        <v>102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43"/>
  <sheetViews>
    <sheetView topLeftCell="A34" zoomScaleNormal="100" workbookViewId="0">
      <selection activeCell="A41" sqref="A41"/>
    </sheetView>
  </sheetViews>
  <sheetFormatPr defaultRowHeight="15" x14ac:dyDescent="0.25"/>
  <cols>
    <col min="1" max="1" width="7.7109375" bestFit="1" customWidth="1"/>
    <col min="2" max="2" width="15.5703125" bestFit="1" customWidth="1"/>
    <col min="3" max="3" width="19.7109375" bestFit="1" customWidth="1"/>
    <col min="4" max="5" width="13.85546875" bestFit="1" customWidth="1"/>
    <col min="6" max="6" width="12.7109375" customWidth="1"/>
    <col min="7" max="7" width="13.85546875" bestFit="1" customWidth="1"/>
    <col min="8" max="8" width="13.85546875" style="49" customWidth="1"/>
    <col min="9" max="9" width="16.42578125" bestFit="1" customWidth="1"/>
    <col min="10" max="10" width="16.5703125" bestFit="1" customWidth="1"/>
    <col min="11" max="11" width="17" bestFit="1" customWidth="1"/>
    <col min="12" max="14" width="13.85546875" style="53" customWidth="1"/>
    <col min="15" max="15" width="13.85546875" customWidth="1"/>
  </cols>
  <sheetData>
    <row r="1" spans="1:16" s="21" customFormat="1" x14ac:dyDescent="0.25">
      <c r="A1" s="64" t="s">
        <v>18</v>
      </c>
      <c r="B1" s="65" t="s">
        <v>19</v>
      </c>
      <c r="C1" s="65" t="s">
        <v>20</v>
      </c>
      <c r="D1" s="65" t="s">
        <v>37</v>
      </c>
      <c r="E1" s="66" t="s">
        <v>21</v>
      </c>
      <c r="F1" s="66" t="s">
        <v>22</v>
      </c>
      <c r="G1" s="67" t="s">
        <v>23</v>
      </c>
      <c r="H1" s="63" t="s">
        <v>33</v>
      </c>
      <c r="I1" s="81" t="s">
        <v>45</v>
      </c>
      <c r="J1" s="82" t="s">
        <v>46</v>
      </c>
      <c r="K1" s="82" t="s">
        <v>47</v>
      </c>
      <c r="L1" s="83" t="s">
        <v>34</v>
      </c>
      <c r="M1" s="83" t="s">
        <v>35</v>
      </c>
      <c r="N1" s="84" t="s">
        <v>36</v>
      </c>
    </row>
    <row r="2" spans="1:16" x14ac:dyDescent="0.25">
      <c r="A2" t="s">
        <v>64</v>
      </c>
      <c r="B2" t="s">
        <v>26</v>
      </c>
      <c r="C2" t="s">
        <v>26</v>
      </c>
      <c r="D2" s="70"/>
      <c r="E2" s="31">
        <v>1998401.62</v>
      </c>
      <c r="F2" s="31">
        <v>-30147.89</v>
      </c>
      <c r="G2" s="31">
        <v>1968253.73</v>
      </c>
      <c r="H2" s="60"/>
      <c r="I2" s="85">
        <f>IF(OR(C2="Arrears &amp; Current",C2="Direct Debit",C2="Centrepay",C2="Special Arrangement"),"Instalment Plan",0)</f>
        <v>0</v>
      </c>
      <c r="J2" s="86">
        <f>IF(OR(B2="Major",B2="Non-Residential",B2="Rural"),"Non-residential",IF(B2="Residential","Residential",0))</f>
        <v>0</v>
      </c>
      <c r="K2" s="86" t="str">
        <f>IF(OR(D2="Health Card",D2="Social Security",D2="veteran"),"Concession","Non-Concession")</f>
        <v>Non-Concession</v>
      </c>
      <c r="L2" s="87">
        <f>IF(AND(I2="Instalment Plan",J2="Residential",K2="Non-Concession"),H2,0)</f>
        <v>0</v>
      </c>
      <c r="M2" s="87">
        <f>IF(AND(I2="Instalment Plan",J2="Residential",K2="Concession"),H2,0)</f>
        <v>0</v>
      </c>
      <c r="N2" s="88">
        <f>IF(AND(I2="Instalment Plan",J2="Non-Residential"),H2,0)</f>
        <v>0</v>
      </c>
      <c r="O2" s="31"/>
    </row>
    <row r="3" spans="1:16" x14ac:dyDescent="0.25">
      <c r="A3" t="s">
        <v>64</v>
      </c>
      <c r="B3" t="s">
        <v>32</v>
      </c>
      <c r="C3" t="s">
        <v>26</v>
      </c>
      <c r="D3" s="31"/>
      <c r="E3" s="31">
        <v>455608.81</v>
      </c>
      <c r="F3" s="31">
        <v>-11076.92</v>
      </c>
      <c r="G3" s="31">
        <v>444531.89</v>
      </c>
      <c r="H3" s="60"/>
      <c r="I3" s="89">
        <f t="shared" ref="I3:I37" si="0">IF(OR(C3="Arrears &amp; Current",C3="Direct Debit",C3="Centrepay",C3="Special Arrangement"),"Instalment Plan",0)</f>
        <v>0</v>
      </c>
      <c r="J3" s="90" t="str">
        <f t="shared" ref="J3:J37" si="1">IF(OR(B3="Major",B3="Non-Residential",B3="Rural"),"Non-residential",IF(B3="Residential","Residential",0))</f>
        <v>Non-residential</v>
      </c>
      <c r="K3" s="90" t="str">
        <f t="shared" ref="K3:K37" si="2">IF(OR(D3="Health Card",D3="Social Security",D3="veteran"),"Concession","Non-Concession")</f>
        <v>Non-Concession</v>
      </c>
      <c r="L3" s="57">
        <f t="shared" ref="L3:L37" si="3">IF(AND(I3="Instalment Plan",J3="Residential",K3="Non-Concession"),H3,0)</f>
        <v>0</v>
      </c>
      <c r="M3" s="57">
        <f t="shared" ref="M3:M37" si="4">IF(AND(I3="Instalment Plan",J3="Residential",K3="Concession"),H3,0)</f>
        <v>0</v>
      </c>
      <c r="N3" s="91">
        <f t="shared" ref="N3:N37" si="5">IF(AND(I3="Instalment Plan",J3="Non-Residential"),H3,0)</f>
        <v>0</v>
      </c>
      <c r="O3" s="31"/>
    </row>
    <row r="4" spans="1:16" x14ac:dyDescent="0.25">
      <c r="A4" t="s">
        <v>64</v>
      </c>
      <c r="B4" t="s">
        <v>31</v>
      </c>
      <c r="C4" t="s">
        <v>26</v>
      </c>
      <c r="D4" s="31"/>
      <c r="E4" s="31">
        <v>551624.88</v>
      </c>
      <c r="F4" s="31">
        <v>-69756.210000000006</v>
      </c>
      <c r="G4" s="31">
        <v>481868.67</v>
      </c>
      <c r="H4" s="60"/>
      <c r="I4" s="89">
        <f t="shared" si="0"/>
        <v>0</v>
      </c>
      <c r="J4" s="90" t="str">
        <f t="shared" si="1"/>
        <v>Non-residential</v>
      </c>
      <c r="K4" s="90" t="str">
        <f t="shared" si="2"/>
        <v>Non-Concession</v>
      </c>
      <c r="L4" s="57">
        <f t="shared" si="3"/>
        <v>0</v>
      </c>
      <c r="M4" s="57">
        <f t="shared" si="4"/>
        <v>0</v>
      </c>
      <c r="N4" s="91">
        <f t="shared" si="5"/>
        <v>0</v>
      </c>
      <c r="O4" s="31"/>
    </row>
    <row r="5" spans="1:16" x14ac:dyDescent="0.25">
      <c r="A5" t="s">
        <v>64</v>
      </c>
      <c r="B5" t="s">
        <v>31</v>
      </c>
      <c r="C5" t="s">
        <v>28</v>
      </c>
      <c r="D5" s="31"/>
      <c r="E5" s="31">
        <v>21643.23</v>
      </c>
      <c r="F5" s="31">
        <v>-1755.34</v>
      </c>
      <c r="G5" s="31">
        <v>19887.89</v>
      </c>
      <c r="H5" s="60">
        <v>20</v>
      </c>
      <c r="I5" s="89" t="str">
        <f t="shared" si="0"/>
        <v>Instalment Plan</v>
      </c>
      <c r="J5" s="90" t="str">
        <f t="shared" si="1"/>
        <v>Non-residential</v>
      </c>
      <c r="K5" s="90" t="str">
        <f t="shared" si="2"/>
        <v>Non-Concession</v>
      </c>
      <c r="L5" s="57">
        <f t="shared" si="3"/>
        <v>0</v>
      </c>
      <c r="M5" s="57">
        <f t="shared" si="4"/>
        <v>0</v>
      </c>
      <c r="N5" s="91">
        <f t="shared" si="5"/>
        <v>20</v>
      </c>
      <c r="O5" s="31"/>
      <c r="P5" s="1" t="s">
        <v>65</v>
      </c>
    </row>
    <row r="6" spans="1:16" x14ac:dyDescent="0.25">
      <c r="A6" t="s">
        <v>64</v>
      </c>
      <c r="B6" t="s">
        <v>31</v>
      </c>
      <c r="C6" t="s">
        <v>2</v>
      </c>
      <c r="D6" s="31"/>
      <c r="E6" s="31">
        <v>1039.4000000000001</v>
      </c>
      <c r="F6" s="31">
        <v>0</v>
      </c>
      <c r="G6" s="31">
        <v>1039.4000000000001</v>
      </c>
      <c r="H6" s="60">
        <v>1</v>
      </c>
      <c r="I6" s="89" t="str">
        <f t="shared" si="0"/>
        <v>Instalment Plan</v>
      </c>
      <c r="J6" s="90" t="str">
        <f t="shared" si="1"/>
        <v>Non-residential</v>
      </c>
      <c r="K6" s="90" t="str">
        <f t="shared" si="2"/>
        <v>Non-Concession</v>
      </c>
      <c r="L6" s="57">
        <f t="shared" si="3"/>
        <v>0</v>
      </c>
      <c r="M6" s="57">
        <f t="shared" si="4"/>
        <v>0</v>
      </c>
      <c r="N6" s="91">
        <f t="shared" si="5"/>
        <v>1</v>
      </c>
      <c r="O6" s="31"/>
      <c r="P6" s="47" t="s">
        <v>58</v>
      </c>
    </row>
    <row r="7" spans="1:16" x14ac:dyDescent="0.25">
      <c r="A7" t="s">
        <v>64</v>
      </c>
      <c r="B7" t="s">
        <v>31</v>
      </c>
      <c r="C7" t="s">
        <v>27</v>
      </c>
      <c r="D7" s="31"/>
      <c r="E7" s="31">
        <v>76599.12</v>
      </c>
      <c r="F7" s="31">
        <v>-1813.18</v>
      </c>
      <c r="G7" s="31">
        <v>74785.94</v>
      </c>
      <c r="H7" s="60">
        <v>18</v>
      </c>
      <c r="I7" s="89" t="str">
        <f t="shared" si="0"/>
        <v>Instalment Plan</v>
      </c>
      <c r="J7" s="90" t="str">
        <f t="shared" si="1"/>
        <v>Non-residential</v>
      </c>
      <c r="K7" s="90" t="str">
        <f t="shared" si="2"/>
        <v>Non-Concession</v>
      </c>
      <c r="L7" s="57">
        <f t="shared" si="3"/>
        <v>0</v>
      </c>
      <c r="M7" s="57">
        <f t="shared" si="4"/>
        <v>0</v>
      </c>
      <c r="N7" s="91">
        <f t="shared" si="5"/>
        <v>18</v>
      </c>
      <c r="O7" s="31"/>
      <c r="P7" s="47" t="s">
        <v>55</v>
      </c>
    </row>
    <row r="8" spans="1:16" x14ac:dyDescent="0.25">
      <c r="A8" t="s">
        <v>64</v>
      </c>
      <c r="B8" t="s">
        <v>31</v>
      </c>
      <c r="C8" t="s">
        <v>29</v>
      </c>
      <c r="D8" s="31"/>
      <c r="E8" s="31">
        <v>39428.44</v>
      </c>
      <c r="F8" s="31">
        <v>-489.64</v>
      </c>
      <c r="G8" s="31">
        <v>38938.800000000003</v>
      </c>
      <c r="H8" s="60">
        <v>65</v>
      </c>
      <c r="I8" s="89" t="str">
        <f t="shared" si="0"/>
        <v>Instalment Plan</v>
      </c>
      <c r="J8" s="90" t="str">
        <f t="shared" si="1"/>
        <v>Non-residential</v>
      </c>
      <c r="K8" s="90" t="str">
        <f t="shared" si="2"/>
        <v>Non-Concession</v>
      </c>
      <c r="L8" s="57">
        <f t="shared" si="3"/>
        <v>0</v>
      </c>
      <c r="M8" s="57">
        <f t="shared" si="4"/>
        <v>0</v>
      </c>
      <c r="N8" s="91">
        <f t="shared" si="5"/>
        <v>65</v>
      </c>
      <c r="O8" s="31"/>
      <c r="P8" s="47" t="s">
        <v>57</v>
      </c>
    </row>
    <row r="9" spans="1:16" x14ac:dyDescent="0.25">
      <c r="A9" t="s">
        <v>64</v>
      </c>
      <c r="B9" t="s">
        <v>25</v>
      </c>
      <c r="C9" t="s">
        <v>26</v>
      </c>
      <c r="D9" s="31"/>
      <c r="E9" s="31">
        <v>165029.04999999999</v>
      </c>
      <c r="F9" s="31">
        <v>-24257.77</v>
      </c>
      <c r="G9" s="31">
        <v>140771.28</v>
      </c>
      <c r="H9" s="60"/>
      <c r="I9" s="89">
        <f t="shared" si="0"/>
        <v>0</v>
      </c>
      <c r="J9" s="90" t="str">
        <f t="shared" si="1"/>
        <v>Non-residential</v>
      </c>
      <c r="K9" s="90" t="str">
        <f t="shared" si="2"/>
        <v>Non-Concession</v>
      </c>
      <c r="L9" s="57">
        <f t="shared" si="3"/>
        <v>0</v>
      </c>
      <c r="M9" s="57">
        <f t="shared" si="4"/>
        <v>0</v>
      </c>
      <c r="N9" s="91">
        <f t="shared" si="5"/>
        <v>0</v>
      </c>
      <c r="O9" s="31"/>
    </row>
    <row r="10" spans="1:16" x14ac:dyDescent="0.25">
      <c r="A10" t="s">
        <v>64</v>
      </c>
      <c r="B10" t="s">
        <v>25</v>
      </c>
      <c r="C10" t="s">
        <v>28</v>
      </c>
      <c r="D10" s="31"/>
      <c r="E10" s="31">
        <v>19304.3</v>
      </c>
      <c r="F10" s="31">
        <v>-542.84</v>
      </c>
      <c r="G10" s="31">
        <v>18761.46</v>
      </c>
      <c r="H10" s="60">
        <v>14</v>
      </c>
      <c r="I10" s="89" t="str">
        <f t="shared" si="0"/>
        <v>Instalment Plan</v>
      </c>
      <c r="J10" s="90" t="str">
        <f t="shared" si="1"/>
        <v>Non-residential</v>
      </c>
      <c r="K10" s="90" t="str">
        <f t="shared" si="2"/>
        <v>Non-Concession</v>
      </c>
      <c r="L10" s="57">
        <f t="shared" si="3"/>
        <v>0</v>
      </c>
      <c r="M10" s="57">
        <f t="shared" si="4"/>
        <v>0</v>
      </c>
      <c r="N10" s="91">
        <f t="shared" si="5"/>
        <v>14</v>
      </c>
      <c r="O10" s="31"/>
    </row>
    <row r="11" spans="1:16" x14ac:dyDescent="0.25">
      <c r="A11" t="s">
        <v>64</v>
      </c>
      <c r="B11" t="s">
        <v>25</v>
      </c>
      <c r="C11" t="s">
        <v>2</v>
      </c>
      <c r="D11" s="31"/>
      <c r="E11" s="31">
        <v>4351.2</v>
      </c>
      <c r="F11" s="31">
        <v>-365.54</v>
      </c>
      <c r="G11" s="31">
        <v>3985.66</v>
      </c>
      <c r="H11" s="60">
        <v>9</v>
      </c>
      <c r="I11" s="89" t="str">
        <f t="shared" si="0"/>
        <v>Instalment Plan</v>
      </c>
      <c r="J11" s="90" t="str">
        <f t="shared" si="1"/>
        <v>Non-residential</v>
      </c>
      <c r="K11" s="90" t="str">
        <f t="shared" si="2"/>
        <v>Non-Concession</v>
      </c>
      <c r="L11" s="57">
        <f t="shared" si="3"/>
        <v>0</v>
      </c>
      <c r="M11" s="57">
        <f t="shared" si="4"/>
        <v>0</v>
      </c>
      <c r="N11" s="91">
        <f t="shared" si="5"/>
        <v>9</v>
      </c>
      <c r="O11" s="31"/>
    </row>
    <row r="12" spans="1:16" x14ac:dyDescent="0.25">
      <c r="A12" t="s">
        <v>64</v>
      </c>
      <c r="B12" t="s">
        <v>25</v>
      </c>
      <c r="C12" t="s">
        <v>27</v>
      </c>
      <c r="D12" s="31"/>
      <c r="E12" s="31">
        <v>1534.58</v>
      </c>
      <c r="F12" s="31">
        <v>-2756.98</v>
      </c>
      <c r="G12" s="31">
        <v>-1222.4000000000001</v>
      </c>
      <c r="H12" s="60">
        <v>10</v>
      </c>
      <c r="I12" s="89" t="str">
        <f t="shared" si="0"/>
        <v>Instalment Plan</v>
      </c>
      <c r="J12" s="90" t="str">
        <f t="shared" si="1"/>
        <v>Non-residential</v>
      </c>
      <c r="K12" s="90" t="str">
        <f t="shared" si="2"/>
        <v>Non-Concession</v>
      </c>
      <c r="L12" s="57">
        <f t="shared" si="3"/>
        <v>0</v>
      </c>
      <c r="M12" s="57">
        <f t="shared" si="4"/>
        <v>0</v>
      </c>
      <c r="N12" s="91">
        <f t="shared" si="5"/>
        <v>10</v>
      </c>
      <c r="O12" s="31"/>
      <c r="P12" s="47"/>
    </row>
    <row r="13" spans="1:16" x14ac:dyDescent="0.25">
      <c r="A13" t="s">
        <v>64</v>
      </c>
      <c r="B13" t="s">
        <v>25</v>
      </c>
      <c r="C13" t="s">
        <v>29</v>
      </c>
      <c r="D13" s="31"/>
      <c r="E13" s="31">
        <v>17543.04</v>
      </c>
      <c r="F13" s="31">
        <v>0</v>
      </c>
      <c r="G13" s="31">
        <v>17543.04</v>
      </c>
      <c r="H13" s="60">
        <v>4</v>
      </c>
      <c r="I13" s="89" t="str">
        <f t="shared" si="0"/>
        <v>Instalment Plan</v>
      </c>
      <c r="J13" s="90" t="str">
        <f t="shared" si="1"/>
        <v>Non-residential</v>
      </c>
      <c r="K13" s="90" t="str">
        <f t="shared" si="2"/>
        <v>Non-Concession</v>
      </c>
      <c r="L13" s="57">
        <f t="shared" si="3"/>
        <v>0</v>
      </c>
      <c r="M13" s="57">
        <f t="shared" si="4"/>
        <v>0</v>
      </c>
      <c r="N13" s="91">
        <f t="shared" si="5"/>
        <v>4</v>
      </c>
      <c r="O13" s="31"/>
      <c r="P13" s="47"/>
    </row>
    <row r="14" spans="1:16" x14ac:dyDescent="0.25">
      <c r="A14" t="s">
        <v>64</v>
      </c>
      <c r="B14" t="s">
        <v>30</v>
      </c>
      <c r="C14" t="s">
        <v>26</v>
      </c>
      <c r="D14" s="31" t="s">
        <v>26</v>
      </c>
      <c r="E14" s="31">
        <v>1374237.48</v>
      </c>
      <c r="F14" s="31">
        <v>-342734.4</v>
      </c>
      <c r="G14" s="31">
        <v>1031503.08</v>
      </c>
      <c r="H14" s="60"/>
      <c r="I14" s="89">
        <f t="shared" si="0"/>
        <v>0</v>
      </c>
      <c r="J14" s="90" t="str">
        <f t="shared" si="1"/>
        <v>Residential</v>
      </c>
      <c r="K14" s="90" t="str">
        <f t="shared" si="2"/>
        <v>Non-Concession</v>
      </c>
      <c r="L14" s="57">
        <f t="shared" si="3"/>
        <v>0</v>
      </c>
      <c r="M14" s="57">
        <f t="shared" si="4"/>
        <v>0</v>
      </c>
      <c r="N14" s="91">
        <f t="shared" si="5"/>
        <v>0</v>
      </c>
      <c r="O14" s="31"/>
    </row>
    <row r="15" spans="1:16" x14ac:dyDescent="0.25">
      <c r="A15" t="s">
        <v>64</v>
      </c>
      <c r="B15" t="s">
        <v>30</v>
      </c>
      <c r="C15" t="s">
        <v>26</v>
      </c>
      <c r="D15" s="31" t="s">
        <v>38</v>
      </c>
      <c r="E15" s="31">
        <v>61749.279999999999</v>
      </c>
      <c r="F15" s="31">
        <v>-48116.01</v>
      </c>
      <c r="G15" s="31">
        <v>13633.27</v>
      </c>
      <c r="H15" s="60"/>
      <c r="I15" s="89">
        <f t="shared" si="0"/>
        <v>0</v>
      </c>
      <c r="J15" s="90" t="str">
        <f t="shared" si="1"/>
        <v>Residential</v>
      </c>
      <c r="K15" s="90" t="str">
        <f t="shared" si="2"/>
        <v>Concession</v>
      </c>
      <c r="L15" s="57">
        <f t="shared" si="3"/>
        <v>0</v>
      </c>
      <c r="M15" s="57">
        <f t="shared" si="4"/>
        <v>0</v>
      </c>
      <c r="N15" s="91">
        <f t="shared" si="5"/>
        <v>0</v>
      </c>
      <c r="O15" s="31"/>
    </row>
    <row r="16" spans="1:16" x14ac:dyDescent="0.25">
      <c r="A16" t="s">
        <v>64</v>
      </c>
      <c r="B16" t="s">
        <v>30</v>
      </c>
      <c r="C16" t="s">
        <v>26</v>
      </c>
      <c r="D16" s="31" t="s">
        <v>39</v>
      </c>
      <c r="E16" s="31">
        <v>152560.76999999999</v>
      </c>
      <c r="F16" s="31">
        <v>-131869.85</v>
      </c>
      <c r="G16" s="31">
        <v>20690.919999999998</v>
      </c>
      <c r="H16" s="60"/>
      <c r="I16" s="89">
        <f t="shared" si="0"/>
        <v>0</v>
      </c>
      <c r="J16" s="90" t="str">
        <f t="shared" si="1"/>
        <v>Residential</v>
      </c>
      <c r="K16" s="90" t="str">
        <f t="shared" si="2"/>
        <v>Concession</v>
      </c>
      <c r="L16" s="57">
        <f t="shared" si="3"/>
        <v>0</v>
      </c>
      <c r="M16" s="57">
        <f t="shared" si="4"/>
        <v>0</v>
      </c>
      <c r="N16" s="91">
        <f t="shared" si="5"/>
        <v>0</v>
      </c>
      <c r="O16" s="31"/>
    </row>
    <row r="17" spans="1:15" x14ac:dyDescent="0.25">
      <c r="A17" t="s">
        <v>64</v>
      </c>
      <c r="B17" t="s">
        <v>30</v>
      </c>
      <c r="C17" t="s">
        <v>26</v>
      </c>
      <c r="D17" s="31" t="s">
        <v>40</v>
      </c>
      <c r="E17" s="31">
        <v>3660.6</v>
      </c>
      <c r="F17" s="31">
        <v>-2410.81</v>
      </c>
      <c r="G17" s="31">
        <v>1249.79</v>
      </c>
      <c r="H17" s="60"/>
      <c r="I17" s="89">
        <f t="shared" si="0"/>
        <v>0</v>
      </c>
      <c r="J17" s="90" t="str">
        <f t="shared" si="1"/>
        <v>Residential</v>
      </c>
      <c r="K17" s="90" t="str">
        <f t="shared" si="2"/>
        <v>Concession</v>
      </c>
      <c r="L17" s="57">
        <f t="shared" si="3"/>
        <v>0</v>
      </c>
      <c r="M17" s="57">
        <f t="shared" si="4"/>
        <v>0</v>
      </c>
      <c r="N17" s="91">
        <f t="shared" si="5"/>
        <v>0</v>
      </c>
      <c r="O17" s="31"/>
    </row>
    <row r="18" spans="1:15" x14ac:dyDescent="0.25">
      <c r="A18" t="s">
        <v>64</v>
      </c>
      <c r="B18" t="s">
        <v>30</v>
      </c>
      <c r="C18" t="s">
        <v>28</v>
      </c>
      <c r="D18" s="31" t="s">
        <v>26</v>
      </c>
      <c r="E18" s="31">
        <v>68148.070000000007</v>
      </c>
      <c r="F18" s="31">
        <v>-39656.559999999998</v>
      </c>
      <c r="G18" s="31">
        <v>28491.51</v>
      </c>
      <c r="H18" s="60">
        <v>361</v>
      </c>
      <c r="I18" s="89" t="str">
        <f t="shared" si="0"/>
        <v>Instalment Plan</v>
      </c>
      <c r="J18" s="90" t="str">
        <f t="shared" si="1"/>
        <v>Residential</v>
      </c>
      <c r="K18" s="90" t="str">
        <f t="shared" si="2"/>
        <v>Non-Concession</v>
      </c>
      <c r="L18" s="57">
        <f t="shared" si="3"/>
        <v>361</v>
      </c>
      <c r="M18" s="57">
        <f t="shared" si="4"/>
        <v>0</v>
      </c>
      <c r="N18" s="91">
        <f t="shared" si="5"/>
        <v>0</v>
      </c>
      <c r="O18" s="31"/>
    </row>
    <row r="19" spans="1:15" x14ac:dyDescent="0.25">
      <c r="A19" t="s">
        <v>64</v>
      </c>
      <c r="B19" t="s">
        <v>30</v>
      </c>
      <c r="C19" t="s">
        <v>28</v>
      </c>
      <c r="D19" s="31" t="s">
        <v>38</v>
      </c>
      <c r="E19" s="31">
        <v>19892.62</v>
      </c>
      <c r="F19" s="31">
        <v>-9028.1299999999992</v>
      </c>
      <c r="G19" s="31">
        <v>10864.49</v>
      </c>
      <c r="H19" s="60">
        <v>71</v>
      </c>
      <c r="I19" s="89" t="str">
        <f t="shared" si="0"/>
        <v>Instalment Plan</v>
      </c>
      <c r="J19" s="90" t="str">
        <f t="shared" si="1"/>
        <v>Residential</v>
      </c>
      <c r="K19" s="90" t="str">
        <f t="shared" si="2"/>
        <v>Concession</v>
      </c>
      <c r="L19" s="57">
        <f t="shared" si="3"/>
        <v>0</v>
      </c>
      <c r="M19" s="57">
        <f t="shared" si="4"/>
        <v>71</v>
      </c>
      <c r="N19" s="91">
        <f t="shared" si="5"/>
        <v>0</v>
      </c>
      <c r="O19" s="31"/>
    </row>
    <row r="20" spans="1:15" x14ac:dyDescent="0.25">
      <c r="A20" t="s">
        <v>64</v>
      </c>
      <c r="B20" t="s">
        <v>30</v>
      </c>
      <c r="C20" t="s">
        <v>28</v>
      </c>
      <c r="D20" s="31" t="s">
        <v>39</v>
      </c>
      <c r="E20" s="31">
        <v>26075.05</v>
      </c>
      <c r="F20" s="31">
        <v>-24525.49</v>
      </c>
      <c r="G20" s="31">
        <v>1549.56</v>
      </c>
      <c r="H20" s="60">
        <v>178</v>
      </c>
      <c r="I20" s="89" t="str">
        <f t="shared" si="0"/>
        <v>Instalment Plan</v>
      </c>
      <c r="J20" s="90" t="str">
        <f t="shared" si="1"/>
        <v>Residential</v>
      </c>
      <c r="K20" s="90" t="str">
        <f t="shared" si="2"/>
        <v>Concession</v>
      </c>
      <c r="L20" s="57">
        <f t="shared" si="3"/>
        <v>0</v>
      </c>
      <c r="M20" s="57">
        <f t="shared" si="4"/>
        <v>178</v>
      </c>
      <c r="N20" s="91">
        <f t="shared" si="5"/>
        <v>0</v>
      </c>
      <c r="O20" s="31"/>
    </row>
    <row r="21" spans="1:15" x14ac:dyDescent="0.25">
      <c r="A21" t="s">
        <v>64</v>
      </c>
      <c r="B21" t="s">
        <v>30</v>
      </c>
      <c r="C21" t="s">
        <v>28</v>
      </c>
      <c r="D21" s="31" t="s">
        <v>40</v>
      </c>
      <c r="E21" s="31">
        <v>26.48</v>
      </c>
      <c r="F21" s="31">
        <v>-863.9</v>
      </c>
      <c r="G21" s="31">
        <v>-837.42</v>
      </c>
      <c r="H21" s="60">
        <v>3</v>
      </c>
      <c r="I21" s="89" t="str">
        <f t="shared" si="0"/>
        <v>Instalment Plan</v>
      </c>
      <c r="J21" s="90" t="str">
        <f t="shared" si="1"/>
        <v>Residential</v>
      </c>
      <c r="K21" s="90" t="str">
        <f t="shared" si="2"/>
        <v>Concession</v>
      </c>
      <c r="L21" s="57">
        <f t="shared" si="3"/>
        <v>0</v>
      </c>
      <c r="M21" s="57">
        <f t="shared" si="4"/>
        <v>3</v>
      </c>
      <c r="N21" s="91">
        <f t="shared" si="5"/>
        <v>0</v>
      </c>
      <c r="O21" s="31"/>
    </row>
    <row r="22" spans="1:15" x14ac:dyDescent="0.25">
      <c r="A22" t="s">
        <v>64</v>
      </c>
      <c r="B22" t="s">
        <v>30</v>
      </c>
      <c r="C22" t="s">
        <v>2</v>
      </c>
      <c r="D22" s="31" t="s">
        <v>26</v>
      </c>
      <c r="E22" s="31">
        <v>38781.75</v>
      </c>
      <c r="F22" s="31">
        <v>-6270.52</v>
      </c>
      <c r="G22" s="31">
        <v>32511.23</v>
      </c>
      <c r="H22" s="60">
        <v>111</v>
      </c>
      <c r="I22" s="89" t="str">
        <f t="shared" si="0"/>
        <v>Instalment Plan</v>
      </c>
      <c r="J22" s="90" t="str">
        <f t="shared" si="1"/>
        <v>Residential</v>
      </c>
      <c r="K22" s="90" t="str">
        <f t="shared" si="2"/>
        <v>Non-Concession</v>
      </c>
      <c r="L22" s="57">
        <f t="shared" si="3"/>
        <v>111</v>
      </c>
      <c r="M22" s="57">
        <f t="shared" si="4"/>
        <v>0</v>
      </c>
      <c r="N22" s="91">
        <f t="shared" si="5"/>
        <v>0</v>
      </c>
      <c r="O22" s="31"/>
    </row>
    <row r="23" spans="1:15" x14ac:dyDescent="0.25">
      <c r="A23" t="s">
        <v>64</v>
      </c>
      <c r="B23" t="s">
        <v>30</v>
      </c>
      <c r="C23" t="s">
        <v>2</v>
      </c>
      <c r="D23" t="s">
        <v>38</v>
      </c>
      <c r="E23" s="31">
        <v>48687.040000000001</v>
      </c>
      <c r="F23" s="31">
        <v>-13185</v>
      </c>
      <c r="G23" s="31">
        <v>35502.04</v>
      </c>
      <c r="H23" s="60">
        <v>213</v>
      </c>
      <c r="I23" s="89" t="str">
        <f t="shared" si="0"/>
        <v>Instalment Plan</v>
      </c>
      <c r="J23" s="90" t="str">
        <f t="shared" si="1"/>
        <v>Residential</v>
      </c>
      <c r="K23" s="90" t="str">
        <f t="shared" si="2"/>
        <v>Concession</v>
      </c>
      <c r="L23" s="57">
        <f t="shared" si="3"/>
        <v>0</v>
      </c>
      <c r="M23" s="57">
        <f t="shared" si="4"/>
        <v>213</v>
      </c>
      <c r="N23" s="91">
        <f t="shared" si="5"/>
        <v>0</v>
      </c>
      <c r="O23" s="31"/>
    </row>
    <row r="24" spans="1:15" x14ac:dyDescent="0.25">
      <c r="A24" t="s">
        <v>64</v>
      </c>
      <c r="B24" t="s">
        <v>30</v>
      </c>
      <c r="C24" t="s">
        <v>2</v>
      </c>
      <c r="D24" t="s">
        <v>39</v>
      </c>
      <c r="E24" s="31">
        <v>67652.52</v>
      </c>
      <c r="F24" s="31">
        <v>-62096.12</v>
      </c>
      <c r="G24" s="31">
        <v>5556.4</v>
      </c>
      <c r="H24" s="60">
        <v>661</v>
      </c>
      <c r="I24" s="89" t="str">
        <f t="shared" si="0"/>
        <v>Instalment Plan</v>
      </c>
      <c r="J24" s="90" t="str">
        <f t="shared" si="1"/>
        <v>Residential</v>
      </c>
      <c r="K24" s="90" t="str">
        <f t="shared" si="2"/>
        <v>Concession</v>
      </c>
      <c r="L24" s="57">
        <f t="shared" si="3"/>
        <v>0</v>
      </c>
      <c r="M24" s="57">
        <f t="shared" si="4"/>
        <v>661</v>
      </c>
      <c r="N24" s="91">
        <f t="shared" si="5"/>
        <v>0</v>
      </c>
      <c r="O24" s="31"/>
    </row>
    <row r="25" spans="1:15" x14ac:dyDescent="0.25">
      <c r="A25" t="s">
        <v>64</v>
      </c>
      <c r="B25" t="s">
        <v>30</v>
      </c>
      <c r="C25" t="s">
        <v>27</v>
      </c>
      <c r="D25" t="s">
        <v>26</v>
      </c>
      <c r="E25" s="31">
        <v>83210.490000000005</v>
      </c>
      <c r="F25" s="31">
        <v>-107720.72</v>
      </c>
      <c r="G25" s="31">
        <v>-24510.23</v>
      </c>
      <c r="H25" s="60">
        <v>745</v>
      </c>
      <c r="I25" s="89" t="str">
        <f t="shared" si="0"/>
        <v>Instalment Plan</v>
      </c>
      <c r="J25" s="90" t="str">
        <f t="shared" si="1"/>
        <v>Residential</v>
      </c>
      <c r="K25" s="90" t="str">
        <f t="shared" si="2"/>
        <v>Non-Concession</v>
      </c>
      <c r="L25" s="57">
        <f t="shared" si="3"/>
        <v>745</v>
      </c>
      <c r="M25" s="57">
        <f t="shared" si="4"/>
        <v>0</v>
      </c>
      <c r="N25" s="91">
        <f t="shared" si="5"/>
        <v>0</v>
      </c>
      <c r="O25" s="31"/>
    </row>
    <row r="26" spans="1:15" x14ac:dyDescent="0.25">
      <c r="A26" t="s">
        <v>64</v>
      </c>
      <c r="B26" t="s">
        <v>30</v>
      </c>
      <c r="C26" t="s">
        <v>27</v>
      </c>
      <c r="D26" t="s">
        <v>38</v>
      </c>
      <c r="E26" s="31">
        <v>4739.09</v>
      </c>
      <c r="F26" s="31">
        <v>-8831.2099999999991</v>
      </c>
      <c r="G26" s="31">
        <v>-4092.12</v>
      </c>
      <c r="H26" s="60">
        <v>74</v>
      </c>
      <c r="I26" s="89" t="str">
        <f t="shared" si="0"/>
        <v>Instalment Plan</v>
      </c>
      <c r="J26" s="90" t="str">
        <f t="shared" si="1"/>
        <v>Residential</v>
      </c>
      <c r="K26" s="90" t="str">
        <f t="shared" si="2"/>
        <v>Concession</v>
      </c>
      <c r="L26" s="57">
        <f t="shared" si="3"/>
        <v>0</v>
      </c>
      <c r="M26" s="57">
        <f t="shared" si="4"/>
        <v>74</v>
      </c>
      <c r="N26" s="91">
        <f t="shared" si="5"/>
        <v>0</v>
      </c>
      <c r="O26" s="31"/>
    </row>
    <row r="27" spans="1:15" x14ac:dyDescent="0.25">
      <c r="A27" t="s">
        <v>64</v>
      </c>
      <c r="B27" t="s">
        <v>30</v>
      </c>
      <c r="C27" t="s">
        <v>27</v>
      </c>
      <c r="D27" t="s">
        <v>39</v>
      </c>
      <c r="E27" s="31">
        <v>36471.919999999998</v>
      </c>
      <c r="F27" s="31">
        <v>-32409.5</v>
      </c>
      <c r="G27" s="31">
        <v>4062.42</v>
      </c>
      <c r="H27" s="60">
        <v>223</v>
      </c>
      <c r="I27" s="89" t="str">
        <f t="shared" si="0"/>
        <v>Instalment Plan</v>
      </c>
      <c r="J27" s="90" t="str">
        <f t="shared" si="1"/>
        <v>Residential</v>
      </c>
      <c r="K27" s="90" t="str">
        <f t="shared" si="2"/>
        <v>Concession</v>
      </c>
      <c r="L27" s="57">
        <f t="shared" si="3"/>
        <v>0</v>
      </c>
      <c r="M27" s="57">
        <f t="shared" si="4"/>
        <v>223</v>
      </c>
      <c r="N27" s="91">
        <f t="shared" si="5"/>
        <v>0</v>
      </c>
      <c r="O27" s="31"/>
    </row>
    <row r="28" spans="1:15" x14ac:dyDescent="0.25">
      <c r="A28" t="s">
        <v>64</v>
      </c>
      <c r="B28" t="s">
        <v>30</v>
      </c>
      <c r="C28" t="s">
        <v>27</v>
      </c>
      <c r="D28" t="s">
        <v>40</v>
      </c>
      <c r="E28" s="31">
        <v>91.36</v>
      </c>
      <c r="F28" s="31">
        <v>-819.45</v>
      </c>
      <c r="G28" s="31">
        <v>-728.09</v>
      </c>
      <c r="H28" s="60">
        <v>8</v>
      </c>
      <c r="I28" s="89" t="str">
        <f t="shared" si="0"/>
        <v>Instalment Plan</v>
      </c>
      <c r="J28" s="90" t="str">
        <f t="shared" si="1"/>
        <v>Residential</v>
      </c>
      <c r="K28" s="90" t="str">
        <f t="shared" si="2"/>
        <v>Concession</v>
      </c>
      <c r="L28" s="57">
        <f t="shared" si="3"/>
        <v>0</v>
      </c>
      <c r="M28" s="57">
        <f t="shared" si="4"/>
        <v>8</v>
      </c>
      <c r="N28" s="91">
        <f t="shared" si="5"/>
        <v>0</v>
      </c>
      <c r="O28" s="31"/>
    </row>
    <row r="29" spans="1:15" x14ac:dyDescent="0.25">
      <c r="A29" t="s">
        <v>64</v>
      </c>
      <c r="B29" t="s">
        <v>30</v>
      </c>
      <c r="C29" t="s">
        <v>29</v>
      </c>
      <c r="D29" t="s">
        <v>26</v>
      </c>
      <c r="E29" s="31">
        <v>51405.09</v>
      </c>
      <c r="F29" s="31">
        <v>-255.77</v>
      </c>
      <c r="G29" s="31">
        <v>51149.32</v>
      </c>
      <c r="H29" s="60">
        <v>168</v>
      </c>
      <c r="I29" s="89" t="str">
        <f t="shared" si="0"/>
        <v>Instalment Plan</v>
      </c>
      <c r="J29" s="90" t="str">
        <f t="shared" si="1"/>
        <v>Residential</v>
      </c>
      <c r="K29" s="90" t="str">
        <f t="shared" si="2"/>
        <v>Non-Concession</v>
      </c>
      <c r="L29" s="57">
        <f t="shared" si="3"/>
        <v>168</v>
      </c>
      <c r="M29" s="57">
        <f t="shared" si="4"/>
        <v>0</v>
      </c>
      <c r="N29" s="91">
        <f t="shared" si="5"/>
        <v>0</v>
      </c>
      <c r="O29" s="31"/>
    </row>
    <row r="30" spans="1:15" x14ac:dyDescent="0.25">
      <c r="A30" t="s">
        <v>64</v>
      </c>
      <c r="B30" t="s">
        <v>30</v>
      </c>
      <c r="C30" t="s">
        <v>29</v>
      </c>
      <c r="D30" t="s">
        <v>38</v>
      </c>
      <c r="E30" s="31">
        <v>2513.08</v>
      </c>
      <c r="F30" s="31">
        <v>0</v>
      </c>
      <c r="G30" s="31">
        <v>2513.08</v>
      </c>
      <c r="H30" s="60">
        <v>13</v>
      </c>
      <c r="I30" s="89" t="str">
        <f t="shared" si="0"/>
        <v>Instalment Plan</v>
      </c>
      <c r="J30" s="90" t="str">
        <f t="shared" si="1"/>
        <v>Residential</v>
      </c>
      <c r="K30" s="90" t="str">
        <f t="shared" si="2"/>
        <v>Concession</v>
      </c>
      <c r="L30" s="57">
        <f t="shared" si="3"/>
        <v>0</v>
      </c>
      <c r="M30" s="57">
        <f t="shared" si="4"/>
        <v>13</v>
      </c>
      <c r="N30" s="91">
        <f t="shared" si="5"/>
        <v>0</v>
      </c>
      <c r="O30" s="31"/>
    </row>
    <row r="31" spans="1:15" x14ac:dyDescent="0.25">
      <c r="A31" t="s">
        <v>64</v>
      </c>
      <c r="B31" t="s">
        <v>30</v>
      </c>
      <c r="C31" t="s">
        <v>29</v>
      </c>
      <c r="D31" t="s">
        <v>39</v>
      </c>
      <c r="E31" s="31">
        <v>5314.06</v>
      </c>
      <c r="F31" s="31">
        <v>0</v>
      </c>
      <c r="G31" s="31">
        <v>5314.06</v>
      </c>
      <c r="H31" s="60">
        <v>19</v>
      </c>
      <c r="I31" s="89" t="str">
        <f t="shared" si="0"/>
        <v>Instalment Plan</v>
      </c>
      <c r="J31" s="90" t="str">
        <f t="shared" si="1"/>
        <v>Residential</v>
      </c>
      <c r="K31" s="90" t="str">
        <f t="shared" si="2"/>
        <v>Concession</v>
      </c>
      <c r="L31" s="57">
        <f t="shared" si="3"/>
        <v>0</v>
      </c>
      <c r="M31" s="57">
        <f t="shared" si="4"/>
        <v>19</v>
      </c>
      <c r="N31" s="91">
        <f t="shared" si="5"/>
        <v>0</v>
      </c>
      <c r="O31" s="31"/>
    </row>
    <row r="32" spans="1:15" x14ac:dyDescent="0.25">
      <c r="A32" t="s">
        <v>64</v>
      </c>
      <c r="B32" t="s">
        <v>30</v>
      </c>
      <c r="C32" t="s">
        <v>29</v>
      </c>
      <c r="D32" t="s">
        <v>40</v>
      </c>
      <c r="E32" s="31">
        <v>78.72</v>
      </c>
      <c r="F32" s="31">
        <v>0</v>
      </c>
      <c r="G32" s="31">
        <v>78.72</v>
      </c>
      <c r="H32" s="60">
        <v>1</v>
      </c>
      <c r="I32" s="89" t="str">
        <f t="shared" si="0"/>
        <v>Instalment Plan</v>
      </c>
      <c r="J32" s="90" t="str">
        <f t="shared" si="1"/>
        <v>Residential</v>
      </c>
      <c r="K32" s="90" t="str">
        <f t="shared" si="2"/>
        <v>Concession</v>
      </c>
      <c r="L32" s="57">
        <f t="shared" si="3"/>
        <v>0</v>
      </c>
      <c r="M32" s="57">
        <f t="shared" si="4"/>
        <v>1</v>
      </c>
      <c r="N32" s="91">
        <f t="shared" si="5"/>
        <v>0</v>
      </c>
      <c r="O32" s="31"/>
    </row>
    <row r="33" spans="1:15" x14ac:dyDescent="0.25">
      <c r="A33" s="73"/>
      <c r="D33" s="31"/>
      <c r="E33" s="74"/>
      <c r="F33" s="74"/>
      <c r="G33" s="75"/>
      <c r="H33" s="61"/>
      <c r="I33" s="89">
        <f t="shared" si="0"/>
        <v>0</v>
      </c>
      <c r="J33" s="90">
        <f t="shared" si="1"/>
        <v>0</v>
      </c>
      <c r="K33" s="90" t="str">
        <f t="shared" si="2"/>
        <v>Non-Concession</v>
      </c>
      <c r="L33" s="57">
        <f t="shared" si="3"/>
        <v>0</v>
      </c>
      <c r="M33" s="57">
        <f t="shared" si="4"/>
        <v>0</v>
      </c>
      <c r="N33" s="91">
        <f t="shared" si="5"/>
        <v>0</v>
      </c>
      <c r="O33" s="31"/>
    </row>
    <row r="34" spans="1:15" x14ac:dyDescent="0.25">
      <c r="A34" s="73"/>
      <c r="D34" s="31"/>
      <c r="E34" s="74"/>
      <c r="F34" s="74"/>
      <c r="G34" s="75"/>
      <c r="H34" s="61"/>
      <c r="I34" s="89">
        <f t="shared" si="0"/>
        <v>0</v>
      </c>
      <c r="J34" s="90">
        <f t="shared" si="1"/>
        <v>0</v>
      </c>
      <c r="K34" s="90" t="str">
        <f t="shared" si="2"/>
        <v>Non-Concession</v>
      </c>
      <c r="L34" s="57">
        <f t="shared" si="3"/>
        <v>0</v>
      </c>
      <c r="M34" s="57">
        <f t="shared" si="4"/>
        <v>0</v>
      </c>
      <c r="N34" s="91">
        <f t="shared" si="5"/>
        <v>0</v>
      </c>
      <c r="O34" s="31"/>
    </row>
    <row r="35" spans="1:15" x14ac:dyDescent="0.25">
      <c r="A35" s="73"/>
      <c r="D35" s="31"/>
      <c r="E35" s="74"/>
      <c r="F35" s="74"/>
      <c r="G35" s="75"/>
      <c r="H35" s="61"/>
      <c r="I35" s="89">
        <f t="shared" si="0"/>
        <v>0</v>
      </c>
      <c r="J35" s="90">
        <f t="shared" si="1"/>
        <v>0</v>
      </c>
      <c r="K35" s="90" t="str">
        <f t="shared" si="2"/>
        <v>Non-Concession</v>
      </c>
      <c r="L35" s="57">
        <f t="shared" si="3"/>
        <v>0</v>
      </c>
      <c r="M35" s="57">
        <f t="shared" si="4"/>
        <v>0</v>
      </c>
      <c r="N35" s="91">
        <f t="shared" si="5"/>
        <v>0</v>
      </c>
      <c r="O35" s="31"/>
    </row>
    <row r="36" spans="1:15" x14ac:dyDescent="0.25">
      <c r="A36" s="73"/>
      <c r="D36" s="31"/>
      <c r="E36" s="74"/>
      <c r="F36" s="74"/>
      <c r="G36" s="75"/>
      <c r="H36" s="61"/>
      <c r="I36" s="89">
        <f t="shared" si="0"/>
        <v>0</v>
      </c>
      <c r="J36" s="90">
        <f t="shared" si="1"/>
        <v>0</v>
      </c>
      <c r="K36" s="90" t="str">
        <f t="shared" si="2"/>
        <v>Non-Concession</v>
      </c>
      <c r="L36" s="57">
        <f t="shared" si="3"/>
        <v>0</v>
      </c>
      <c r="M36" s="57">
        <f t="shared" si="4"/>
        <v>0</v>
      </c>
      <c r="N36" s="91">
        <f t="shared" si="5"/>
        <v>0</v>
      </c>
      <c r="O36" s="31"/>
    </row>
    <row r="37" spans="1:15" x14ac:dyDescent="0.25">
      <c r="A37" s="73"/>
      <c r="D37" s="31"/>
      <c r="E37" s="74"/>
      <c r="F37" s="74"/>
      <c r="G37" s="75"/>
      <c r="H37" s="61"/>
      <c r="I37" s="89">
        <f t="shared" si="0"/>
        <v>0</v>
      </c>
      <c r="J37" s="90">
        <f t="shared" si="1"/>
        <v>0</v>
      </c>
      <c r="K37" s="90" t="str">
        <f t="shared" si="2"/>
        <v>Non-Concession</v>
      </c>
      <c r="L37" s="57">
        <f t="shared" si="3"/>
        <v>0</v>
      </c>
      <c r="M37" s="57">
        <f t="shared" si="4"/>
        <v>0</v>
      </c>
      <c r="N37" s="91">
        <f t="shared" si="5"/>
        <v>0</v>
      </c>
      <c r="O37" s="31"/>
    </row>
    <row r="38" spans="1:15" ht="15" customHeight="1" x14ac:dyDescent="0.25">
      <c r="A38" s="78"/>
      <c r="B38" s="2"/>
      <c r="C38" s="2"/>
      <c r="D38" s="2"/>
      <c r="E38" s="79"/>
      <c r="F38" s="79"/>
      <c r="G38" s="80"/>
      <c r="H38" s="62"/>
      <c r="I38" s="92"/>
      <c r="J38" s="93"/>
      <c r="K38" s="93"/>
      <c r="L38" s="94">
        <f>SUM(L2:L37)</f>
        <v>1385</v>
      </c>
      <c r="M38" s="94">
        <f t="shared" ref="M38:N38" si="6">SUM(M2:M37)</f>
        <v>1464</v>
      </c>
      <c r="N38" s="95">
        <f t="shared" si="6"/>
        <v>141</v>
      </c>
    </row>
    <row r="39" spans="1:15" ht="15" customHeight="1" x14ac:dyDescent="0.25">
      <c r="E39" s="52"/>
      <c r="F39" s="52"/>
      <c r="G39" s="52"/>
      <c r="I39" s="50"/>
      <c r="J39" s="50"/>
      <c r="K39" s="50"/>
    </row>
    <row r="40" spans="1:15" x14ac:dyDescent="0.25">
      <c r="D40" t="s">
        <v>62</v>
      </c>
      <c r="E40" t="s">
        <v>53</v>
      </c>
      <c r="F40" t="s">
        <v>50</v>
      </c>
      <c r="G40" t="s">
        <v>51</v>
      </c>
      <c r="H40" t="s">
        <v>52</v>
      </c>
    </row>
    <row r="41" spans="1:15" x14ac:dyDescent="0.25">
      <c r="A41" s="17" t="s">
        <v>15</v>
      </c>
      <c r="B41" s="18"/>
      <c r="C41" s="33"/>
      <c r="D41" s="34">
        <f>L38</f>
        <v>1385</v>
      </c>
      <c r="E41">
        <f>'2018-19'!D46</f>
        <v>1302</v>
      </c>
      <c r="F41">
        <f>'2017-18'!D46</f>
        <v>1243</v>
      </c>
      <c r="G41">
        <f>'2016-17'!D35</f>
        <v>1105</v>
      </c>
      <c r="H41">
        <f>'2015-16'!C10</f>
        <v>1057</v>
      </c>
    </row>
    <row r="42" spans="1:15" x14ac:dyDescent="0.25">
      <c r="A42" s="20" t="s">
        <v>16</v>
      </c>
      <c r="B42" s="21"/>
      <c r="C42" s="32"/>
      <c r="D42" s="35">
        <f>M38</f>
        <v>1464</v>
      </c>
      <c r="E42">
        <f>'2018-19'!D47</f>
        <v>1486</v>
      </c>
      <c r="F42">
        <f>'2017-18'!D47</f>
        <v>1405</v>
      </c>
      <c r="G42">
        <f>'2016-17'!D36</f>
        <v>1369</v>
      </c>
      <c r="H42">
        <f>'2015-16'!C11</f>
        <v>1326</v>
      </c>
    </row>
    <row r="43" spans="1:15" x14ac:dyDescent="0.25">
      <c r="A43" s="23" t="s">
        <v>17</v>
      </c>
      <c r="B43" s="24"/>
      <c r="C43" s="36"/>
      <c r="D43" s="37">
        <f>N38</f>
        <v>141</v>
      </c>
      <c r="E43">
        <f>'2018-19'!D48</f>
        <v>117</v>
      </c>
      <c r="F43">
        <f>'2017-18'!D48</f>
        <v>99</v>
      </c>
      <c r="G43">
        <f>'2016-17'!D37</f>
        <v>96</v>
      </c>
      <c r="H43">
        <f>'2015-16'!C12</f>
        <v>102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48"/>
  <sheetViews>
    <sheetView zoomScaleNormal="100" workbookViewId="0">
      <selection activeCell="F15" sqref="F15"/>
    </sheetView>
  </sheetViews>
  <sheetFormatPr defaultRowHeight="15" x14ac:dyDescent="0.25"/>
  <cols>
    <col min="1" max="1" width="7.7109375" bestFit="1" customWidth="1"/>
    <col min="2" max="2" width="15.5703125" bestFit="1" customWidth="1"/>
    <col min="3" max="3" width="19.7109375" bestFit="1" customWidth="1"/>
    <col min="4" max="5" width="13.85546875" bestFit="1" customWidth="1"/>
    <col min="6" max="6" width="13.28515625" bestFit="1" customWidth="1"/>
    <col min="7" max="7" width="13.85546875" bestFit="1" customWidth="1"/>
    <col min="8" max="8" width="13.85546875" style="49" customWidth="1"/>
    <col min="9" max="9" width="16.42578125" bestFit="1" customWidth="1"/>
    <col min="10" max="10" width="16.5703125" bestFit="1" customWidth="1"/>
    <col min="11" max="11" width="17" bestFit="1" customWidth="1"/>
    <col min="12" max="14" width="13.85546875" style="53" customWidth="1"/>
    <col min="15" max="15" width="13.85546875" customWidth="1"/>
  </cols>
  <sheetData>
    <row r="1" spans="1:16" s="21" customFormat="1" x14ac:dyDescent="0.25">
      <c r="A1" s="64" t="s">
        <v>18</v>
      </c>
      <c r="B1" s="65" t="s">
        <v>19</v>
      </c>
      <c r="C1" s="65" t="s">
        <v>20</v>
      </c>
      <c r="D1" s="65" t="s">
        <v>37</v>
      </c>
      <c r="E1" s="66" t="s">
        <v>21</v>
      </c>
      <c r="F1" s="66" t="s">
        <v>22</v>
      </c>
      <c r="G1" s="67" t="s">
        <v>23</v>
      </c>
      <c r="H1" s="63" t="s">
        <v>33</v>
      </c>
      <c r="I1" s="81" t="s">
        <v>45</v>
      </c>
      <c r="J1" s="82" t="s">
        <v>46</v>
      </c>
      <c r="K1" s="82" t="s">
        <v>47</v>
      </c>
      <c r="L1" s="83" t="s">
        <v>34</v>
      </c>
      <c r="M1" s="83" t="s">
        <v>35</v>
      </c>
      <c r="N1" s="84" t="s">
        <v>36</v>
      </c>
    </row>
    <row r="2" spans="1:16" x14ac:dyDescent="0.25">
      <c r="A2" s="68" t="s">
        <v>70</v>
      </c>
      <c r="B2" s="69" t="s">
        <v>26</v>
      </c>
      <c r="C2" s="69" t="s">
        <v>26</v>
      </c>
      <c r="D2" s="70">
        <v>1477070.61</v>
      </c>
      <c r="E2" s="71">
        <v>-6772.07</v>
      </c>
      <c r="F2" s="71">
        <v>1470298.54</v>
      </c>
      <c r="G2" s="72"/>
      <c r="H2" s="60"/>
      <c r="I2" s="85">
        <f>IF(OR(C2="Arrears &amp; Current",C2="Direct Debit",C2="Centrepay",C2="Special Arrangement"),"Instalment Plan",0)</f>
        <v>0</v>
      </c>
      <c r="J2" s="86">
        <f>IF(OR(B2="Major",B2="Non-Residential",B2="Rural"),"Non-residential",IF(B2="Residential","Residential",0))</f>
        <v>0</v>
      </c>
      <c r="K2" s="86" t="str">
        <f>IF(OR(D2="Health Card",D2="Social Security",D2="veteran"),"Concession","Non-Concession")</f>
        <v>Non-Concession</v>
      </c>
      <c r="L2" s="87">
        <f>IF(AND(I2="Instalment Plan",J2="Residential",K2="Non-Concession"),H2,0)</f>
        <v>0</v>
      </c>
      <c r="M2" s="87">
        <f>IF(AND(I2="Instalment Plan",J2="Residential",K2="Concession"),H2,0)</f>
        <v>0</v>
      </c>
      <c r="N2" s="88">
        <f>IF(AND(I2="Instalment Plan",J2="Non-Residential"),H2,0)</f>
        <v>0</v>
      </c>
      <c r="O2" s="31"/>
    </row>
    <row r="3" spans="1:16" x14ac:dyDescent="0.25">
      <c r="A3" s="73" t="s">
        <v>70</v>
      </c>
      <c r="B3" t="s">
        <v>32</v>
      </c>
      <c r="C3" t="s">
        <v>26</v>
      </c>
      <c r="D3" s="31">
        <v>845154.45</v>
      </c>
      <c r="E3" s="74">
        <v>0</v>
      </c>
      <c r="F3" s="74">
        <v>845154.45</v>
      </c>
      <c r="G3" s="75"/>
      <c r="H3" s="60"/>
      <c r="I3" s="89">
        <f t="shared" ref="I3:I42" si="0">IF(OR(C3="Arrears &amp; Current",C3="Direct Debit",C3="Centrepay",C3="Special Arrangement"),"Instalment Plan",0)</f>
        <v>0</v>
      </c>
      <c r="J3" s="90" t="str">
        <f t="shared" ref="J3:J42" si="1">IF(OR(B3="Major",B3="Non-Residential",B3="Rural"),"Non-residential",IF(B3="Residential","Residential",0))</f>
        <v>Non-residential</v>
      </c>
      <c r="K3" s="90" t="str">
        <f t="shared" ref="K3:K42" si="2">IF(OR(D3="Health Card",D3="Social Security",D3="veteran"),"Concession","Non-Concession")</f>
        <v>Non-Concession</v>
      </c>
      <c r="L3" s="57">
        <f t="shared" ref="L3:L42" si="3">IF(AND(I3="Instalment Plan",J3="Residential",K3="Non-Concession"),H3,0)</f>
        <v>0</v>
      </c>
      <c r="M3" s="57">
        <f t="shared" ref="M3:M42" si="4">IF(AND(I3="Instalment Plan",J3="Residential",K3="Concession"),H3,0)</f>
        <v>0</v>
      </c>
      <c r="N3" s="91">
        <f t="shared" ref="N3:N42" si="5">IF(AND(I3="Instalment Plan",J3="Non-Residential"),H3,0)</f>
        <v>0</v>
      </c>
      <c r="O3" s="31"/>
    </row>
    <row r="4" spans="1:16" x14ac:dyDescent="0.25">
      <c r="A4" s="73" t="s">
        <v>70</v>
      </c>
      <c r="B4" t="s">
        <v>31</v>
      </c>
      <c r="C4" t="s">
        <v>26</v>
      </c>
      <c r="D4" s="31">
        <v>440686.66</v>
      </c>
      <c r="E4" s="74">
        <v>-90918.48</v>
      </c>
      <c r="F4" s="74">
        <v>349768.18</v>
      </c>
      <c r="G4" s="75"/>
      <c r="H4" s="60"/>
      <c r="I4" s="89">
        <f t="shared" si="0"/>
        <v>0</v>
      </c>
      <c r="J4" s="90" t="str">
        <f t="shared" si="1"/>
        <v>Non-residential</v>
      </c>
      <c r="K4" s="90" t="str">
        <f t="shared" si="2"/>
        <v>Non-Concession</v>
      </c>
      <c r="L4" s="57">
        <f t="shared" si="3"/>
        <v>0</v>
      </c>
      <c r="M4" s="57">
        <f t="shared" si="4"/>
        <v>0</v>
      </c>
      <c r="N4" s="91">
        <f t="shared" si="5"/>
        <v>0</v>
      </c>
      <c r="O4" s="31"/>
    </row>
    <row r="5" spans="1:16" x14ac:dyDescent="0.25">
      <c r="A5" s="73" t="s">
        <v>70</v>
      </c>
      <c r="B5" t="s">
        <v>31</v>
      </c>
      <c r="C5" t="s">
        <v>28</v>
      </c>
      <c r="D5" s="31">
        <v>17713.830000000002</v>
      </c>
      <c r="E5" s="74">
        <v>-1698.91</v>
      </c>
      <c r="F5" s="74">
        <v>16014.92</v>
      </c>
      <c r="G5" s="75"/>
      <c r="H5" s="60">
        <v>13</v>
      </c>
      <c r="I5" s="89" t="str">
        <f t="shared" si="0"/>
        <v>Instalment Plan</v>
      </c>
      <c r="J5" s="90" t="str">
        <f t="shared" si="1"/>
        <v>Non-residential</v>
      </c>
      <c r="K5" s="90" t="str">
        <f t="shared" si="2"/>
        <v>Non-Concession</v>
      </c>
      <c r="L5" s="57">
        <f t="shared" si="3"/>
        <v>0</v>
      </c>
      <c r="M5" s="57">
        <f t="shared" si="4"/>
        <v>0</v>
      </c>
      <c r="N5" s="91">
        <f t="shared" si="5"/>
        <v>13</v>
      </c>
      <c r="O5" s="31"/>
      <c r="P5" s="1" t="s">
        <v>54</v>
      </c>
    </row>
    <row r="6" spans="1:16" x14ac:dyDescent="0.25">
      <c r="A6" s="73" t="s">
        <v>70</v>
      </c>
      <c r="B6" t="s">
        <v>31</v>
      </c>
      <c r="C6" t="s">
        <v>2</v>
      </c>
      <c r="D6" s="31">
        <v>1398.3</v>
      </c>
      <c r="E6" s="74">
        <v>0</v>
      </c>
      <c r="F6" s="74">
        <v>1398.3</v>
      </c>
      <c r="G6" s="75"/>
      <c r="H6" s="60">
        <v>2</v>
      </c>
      <c r="I6" s="89" t="str">
        <f t="shared" si="0"/>
        <v>Instalment Plan</v>
      </c>
      <c r="J6" s="90" t="str">
        <f t="shared" si="1"/>
        <v>Non-residential</v>
      </c>
      <c r="K6" s="90" t="str">
        <f t="shared" si="2"/>
        <v>Non-Concession</v>
      </c>
      <c r="L6" s="57">
        <f t="shared" si="3"/>
        <v>0</v>
      </c>
      <c r="M6" s="57">
        <f t="shared" si="4"/>
        <v>0</v>
      </c>
      <c r="N6" s="91">
        <f t="shared" si="5"/>
        <v>2</v>
      </c>
      <c r="O6" s="31"/>
      <c r="P6" s="47" t="s">
        <v>58</v>
      </c>
    </row>
    <row r="7" spans="1:16" x14ac:dyDescent="0.25">
      <c r="A7" s="73" t="s">
        <v>70</v>
      </c>
      <c r="B7" t="s">
        <v>31</v>
      </c>
      <c r="C7" t="s">
        <v>27</v>
      </c>
      <c r="D7" s="31">
        <v>73952.31</v>
      </c>
      <c r="E7" s="74">
        <v>-3440.64</v>
      </c>
      <c r="F7" s="74">
        <v>70511.67</v>
      </c>
      <c r="G7" s="75"/>
      <c r="H7" s="60">
        <v>17</v>
      </c>
      <c r="I7" s="89" t="str">
        <f t="shared" si="0"/>
        <v>Instalment Plan</v>
      </c>
      <c r="J7" s="90" t="str">
        <f t="shared" si="1"/>
        <v>Non-residential</v>
      </c>
      <c r="K7" s="90" t="str">
        <f t="shared" si="2"/>
        <v>Non-Concession</v>
      </c>
      <c r="L7" s="57">
        <f t="shared" si="3"/>
        <v>0</v>
      </c>
      <c r="M7" s="57">
        <f t="shared" si="4"/>
        <v>0</v>
      </c>
      <c r="N7" s="91">
        <f t="shared" si="5"/>
        <v>17</v>
      </c>
      <c r="O7" s="31"/>
      <c r="P7" s="47" t="s">
        <v>55</v>
      </c>
    </row>
    <row r="8" spans="1:16" x14ac:dyDescent="0.25">
      <c r="A8" s="73" t="s">
        <v>70</v>
      </c>
      <c r="B8" t="s">
        <v>31</v>
      </c>
      <c r="C8" t="s">
        <v>29</v>
      </c>
      <c r="D8" s="31">
        <v>3272.09</v>
      </c>
      <c r="E8" s="74">
        <v>-1271.01</v>
      </c>
      <c r="F8" s="74">
        <v>2001.08</v>
      </c>
      <c r="G8" s="75"/>
      <c r="H8" s="60">
        <v>10</v>
      </c>
      <c r="I8" s="89" t="str">
        <f t="shared" si="0"/>
        <v>Instalment Plan</v>
      </c>
      <c r="J8" s="90" t="str">
        <f t="shared" si="1"/>
        <v>Non-residential</v>
      </c>
      <c r="K8" s="90" t="str">
        <f t="shared" si="2"/>
        <v>Non-Concession</v>
      </c>
      <c r="L8" s="57">
        <f t="shared" si="3"/>
        <v>0</v>
      </c>
      <c r="M8" s="57">
        <f t="shared" si="4"/>
        <v>0</v>
      </c>
      <c r="N8" s="91">
        <f t="shared" si="5"/>
        <v>10</v>
      </c>
      <c r="O8" s="31"/>
      <c r="P8" s="47" t="s">
        <v>57</v>
      </c>
    </row>
    <row r="9" spans="1:16" x14ac:dyDescent="0.25">
      <c r="A9" s="73" t="s">
        <v>70</v>
      </c>
      <c r="B9" t="s">
        <v>25</v>
      </c>
      <c r="C9" t="s">
        <v>26</v>
      </c>
      <c r="D9" s="31">
        <v>179961.02</v>
      </c>
      <c r="E9" s="74">
        <v>-26112.51</v>
      </c>
      <c r="F9" s="74">
        <v>153848.51</v>
      </c>
      <c r="G9" s="75"/>
      <c r="H9" s="60"/>
      <c r="I9" s="89">
        <f t="shared" si="0"/>
        <v>0</v>
      </c>
      <c r="J9" s="90" t="str">
        <f t="shared" si="1"/>
        <v>Non-residential</v>
      </c>
      <c r="K9" s="90" t="str">
        <f t="shared" si="2"/>
        <v>Non-Concession</v>
      </c>
      <c r="L9" s="57">
        <f t="shared" si="3"/>
        <v>0</v>
      </c>
      <c r="M9" s="57">
        <f t="shared" si="4"/>
        <v>0</v>
      </c>
      <c r="N9" s="91">
        <f t="shared" si="5"/>
        <v>0</v>
      </c>
      <c r="O9" s="31"/>
      <c r="P9" s="47" t="s">
        <v>59</v>
      </c>
    </row>
    <row r="10" spans="1:16" x14ac:dyDescent="0.25">
      <c r="A10" s="73" t="s">
        <v>70</v>
      </c>
      <c r="B10" t="s">
        <v>25</v>
      </c>
      <c r="C10" t="s">
        <v>28</v>
      </c>
      <c r="D10" s="31">
        <v>11294.39</v>
      </c>
      <c r="E10" s="74">
        <v>-1513.1</v>
      </c>
      <c r="F10" s="74">
        <v>9781.2900000000009</v>
      </c>
      <c r="G10" s="75"/>
      <c r="H10" s="60">
        <v>10</v>
      </c>
      <c r="I10" s="89" t="str">
        <f t="shared" si="0"/>
        <v>Instalment Plan</v>
      </c>
      <c r="J10" s="90" t="str">
        <f t="shared" si="1"/>
        <v>Non-residential</v>
      </c>
      <c r="K10" s="90" t="str">
        <f t="shared" si="2"/>
        <v>Non-Concession</v>
      </c>
      <c r="L10" s="57">
        <f t="shared" si="3"/>
        <v>0</v>
      </c>
      <c r="M10" s="57">
        <f t="shared" si="4"/>
        <v>0</v>
      </c>
      <c r="N10" s="91">
        <f t="shared" si="5"/>
        <v>10</v>
      </c>
      <c r="O10" s="31"/>
      <c r="P10" s="47" t="s">
        <v>60</v>
      </c>
    </row>
    <row r="11" spans="1:16" x14ac:dyDescent="0.25">
      <c r="A11" s="73" t="s">
        <v>70</v>
      </c>
      <c r="B11" t="s">
        <v>25</v>
      </c>
      <c r="C11" t="s">
        <v>2</v>
      </c>
      <c r="D11" s="31">
        <v>11457.65</v>
      </c>
      <c r="E11" s="74">
        <v>-222.05</v>
      </c>
      <c r="F11" s="74">
        <v>11235.6</v>
      </c>
      <c r="G11" s="75"/>
      <c r="H11" s="60">
        <v>10</v>
      </c>
      <c r="I11" s="89" t="str">
        <f t="shared" si="0"/>
        <v>Instalment Plan</v>
      </c>
      <c r="J11" s="90" t="str">
        <f t="shared" si="1"/>
        <v>Non-residential</v>
      </c>
      <c r="K11" s="90" t="str">
        <f t="shared" si="2"/>
        <v>Non-Concession</v>
      </c>
      <c r="L11" s="57">
        <f t="shared" si="3"/>
        <v>0</v>
      </c>
      <c r="M11" s="57">
        <f t="shared" si="4"/>
        <v>0</v>
      </c>
      <c r="N11" s="91">
        <f t="shared" si="5"/>
        <v>10</v>
      </c>
      <c r="O11" s="31"/>
      <c r="P11" s="47" t="s">
        <v>61</v>
      </c>
    </row>
    <row r="12" spans="1:16" x14ac:dyDescent="0.25">
      <c r="A12" s="73" t="s">
        <v>70</v>
      </c>
      <c r="B12" t="s">
        <v>25</v>
      </c>
      <c r="C12" t="s">
        <v>27</v>
      </c>
      <c r="D12" s="31">
        <v>2258.42</v>
      </c>
      <c r="E12" s="74">
        <v>-1451.06</v>
      </c>
      <c r="F12" s="74">
        <v>807.36</v>
      </c>
      <c r="G12" s="75"/>
      <c r="H12" s="60">
        <v>12</v>
      </c>
      <c r="I12" s="89" t="str">
        <f t="shared" si="0"/>
        <v>Instalment Plan</v>
      </c>
      <c r="J12" s="90" t="str">
        <f t="shared" si="1"/>
        <v>Non-residential</v>
      </c>
      <c r="K12" s="90" t="str">
        <f t="shared" si="2"/>
        <v>Non-Concession</v>
      </c>
      <c r="L12" s="57">
        <f t="shared" si="3"/>
        <v>0</v>
      </c>
      <c r="M12" s="57">
        <f t="shared" si="4"/>
        <v>0</v>
      </c>
      <c r="N12" s="91">
        <f t="shared" si="5"/>
        <v>12</v>
      </c>
      <c r="O12" s="31"/>
      <c r="P12" s="47" t="s">
        <v>57</v>
      </c>
    </row>
    <row r="13" spans="1:16" x14ac:dyDescent="0.25">
      <c r="A13" s="73" t="s">
        <v>70</v>
      </c>
      <c r="B13" t="s">
        <v>25</v>
      </c>
      <c r="C13" t="s">
        <v>29</v>
      </c>
      <c r="D13" s="31">
        <v>5739.58</v>
      </c>
      <c r="E13" s="74">
        <v>0</v>
      </c>
      <c r="F13" s="74">
        <v>5739.58</v>
      </c>
      <c r="G13" s="75"/>
      <c r="H13" s="60">
        <v>4</v>
      </c>
      <c r="I13" s="89" t="str">
        <f t="shared" si="0"/>
        <v>Instalment Plan</v>
      </c>
      <c r="J13" s="90" t="str">
        <f t="shared" si="1"/>
        <v>Non-residential</v>
      </c>
      <c r="K13" s="90" t="str">
        <f t="shared" si="2"/>
        <v>Non-Concession</v>
      </c>
      <c r="L13" s="57">
        <f t="shared" si="3"/>
        <v>0</v>
      </c>
      <c r="M13" s="57">
        <f t="shared" si="4"/>
        <v>0</v>
      </c>
      <c r="N13" s="91">
        <f t="shared" si="5"/>
        <v>4</v>
      </c>
      <c r="O13" s="31"/>
      <c r="P13" s="47" t="s">
        <v>59</v>
      </c>
    </row>
    <row r="14" spans="1:16" x14ac:dyDescent="0.25">
      <c r="A14" s="73" t="s">
        <v>70</v>
      </c>
      <c r="B14" t="s">
        <v>30</v>
      </c>
      <c r="C14" t="s">
        <v>26</v>
      </c>
      <c r="D14" s="31" t="s">
        <v>26</v>
      </c>
      <c r="E14" s="76">
        <v>1522846.95</v>
      </c>
      <c r="F14" s="76">
        <v>-423122.06</v>
      </c>
      <c r="G14" s="77">
        <v>1099724.8899999999</v>
      </c>
      <c r="H14" s="60"/>
      <c r="I14" s="89">
        <f t="shared" si="0"/>
        <v>0</v>
      </c>
      <c r="J14" s="90" t="str">
        <f t="shared" si="1"/>
        <v>Residential</v>
      </c>
      <c r="K14" s="90" t="str">
        <f t="shared" si="2"/>
        <v>Non-Concession</v>
      </c>
      <c r="L14" s="57">
        <f t="shared" si="3"/>
        <v>0</v>
      </c>
      <c r="M14" s="57">
        <f t="shared" si="4"/>
        <v>0</v>
      </c>
      <c r="N14" s="91">
        <f t="shared" si="5"/>
        <v>0</v>
      </c>
      <c r="O14" s="31"/>
    </row>
    <row r="15" spans="1:16" x14ac:dyDescent="0.25">
      <c r="A15" s="73" t="s">
        <v>70</v>
      </c>
      <c r="B15" t="s">
        <v>30</v>
      </c>
      <c r="C15" t="s">
        <v>26</v>
      </c>
      <c r="D15" s="31" t="s">
        <v>38</v>
      </c>
      <c r="E15" s="76">
        <v>78808.740000000005</v>
      </c>
      <c r="F15" s="76">
        <v>-47316.67</v>
      </c>
      <c r="G15" s="77">
        <v>31492.07</v>
      </c>
      <c r="H15" s="60"/>
      <c r="I15" s="89">
        <f t="shared" si="0"/>
        <v>0</v>
      </c>
      <c r="J15" s="90" t="str">
        <f t="shared" si="1"/>
        <v>Residential</v>
      </c>
      <c r="K15" s="90" t="str">
        <f t="shared" si="2"/>
        <v>Concession</v>
      </c>
      <c r="L15" s="57">
        <f t="shared" si="3"/>
        <v>0</v>
      </c>
      <c r="M15" s="57">
        <f t="shared" si="4"/>
        <v>0</v>
      </c>
      <c r="N15" s="91">
        <f t="shared" si="5"/>
        <v>0</v>
      </c>
      <c r="O15" s="31"/>
    </row>
    <row r="16" spans="1:16" x14ac:dyDescent="0.25">
      <c r="A16" s="73" t="s">
        <v>70</v>
      </c>
      <c r="B16" t="s">
        <v>30</v>
      </c>
      <c r="C16" t="s">
        <v>26</v>
      </c>
      <c r="D16" s="31" t="s">
        <v>39</v>
      </c>
      <c r="E16" s="76">
        <v>179860.79</v>
      </c>
      <c r="F16" s="76">
        <v>-146915.03</v>
      </c>
      <c r="G16" s="77">
        <v>32945.760000000002</v>
      </c>
      <c r="H16" s="60"/>
      <c r="I16" s="89">
        <f t="shared" si="0"/>
        <v>0</v>
      </c>
      <c r="J16" s="90" t="str">
        <f t="shared" si="1"/>
        <v>Residential</v>
      </c>
      <c r="K16" s="90" t="str">
        <f t="shared" si="2"/>
        <v>Concession</v>
      </c>
      <c r="L16" s="57">
        <f t="shared" si="3"/>
        <v>0</v>
      </c>
      <c r="M16" s="57">
        <f t="shared" si="4"/>
        <v>0</v>
      </c>
      <c r="N16" s="91">
        <f t="shared" si="5"/>
        <v>0</v>
      </c>
      <c r="O16" s="31"/>
    </row>
    <row r="17" spans="1:16" x14ac:dyDescent="0.25">
      <c r="A17" s="73" t="s">
        <v>70</v>
      </c>
      <c r="B17" t="s">
        <v>30</v>
      </c>
      <c r="C17" t="s">
        <v>26</v>
      </c>
      <c r="D17" s="31" t="s">
        <v>40</v>
      </c>
      <c r="E17" s="76">
        <v>4174.4399999999996</v>
      </c>
      <c r="F17" s="76">
        <v>-2878.68</v>
      </c>
      <c r="G17" s="77">
        <v>1295.76</v>
      </c>
      <c r="H17" s="60"/>
      <c r="I17" s="89">
        <f t="shared" si="0"/>
        <v>0</v>
      </c>
      <c r="J17" s="90" t="str">
        <f t="shared" si="1"/>
        <v>Residential</v>
      </c>
      <c r="K17" s="90" t="str">
        <f t="shared" si="2"/>
        <v>Concession</v>
      </c>
      <c r="L17" s="57">
        <f t="shared" si="3"/>
        <v>0</v>
      </c>
      <c r="M17" s="57">
        <f t="shared" si="4"/>
        <v>0</v>
      </c>
      <c r="N17" s="91">
        <f t="shared" si="5"/>
        <v>0</v>
      </c>
      <c r="O17" s="31"/>
      <c r="P17" s="47"/>
    </row>
    <row r="18" spans="1:16" x14ac:dyDescent="0.25">
      <c r="A18" s="73" t="s">
        <v>70</v>
      </c>
      <c r="B18" t="s">
        <v>30</v>
      </c>
      <c r="C18" t="s">
        <v>28</v>
      </c>
      <c r="D18" s="31" t="s">
        <v>26</v>
      </c>
      <c r="E18" s="76">
        <v>58838.85</v>
      </c>
      <c r="F18" s="76">
        <v>-43851.63</v>
      </c>
      <c r="G18" s="77">
        <v>14987.22</v>
      </c>
      <c r="H18" s="60">
        <v>325</v>
      </c>
      <c r="I18" s="89" t="str">
        <f t="shared" si="0"/>
        <v>Instalment Plan</v>
      </c>
      <c r="J18" s="90" t="str">
        <f t="shared" si="1"/>
        <v>Residential</v>
      </c>
      <c r="K18" s="90" t="str">
        <f t="shared" si="2"/>
        <v>Non-Concession</v>
      </c>
      <c r="L18" s="57">
        <f t="shared" si="3"/>
        <v>325</v>
      </c>
      <c r="M18" s="57">
        <f t="shared" si="4"/>
        <v>0</v>
      </c>
      <c r="N18" s="91">
        <f t="shared" si="5"/>
        <v>0</v>
      </c>
      <c r="O18" s="31"/>
      <c r="P18" s="47"/>
    </row>
    <row r="19" spans="1:16" x14ac:dyDescent="0.25">
      <c r="A19" s="73" t="s">
        <v>70</v>
      </c>
      <c r="B19" t="s">
        <v>30</v>
      </c>
      <c r="C19" t="s">
        <v>28</v>
      </c>
      <c r="D19" s="31" t="s">
        <v>38</v>
      </c>
      <c r="E19" s="76">
        <v>8641.93</v>
      </c>
      <c r="F19" s="76">
        <v>-12007.55</v>
      </c>
      <c r="G19" s="77">
        <v>-3365.62</v>
      </c>
      <c r="H19" s="60">
        <v>58</v>
      </c>
      <c r="I19" s="89" t="str">
        <f t="shared" si="0"/>
        <v>Instalment Plan</v>
      </c>
      <c r="J19" s="90" t="str">
        <f t="shared" si="1"/>
        <v>Residential</v>
      </c>
      <c r="K19" s="90" t="str">
        <f t="shared" si="2"/>
        <v>Concession</v>
      </c>
      <c r="L19" s="57">
        <f t="shared" si="3"/>
        <v>0</v>
      </c>
      <c r="M19" s="57">
        <f t="shared" si="4"/>
        <v>58</v>
      </c>
      <c r="N19" s="91">
        <f t="shared" si="5"/>
        <v>0</v>
      </c>
      <c r="O19" s="31"/>
    </row>
    <row r="20" spans="1:16" x14ac:dyDescent="0.25">
      <c r="A20" s="73" t="s">
        <v>70</v>
      </c>
      <c r="B20" t="s">
        <v>30</v>
      </c>
      <c r="C20" t="s">
        <v>28</v>
      </c>
      <c r="D20" s="31" t="s">
        <v>39</v>
      </c>
      <c r="E20" s="76">
        <v>18680.27</v>
      </c>
      <c r="F20" s="76">
        <v>-25437.67</v>
      </c>
      <c r="G20" s="77">
        <v>-6757.4</v>
      </c>
      <c r="H20" s="60">
        <v>162</v>
      </c>
      <c r="I20" s="89" t="str">
        <f t="shared" si="0"/>
        <v>Instalment Plan</v>
      </c>
      <c r="J20" s="90" t="str">
        <f t="shared" si="1"/>
        <v>Residential</v>
      </c>
      <c r="K20" s="90" t="str">
        <f t="shared" si="2"/>
        <v>Concession</v>
      </c>
      <c r="L20" s="57">
        <f t="shared" si="3"/>
        <v>0</v>
      </c>
      <c r="M20" s="57">
        <f t="shared" si="4"/>
        <v>162</v>
      </c>
      <c r="N20" s="91">
        <f t="shared" si="5"/>
        <v>0</v>
      </c>
      <c r="O20" s="31"/>
    </row>
    <row r="21" spans="1:16" x14ac:dyDescent="0.25">
      <c r="A21" s="73" t="s">
        <v>70</v>
      </c>
      <c r="B21" t="s">
        <v>30</v>
      </c>
      <c r="C21" t="s">
        <v>28</v>
      </c>
      <c r="D21" s="31" t="s">
        <v>40</v>
      </c>
      <c r="E21" s="76">
        <v>183.29</v>
      </c>
      <c r="F21" s="76">
        <v>-766.87</v>
      </c>
      <c r="G21" s="77">
        <v>-583.58000000000004</v>
      </c>
      <c r="H21" s="60">
        <v>3</v>
      </c>
      <c r="I21" s="89" t="str">
        <f t="shared" si="0"/>
        <v>Instalment Plan</v>
      </c>
      <c r="J21" s="90" t="str">
        <f t="shared" si="1"/>
        <v>Residential</v>
      </c>
      <c r="K21" s="90" t="str">
        <f t="shared" si="2"/>
        <v>Concession</v>
      </c>
      <c r="L21" s="57">
        <f t="shared" si="3"/>
        <v>0</v>
      </c>
      <c r="M21" s="57">
        <f t="shared" si="4"/>
        <v>3</v>
      </c>
      <c r="N21" s="91">
        <f t="shared" si="5"/>
        <v>0</v>
      </c>
      <c r="O21" s="31"/>
    </row>
    <row r="22" spans="1:16" x14ac:dyDescent="0.25">
      <c r="A22" s="73" t="s">
        <v>70</v>
      </c>
      <c r="B22" t="s">
        <v>30</v>
      </c>
      <c r="C22" t="s">
        <v>2</v>
      </c>
      <c r="D22" s="31" t="s">
        <v>26</v>
      </c>
      <c r="E22" s="76">
        <v>26953.27</v>
      </c>
      <c r="F22" s="76">
        <v>-6260.53</v>
      </c>
      <c r="G22" s="77">
        <v>20692.740000000002</v>
      </c>
      <c r="H22" s="60">
        <v>92</v>
      </c>
      <c r="I22" s="89" t="str">
        <f t="shared" si="0"/>
        <v>Instalment Plan</v>
      </c>
      <c r="J22" s="90" t="str">
        <f t="shared" si="1"/>
        <v>Residential</v>
      </c>
      <c r="K22" s="90" t="str">
        <f t="shared" si="2"/>
        <v>Non-Concession</v>
      </c>
      <c r="L22" s="57">
        <f t="shared" si="3"/>
        <v>92</v>
      </c>
      <c r="M22" s="57">
        <f t="shared" si="4"/>
        <v>0</v>
      </c>
      <c r="N22" s="91">
        <f t="shared" si="5"/>
        <v>0</v>
      </c>
      <c r="O22" s="31"/>
    </row>
    <row r="23" spans="1:16" x14ac:dyDescent="0.25">
      <c r="A23" s="73" t="s">
        <v>70</v>
      </c>
      <c r="B23" t="s">
        <v>30</v>
      </c>
      <c r="C23" t="s">
        <v>2</v>
      </c>
      <c r="D23" s="31" t="s">
        <v>38</v>
      </c>
      <c r="E23" s="76">
        <v>50399.07</v>
      </c>
      <c r="F23" s="76">
        <v>-11827.96</v>
      </c>
      <c r="G23" s="77">
        <v>38571.11</v>
      </c>
      <c r="H23" s="60">
        <v>196</v>
      </c>
      <c r="I23" s="89" t="str">
        <f t="shared" si="0"/>
        <v>Instalment Plan</v>
      </c>
      <c r="J23" s="90" t="str">
        <f t="shared" si="1"/>
        <v>Residential</v>
      </c>
      <c r="K23" s="90" t="str">
        <f t="shared" si="2"/>
        <v>Concession</v>
      </c>
      <c r="L23" s="57">
        <f t="shared" si="3"/>
        <v>0</v>
      </c>
      <c r="M23" s="57">
        <f t="shared" si="4"/>
        <v>196</v>
      </c>
      <c r="N23" s="91">
        <f t="shared" si="5"/>
        <v>0</v>
      </c>
      <c r="O23" s="31"/>
    </row>
    <row r="24" spans="1:16" x14ac:dyDescent="0.25">
      <c r="A24" s="73" t="s">
        <v>70</v>
      </c>
      <c r="B24" t="s">
        <v>30</v>
      </c>
      <c r="C24" t="s">
        <v>2</v>
      </c>
      <c r="D24" s="31" t="s">
        <v>39</v>
      </c>
      <c r="E24" s="76">
        <v>71205.509999999995</v>
      </c>
      <c r="F24" s="76">
        <v>-51083.9</v>
      </c>
      <c r="G24" s="77">
        <v>20121.61</v>
      </c>
      <c r="H24" s="60">
        <v>619</v>
      </c>
      <c r="I24" s="89" t="str">
        <f t="shared" si="0"/>
        <v>Instalment Plan</v>
      </c>
      <c r="J24" s="90" t="str">
        <f t="shared" si="1"/>
        <v>Residential</v>
      </c>
      <c r="K24" s="90" t="str">
        <f t="shared" si="2"/>
        <v>Concession</v>
      </c>
      <c r="L24" s="57">
        <f t="shared" si="3"/>
        <v>0</v>
      </c>
      <c r="M24" s="57">
        <f t="shared" si="4"/>
        <v>619</v>
      </c>
      <c r="N24" s="91">
        <f t="shared" si="5"/>
        <v>0</v>
      </c>
      <c r="O24" s="31"/>
    </row>
    <row r="25" spans="1:16" x14ac:dyDescent="0.25">
      <c r="A25" s="73" t="s">
        <v>70</v>
      </c>
      <c r="B25" t="s">
        <v>30</v>
      </c>
      <c r="C25" t="s">
        <v>27</v>
      </c>
      <c r="D25" s="31" t="s">
        <v>26</v>
      </c>
      <c r="E25" s="76">
        <v>55863.59</v>
      </c>
      <c r="F25" s="76">
        <v>-123698.17</v>
      </c>
      <c r="G25" s="77">
        <v>-67834.58</v>
      </c>
      <c r="H25" s="60">
        <v>718</v>
      </c>
      <c r="I25" s="89" t="str">
        <f t="shared" si="0"/>
        <v>Instalment Plan</v>
      </c>
      <c r="J25" s="90" t="str">
        <f t="shared" si="1"/>
        <v>Residential</v>
      </c>
      <c r="K25" s="90" t="str">
        <f t="shared" si="2"/>
        <v>Non-Concession</v>
      </c>
      <c r="L25" s="57">
        <f t="shared" si="3"/>
        <v>718</v>
      </c>
      <c r="M25" s="57">
        <f t="shared" si="4"/>
        <v>0</v>
      </c>
      <c r="N25" s="91">
        <f t="shared" si="5"/>
        <v>0</v>
      </c>
      <c r="O25" s="31"/>
    </row>
    <row r="26" spans="1:16" x14ac:dyDescent="0.25">
      <c r="A26" s="73" t="s">
        <v>70</v>
      </c>
      <c r="B26" t="s">
        <v>30</v>
      </c>
      <c r="C26" t="s">
        <v>27</v>
      </c>
      <c r="D26" s="31" t="s">
        <v>38</v>
      </c>
      <c r="E26" s="76">
        <v>4100.97</v>
      </c>
      <c r="F26" s="76">
        <v>-13211.92</v>
      </c>
      <c r="G26" s="77">
        <v>-9110.9500000000007</v>
      </c>
      <c r="H26" s="60">
        <v>87</v>
      </c>
      <c r="I26" s="89" t="str">
        <f t="shared" si="0"/>
        <v>Instalment Plan</v>
      </c>
      <c r="J26" s="90" t="str">
        <f t="shared" si="1"/>
        <v>Residential</v>
      </c>
      <c r="K26" s="90" t="str">
        <f t="shared" si="2"/>
        <v>Concession</v>
      </c>
      <c r="L26" s="57">
        <f t="shared" si="3"/>
        <v>0</v>
      </c>
      <c r="M26" s="57">
        <f t="shared" si="4"/>
        <v>87</v>
      </c>
      <c r="N26" s="91">
        <f t="shared" si="5"/>
        <v>0</v>
      </c>
      <c r="O26" s="31"/>
    </row>
    <row r="27" spans="1:16" x14ac:dyDescent="0.25">
      <c r="A27" s="73" t="s">
        <v>70</v>
      </c>
      <c r="B27" t="s">
        <v>30</v>
      </c>
      <c r="C27" t="s">
        <v>27</v>
      </c>
      <c r="D27" s="31" t="s">
        <v>39</v>
      </c>
      <c r="E27" s="76">
        <v>44914.82</v>
      </c>
      <c r="F27" s="76">
        <v>-35827.86</v>
      </c>
      <c r="G27" s="77">
        <v>9086.9599999999991</v>
      </c>
      <c r="H27" s="60">
        <v>228</v>
      </c>
      <c r="I27" s="89" t="str">
        <f t="shared" si="0"/>
        <v>Instalment Plan</v>
      </c>
      <c r="J27" s="90" t="str">
        <f t="shared" si="1"/>
        <v>Residential</v>
      </c>
      <c r="K27" s="90" t="str">
        <f t="shared" si="2"/>
        <v>Concession</v>
      </c>
      <c r="L27" s="57">
        <f t="shared" si="3"/>
        <v>0</v>
      </c>
      <c r="M27" s="57">
        <f t="shared" si="4"/>
        <v>228</v>
      </c>
      <c r="N27" s="91">
        <f t="shared" si="5"/>
        <v>0</v>
      </c>
      <c r="O27" s="31"/>
    </row>
    <row r="28" spans="1:16" x14ac:dyDescent="0.25">
      <c r="A28" s="73" t="s">
        <v>70</v>
      </c>
      <c r="B28" t="s">
        <v>30</v>
      </c>
      <c r="C28" t="s">
        <v>27</v>
      </c>
      <c r="D28" s="31" t="s">
        <v>40</v>
      </c>
      <c r="E28" s="76">
        <v>74.92</v>
      </c>
      <c r="F28" s="76">
        <v>-1537.79</v>
      </c>
      <c r="G28" s="77">
        <v>-1462.87</v>
      </c>
      <c r="H28" s="60">
        <v>8</v>
      </c>
      <c r="I28" s="89" t="str">
        <f t="shared" si="0"/>
        <v>Instalment Plan</v>
      </c>
      <c r="J28" s="90" t="str">
        <f t="shared" si="1"/>
        <v>Residential</v>
      </c>
      <c r="K28" s="90" t="str">
        <f t="shared" si="2"/>
        <v>Concession</v>
      </c>
      <c r="L28" s="57">
        <f t="shared" si="3"/>
        <v>0</v>
      </c>
      <c r="M28" s="57">
        <f t="shared" si="4"/>
        <v>8</v>
      </c>
      <c r="N28" s="91">
        <f t="shared" si="5"/>
        <v>0</v>
      </c>
      <c r="O28" s="31"/>
    </row>
    <row r="29" spans="1:16" x14ac:dyDescent="0.25">
      <c r="A29" s="73" t="s">
        <v>70</v>
      </c>
      <c r="B29" t="s">
        <v>30</v>
      </c>
      <c r="C29" t="s">
        <v>29</v>
      </c>
      <c r="D29" s="31" t="s">
        <v>26</v>
      </c>
      <c r="E29" s="76">
        <v>19343.84</v>
      </c>
      <c r="F29" s="76">
        <v>-221.48</v>
      </c>
      <c r="G29" s="77">
        <v>19122.36</v>
      </c>
      <c r="H29" s="60">
        <v>59</v>
      </c>
      <c r="I29" s="89" t="str">
        <f t="shared" si="0"/>
        <v>Instalment Plan</v>
      </c>
      <c r="J29" s="90" t="str">
        <f t="shared" si="1"/>
        <v>Residential</v>
      </c>
      <c r="K29" s="90" t="str">
        <f t="shared" si="2"/>
        <v>Non-Concession</v>
      </c>
      <c r="L29" s="57">
        <f t="shared" si="3"/>
        <v>59</v>
      </c>
      <c r="M29" s="57">
        <f t="shared" si="4"/>
        <v>0</v>
      </c>
      <c r="N29" s="91">
        <f t="shared" si="5"/>
        <v>0</v>
      </c>
      <c r="O29" s="31"/>
    </row>
    <row r="30" spans="1:16" x14ac:dyDescent="0.25">
      <c r="A30" s="73" t="s">
        <v>70</v>
      </c>
      <c r="B30" t="s">
        <v>30</v>
      </c>
      <c r="C30" t="s">
        <v>29</v>
      </c>
      <c r="D30" s="31" t="s">
        <v>38</v>
      </c>
      <c r="E30" s="76">
        <v>2199.34</v>
      </c>
      <c r="F30" s="76">
        <v>-99.59</v>
      </c>
      <c r="G30" s="77">
        <v>2099.75</v>
      </c>
      <c r="H30" s="60">
        <v>14</v>
      </c>
      <c r="I30" s="89" t="str">
        <f t="shared" si="0"/>
        <v>Instalment Plan</v>
      </c>
      <c r="J30" s="90" t="str">
        <f t="shared" si="1"/>
        <v>Residential</v>
      </c>
      <c r="K30" s="90" t="str">
        <f t="shared" si="2"/>
        <v>Concession</v>
      </c>
      <c r="L30" s="57">
        <f t="shared" si="3"/>
        <v>0</v>
      </c>
      <c r="M30" s="57">
        <f t="shared" si="4"/>
        <v>14</v>
      </c>
      <c r="N30" s="91">
        <f t="shared" si="5"/>
        <v>0</v>
      </c>
      <c r="O30" s="31"/>
    </row>
    <row r="31" spans="1:16" x14ac:dyDescent="0.25">
      <c r="A31" s="73" t="s">
        <v>70</v>
      </c>
      <c r="B31" t="s">
        <v>30</v>
      </c>
      <c r="C31" t="s">
        <v>29</v>
      </c>
      <c r="D31" s="31" t="s">
        <v>39</v>
      </c>
      <c r="E31" s="76">
        <v>3445.97</v>
      </c>
      <c r="F31" s="76">
        <v>0</v>
      </c>
      <c r="G31" s="77">
        <v>3445.97</v>
      </c>
      <c r="H31" s="60">
        <v>23</v>
      </c>
      <c r="I31" s="89" t="str">
        <f t="shared" si="0"/>
        <v>Instalment Plan</v>
      </c>
      <c r="J31" s="90" t="str">
        <f t="shared" si="1"/>
        <v>Residential</v>
      </c>
      <c r="K31" s="90" t="str">
        <f t="shared" si="2"/>
        <v>Concession</v>
      </c>
      <c r="L31" s="57">
        <f t="shared" si="3"/>
        <v>0</v>
      </c>
      <c r="M31" s="57">
        <f t="shared" si="4"/>
        <v>23</v>
      </c>
      <c r="N31" s="91">
        <f t="shared" si="5"/>
        <v>0</v>
      </c>
      <c r="O31" s="31"/>
    </row>
    <row r="32" spans="1:16" x14ac:dyDescent="0.25">
      <c r="A32" s="73"/>
      <c r="D32" s="31"/>
      <c r="E32" s="76"/>
      <c r="F32" s="76"/>
      <c r="G32" s="77"/>
      <c r="H32" s="61"/>
      <c r="I32" s="89">
        <f t="shared" si="0"/>
        <v>0</v>
      </c>
      <c r="J32" s="90">
        <f t="shared" si="1"/>
        <v>0</v>
      </c>
      <c r="K32" s="90" t="str">
        <f t="shared" si="2"/>
        <v>Non-Concession</v>
      </c>
      <c r="L32" s="57">
        <f t="shared" si="3"/>
        <v>0</v>
      </c>
      <c r="M32" s="57">
        <f t="shared" si="4"/>
        <v>0</v>
      </c>
      <c r="N32" s="91">
        <f t="shared" si="5"/>
        <v>0</v>
      </c>
      <c r="O32" s="31"/>
    </row>
    <row r="33" spans="1:15" x14ac:dyDescent="0.25">
      <c r="A33" s="73"/>
      <c r="D33" s="31"/>
      <c r="E33" s="74"/>
      <c r="F33" s="74"/>
      <c r="G33" s="75"/>
      <c r="H33" s="61"/>
      <c r="I33" s="89">
        <f t="shared" si="0"/>
        <v>0</v>
      </c>
      <c r="J33" s="90">
        <f t="shared" si="1"/>
        <v>0</v>
      </c>
      <c r="K33" s="90" t="str">
        <f t="shared" si="2"/>
        <v>Non-Concession</v>
      </c>
      <c r="L33" s="57">
        <f t="shared" si="3"/>
        <v>0</v>
      </c>
      <c r="M33" s="57">
        <f t="shared" si="4"/>
        <v>0</v>
      </c>
      <c r="N33" s="91">
        <f t="shared" si="5"/>
        <v>0</v>
      </c>
      <c r="O33" s="31"/>
    </row>
    <row r="34" spans="1:15" x14ac:dyDescent="0.25">
      <c r="A34" s="73"/>
      <c r="D34" s="31"/>
      <c r="E34" s="74"/>
      <c r="F34" s="74"/>
      <c r="G34" s="75"/>
      <c r="H34" s="61"/>
      <c r="I34" s="89">
        <f t="shared" si="0"/>
        <v>0</v>
      </c>
      <c r="J34" s="90">
        <f t="shared" si="1"/>
        <v>0</v>
      </c>
      <c r="K34" s="90" t="str">
        <f t="shared" si="2"/>
        <v>Non-Concession</v>
      </c>
      <c r="L34" s="57">
        <f t="shared" si="3"/>
        <v>0</v>
      </c>
      <c r="M34" s="57">
        <f t="shared" si="4"/>
        <v>0</v>
      </c>
      <c r="N34" s="91">
        <f t="shared" si="5"/>
        <v>0</v>
      </c>
      <c r="O34" s="31"/>
    </row>
    <row r="35" spans="1:15" x14ac:dyDescent="0.25">
      <c r="A35" s="73"/>
      <c r="D35" s="31"/>
      <c r="E35" s="74"/>
      <c r="F35" s="74"/>
      <c r="G35" s="75"/>
      <c r="H35" s="61"/>
      <c r="I35" s="89">
        <f t="shared" si="0"/>
        <v>0</v>
      </c>
      <c r="J35" s="90">
        <f t="shared" si="1"/>
        <v>0</v>
      </c>
      <c r="K35" s="90" t="str">
        <f t="shared" si="2"/>
        <v>Non-Concession</v>
      </c>
      <c r="L35" s="57">
        <f t="shared" si="3"/>
        <v>0</v>
      </c>
      <c r="M35" s="57">
        <f t="shared" si="4"/>
        <v>0</v>
      </c>
      <c r="N35" s="91">
        <f t="shared" si="5"/>
        <v>0</v>
      </c>
      <c r="O35" s="31"/>
    </row>
    <row r="36" spans="1:15" x14ac:dyDescent="0.25">
      <c r="A36" s="73"/>
      <c r="D36" s="31"/>
      <c r="E36" s="74"/>
      <c r="F36" s="74"/>
      <c r="G36" s="75"/>
      <c r="H36" s="61"/>
      <c r="I36" s="89">
        <f t="shared" si="0"/>
        <v>0</v>
      </c>
      <c r="J36" s="90">
        <f t="shared" si="1"/>
        <v>0</v>
      </c>
      <c r="K36" s="90" t="str">
        <f t="shared" si="2"/>
        <v>Non-Concession</v>
      </c>
      <c r="L36" s="57">
        <f t="shared" si="3"/>
        <v>0</v>
      </c>
      <c r="M36" s="57">
        <f t="shared" si="4"/>
        <v>0</v>
      </c>
      <c r="N36" s="91">
        <f t="shared" si="5"/>
        <v>0</v>
      </c>
      <c r="O36" s="31"/>
    </row>
    <row r="37" spans="1:15" x14ac:dyDescent="0.25">
      <c r="A37" s="73"/>
      <c r="D37" s="31"/>
      <c r="E37" s="74"/>
      <c r="F37" s="74"/>
      <c r="G37" s="75"/>
      <c r="H37" s="61"/>
      <c r="I37" s="89">
        <f t="shared" si="0"/>
        <v>0</v>
      </c>
      <c r="J37" s="90">
        <f t="shared" si="1"/>
        <v>0</v>
      </c>
      <c r="K37" s="90" t="str">
        <f t="shared" si="2"/>
        <v>Non-Concession</v>
      </c>
      <c r="L37" s="57">
        <f t="shared" si="3"/>
        <v>0</v>
      </c>
      <c r="M37" s="57">
        <f t="shared" si="4"/>
        <v>0</v>
      </c>
      <c r="N37" s="91">
        <f t="shared" si="5"/>
        <v>0</v>
      </c>
      <c r="O37" s="31"/>
    </row>
    <row r="38" spans="1:15" x14ac:dyDescent="0.25">
      <c r="A38" s="73"/>
      <c r="D38" s="31"/>
      <c r="E38" s="74"/>
      <c r="F38" s="74"/>
      <c r="G38" s="75"/>
      <c r="H38" s="61"/>
      <c r="I38" s="89">
        <f t="shared" si="0"/>
        <v>0</v>
      </c>
      <c r="J38" s="90">
        <f t="shared" si="1"/>
        <v>0</v>
      </c>
      <c r="K38" s="90" t="str">
        <f t="shared" si="2"/>
        <v>Non-Concession</v>
      </c>
      <c r="L38" s="57">
        <f t="shared" si="3"/>
        <v>0</v>
      </c>
      <c r="M38" s="57">
        <f t="shared" si="4"/>
        <v>0</v>
      </c>
      <c r="N38" s="91">
        <f t="shared" si="5"/>
        <v>0</v>
      </c>
      <c r="O38" s="31"/>
    </row>
    <row r="39" spans="1:15" x14ac:dyDescent="0.25">
      <c r="A39" s="73"/>
      <c r="D39" s="31"/>
      <c r="E39" s="74"/>
      <c r="F39" s="74"/>
      <c r="G39" s="75"/>
      <c r="H39" s="61"/>
      <c r="I39" s="89">
        <f t="shared" si="0"/>
        <v>0</v>
      </c>
      <c r="J39" s="90">
        <f t="shared" si="1"/>
        <v>0</v>
      </c>
      <c r="K39" s="90" t="str">
        <f t="shared" si="2"/>
        <v>Non-Concession</v>
      </c>
      <c r="L39" s="57">
        <f t="shared" si="3"/>
        <v>0</v>
      </c>
      <c r="M39" s="57">
        <f t="shared" si="4"/>
        <v>0</v>
      </c>
      <c r="N39" s="91">
        <f t="shared" si="5"/>
        <v>0</v>
      </c>
      <c r="O39" s="31"/>
    </row>
    <row r="40" spans="1:15" x14ac:dyDescent="0.25">
      <c r="A40" s="73"/>
      <c r="D40" s="31"/>
      <c r="E40" s="74"/>
      <c r="F40" s="74"/>
      <c r="G40" s="75"/>
      <c r="H40" s="61"/>
      <c r="I40" s="89">
        <f t="shared" si="0"/>
        <v>0</v>
      </c>
      <c r="J40" s="90">
        <f t="shared" si="1"/>
        <v>0</v>
      </c>
      <c r="K40" s="90" t="str">
        <f t="shared" si="2"/>
        <v>Non-Concession</v>
      </c>
      <c r="L40" s="57">
        <f t="shared" si="3"/>
        <v>0</v>
      </c>
      <c r="M40" s="57">
        <f t="shared" si="4"/>
        <v>0</v>
      </c>
      <c r="N40" s="91">
        <f t="shared" si="5"/>
        <v>0</v>
      </c>
      <c r="O40" s="31"/>
    </row>
    <row r="41" spans="1:15" x14ac:dyDescent="0.25">
      <c r="A41" s="73"/>
      <c r="D41" s="31"/>
      <c r="E41" s="74"/>
      <c r="F41" s="74"/>
      <c r="G41" s="75"/>
      <c r="H41" s="61"/>
      <c r="I41" s="89">
        <f t="shared" si="0"/>
        <v>0</v>
      </c>
      <c r="J41" s="90">
        <f t="shared" si="1"/>
        <v>0</v>
      </c>
      <c r="K41" s="90" t="str">
        <f t="shared" si="2"/>
        <v>Non-Concession</v>
      </c>
      <c r="L41" s="57">
        <f t="shared" si="3"/>
        <v>0</v>
      </c>
      <c r="M41" s="57">
        <f t="shared" si="4"/>
        <v>0</v>
      </c>
      <c r="N41" s="91">
        <f t="shared" si="5"/>
        <v>0</v>
      </c>
      <c r="O41" s="31"/>
    </row>
    <row r="42" spans="1:15" x14ac:dyDescent="0.25">
      <c r="A42" s="73"/>
      <c r="D42" s="31"/>
      <c r="E42" s="74"/>
      <c r="F42" s="74"/>
      <c r="G42" s="75"/>
      <c r="H42" s="61"/>
      <c r="I42" s="89">
        <f t="shared" si="0"/>
        <v>0</v>
      </c>
      <c r="J42" s="90">
        <f t="shared" si="1"/>
        <v>0</v>
      </c>
      <c r="K42" s="90" t="str">
        <f t="shared" si="2"/>
        <v>Non-Concession</v>
      </c>
      <c r="L42" s="57">
        <f t="shared" si="3"/>
        <v>0</v>
      </c>
      <c r="M42" s="57">
        <f t="shared" si="4"/>
        <v>0</v>
      </c>
      <c r="N42" s="91">
        <f t="shared" si="5"/>
        <v>0</v>
      </c>
      <c r="O42" s="31"/>
    </row>
    <row r="43" spans="1:15" ht="15" customHeight="1" x14ac:dyDescent="0.25">
      <c r="A43" s="78"/>
      <c r="B43" s="2"/>
      <c r="C43" s="2"/>
      <c r="D43" s="2"/>
      <c r="E43" s="79"/>
      <c r="F43" s="79"/>
      <c r="G43" s="80"/>
      <c r="H43" s="62"/>
      <c r="I43" s="92"/>
      <c r="J43" s="93"/>
      <c r="K43" s="93"/>
      <c r="L43" s="94">
        <f>SUM(L2:L42)</f>
        <v>1194</v>
      </c>
      <c r="M43" s="94">
        <f t="shared" ref="M43:N43" si="6">SUM(M2:M42)</f>
        <v>1398</v>
      </c>
      <c r="N43" s="95">
        <f t="shared" si="6"/>
        <v>78</v>
      </c>
    </row>
    <row r="44" spans="1:15" ht="15" customHeight="1" x14ac:dyDescent="0.25">
      <c r="E44" s="52"/>
      <c r="F44" s="52"/>
      <c r="G44" s="52"/>
      <c r="I44" s="50"/>
      <c r="J44" s="50"/>
      <c r="K44" s="50"/>
    </row>
    <row r="45" spans="1:15" x14ac:dyDescent="0.25">
      <c r="D45" t="s">
        <v>63</v>
      </c>
      <c r="E45" t="s">
        <v>62</v>
      </c>
      <c r="F45" t="s">
        <v>53</v>
      </c>
      <c r="G45" t="s">
        <v>50</v>
      </c>
      <c r="H45" t="s">
        <v>51</v>
      </c>
      <c r="I45" t="s">
        <v>52</v>
      </c>
    </row>
    <row r="46" spans="1:15" x14ac:dyDescent="0.25">
      <c r="A46" s="17" t="s">
        <v>15</v>
      </c>
      <c r="B46" s="18"/>
      <c r="C46" s="33"/>
      <c r="D46" s="34">
        <f>L43</f>
        <v>1194</v>
      </c>
      <c r="E46">
        <f>'2019-20'!D41</f>
        <v>1385</v>
      </c>
      <c r="F46">
        <f>'2018-19'!D46</f>
        <v>1302</v>
      </c>
      <c r="G46">
        <f>'2017-18'!D46</f>
        <v>1243</v>
      </c>
      <c r="H46">
        <f>'2016-17'!D35</f>
        <v>1105</v>
      </c>
      <c r="I46">
        <f>'2015-16'!C10</f>
        <v>1057</v>
      </c>
    </row>
    <row r="47" spans="1:15" x14ac:dyDescent="0.25">
      <c r="A47" s="20" t="s">
        <v>16</v>
      </c>
      <c r="B47" s="21"/>
      <c r="C47" s="32"/>
      <c r="D47" s="35">
        <f>M43</f>
        <v>1398</v>
      </c>
      <c r="E47">
        <f>'2019-20'!D42</f>
        <v>1464</v>
      </c>
      <c r="F47">
        <f>'2018-19'!D47</f>
        <v>1486</v>
      </c>
      <c r="G47">
        <f>'2017-18'!D47</f>
        <v>1405</v>
      </c>
      <c r="H47">
        <f>'2016-17'!D36</f>
        <v>1369</v>
      </c>
      <c r="I47">
        <f>'2015-16'!C11</f>
        <v>1326</v>
      </c>
    </row>
    <row r="48" spans="1:15" x14ac:dyDescent="0.25">
      <c r="A48" s="23" t="s">
        <v>17</v>
      </c>
      <c r="B48" s="24"/>
      <c r="C48" s="36"/>
      <c r="D48" s="37">
        <f>N43</f>
        <v>78</v>
      </c>
      <c r="E48">
        <f>'2019-20'!D43</f>
        <v>141</v>
      </c>
      <c r="F48">
        <f>'2018-19'!D48</f>
        <v>117</v>
      </c>
      <c r="G48">
        <f>'2017-18'!D48</f>
        <v>99</v>
      </c>
      <c r="H48">
        <f>'2016-17'!D37</f>
        <v>96</v>
      </c>
      <c r="I48">
        <f>'2015-16'!C12</f>
        <v>102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48"/>
  <sheetViews>
    <sheetView zoomScaleNormal="100" workbookViewId="0">
      <selection activeCell="C31" sqref="C31"/>
    </sheetView>
  </sheetViews>
  <sheetFormatPr defaultRowHeight="15" x14ac:dyDescent="0.25"/>
  <cols>
    <col min="1" max="1" width="7.7109375" bestFit="1" customWidth="1"/>
    <col min="2" max="2" width="15.5703125" bestFit="1" customWidth="1"/>
    <col min="3" max="3" width="19.7109375" bestFit="1" customWidth="1"/>
    <col min="4" max="5" width="13.85546875" bestFit="1" customWidth="1"/>
    <col min="6" max="6" width="13.28515625" bestFit="1" customWidth="1"/>
    <col min="7" max="7" width="13.85546875" bestFit="1" customWidth="1"/>
    <col min="8" max="8" width="13.85546875" style="49" customWidth="1"/>
    <col min="9" max="9" width="16.42578125" bestFit="1" customWidth="1"/>
    <col min="10" max="10" width="16.5703125" bestFit="1" customWidth="1"/>
    <col min="11" max="11" width="17" bestFit="1" customWidth="1"/>
    <col min="12" max="14" width="13.85546875" style="53" customWidth="1"/>
    <col min="15" max="15" width="13.85546875" customWidth="1"/>
  </cols>
  <sheetData>
    <row r="1" spans="1:16" s="21" customFormat="1" x14ac:dyDescent="0.25">
      <c r="A1" s="64" t="s">
        <v>18</v>
      </c>
      <c r="B1" s="65" t="s">
        <v>19</v>
      </c>
      <c r="C1" s="65" t="s">
        <v>20</v>
      </c>
      <c r="D1" s="82"/>
      <c r="E1" s="66" t="s">
        <v>21</v>
      </c>
      <c r="F1" s="66" t="s">
        <v>22</v>
      </c>
      <c r="G1" s="67" t="s">
        <v>23</v>
      </c>
      <c r="H1" s="63" t="s">
        <v>33</v>
      </c>
      <c r="I1" s="81" t="s">
        <v>45</v>
      </c>
      <c r="J1" s="82" t="s">
        <v>46</v>
      </c>
      <c r="K1" s="82" t="s">
        <v>47</v>
      </c>
      <c r="L1" s="83" t="s">
        <v>34</v>
      </c>
      <c r="M1" s="83" t="s">
        <v>35</v>
      </c>
      <c r="N1" s="84" t="s">
        <v>36</v>
      </c>
    </row>
    <row r="2" spans="1:16" x14ac:dyDescent="0.25">
      <c r="A2" s="107" t="s">
        <v>73</v>
      </c>
      <c r="B2" s="108" t="s">
        <v>26</v>
      </c>
      <c r="C2" s="108" t="s">
        <v>26</v>
      </c>
      <c r="D2" s="109"/>
      <c r="E2" s="109">
        <v>1413290.07</v>
      </c>
      <c r="F2" s="110">
        <v>-8734.6299999999992</v>
      </c>
      <c r="G2" s="110">
        <v>1404555.44</v>
      </c>
      <c r="H2" s="111"/>
      <c r="I2" s="85">
        <f>IF(OR(C2="Arrears &amp; Current",C2="Direct Debit",C2="Centrepay",C2="Special Arrangement"),"Instalment Plan",0)</f>
        <v>0</v>
      </c>
      <c r="J2" s="86">
        <f>IF(OR(B2="Major",B2="Non-Residential",B2="Rural"),"Non-residential",IF(B2="Residential","Residential",0))</f>
        <v>0</v>
      </c>
      <c r="K2" s="86" t="str">
        <f>IF(OR(D2="Health Card",D2="Social Security",D2="veteran"),"Concession","Non-Concession")</f>
        <v>Non-Concession</v>
      </c>
      <c r="L2" s="87">
        <f>IF(AND(I2="Instalment Plan",J2="Residential",K2="Non-Concession"),H2,0)</f>
        <v>0</v>
      </c>
      <c r="M2" s="87">
        <f>IF(AND(I2="Instalment Plan",J2="Residential",K2="Concession"),H2,0)</f>
        <v>0</v>
      </c>
      <c r="N2" s="88">
        <f>IF(AND(I2="Instalment Plan",J2="Non-Residential"),H2,0)</f>
        <v>0</v>
      </c>
      <c r="O2" s="31"/>
    </row>
    <row r="3" spans="1:16" x14ac:dyDescent="0.25">
      <c r="A3" s="107" t="s">
        <v>73</v>
      </c>
      <c r="B3" s="108" t="s">
        <v>32</v>
      </c>
      <c r="C3" s="108" t="s">
        <v>26</v>
      </c>
      <c r="D3" s="109"/>
      <c r="E3" s="109">
        <v>811324.28</v>
      </c>
      <c r="F3" s="110">
        <v>0</v>
      </c>
      <c r="G3" s="110">
        <v>811324.28</v>
      </c>
      <c r="H3" s="111"/>
      <c r="I3" s="89">
        <f t="shared" ref="I3:I42" si="0">IF(OR(C3="Arrears &amp; Current",C3="Direct Debit",C3="Centrepay",C3="Special Arrangement"),"Instalment Plan",0)</f>
        <v>0</v>
      </c>
      <c r="J3" s="90" t="str">
        <f t="shared" ref="J3:J42" si="1">IF(OR(B3="Major",B3="Non-Residential",B3="Rural"),"Non-residential",IF(B3="Residential","Residential",0))</f>
        <v>Non-residential</v>
      </c>
      <c r="K3" s="90" t="str">
        <f t="shared" ref="K3:K42" si="2">IF(OR(D3="Health Card",D3="Social Security",D3="veteran"),"Concession","Non-Concession")</f>
        <v>Non-Concession</v>
      </c>
      <c r="L3" s="57">
        <f t="shared" ref="L3:L42" si="3">IF(AND(I3="Instalment Plan",J3="Residential",K3="Non-Concession"),H3,0)</f>
        <v>0</v>
      </c>
      <c r="M3" s="57">
        <f t="shared" ref="M3:M42" si="4">IF(AND(I3="Instalment Plan",J3="Residential",K3="Concession"),H3,0)</f>
        <v>0</v>
      </c>
      <c r="N3" s="91">
        <f t="shared" ref="N3:N42" si="5">IF(AND(I3="Instalment Plan",J3="Non-Residential"),H3,0)</f>
        <v>0</v>
      </c>
      <c r="O3" s="31"/>
    </row>
    <row r="4" spans="1:16" x14ac:dyDescent="0.25">
      <c r="A4" s="107" t="s">
        <v>73</v>
      </c>
      <c r="B4" s="108" t="s">
        <v>31</v>
      </c>
      <c r="C4" s="108" t="s">
        <v>26</v>
      </c>
      <c r="D4" s="109"/>
      <c r="E4" s="109">
        <v>337139.8</v>
      </c>
      <c r="F4" s="110">
        <v>-145229.97</v>
      </c>
      <c r="G4" s="110">
        <v>191909.83</v>
      </c>
      <c r="H4" s="111"/>
      <c r="I4" s="89">
        <f t="shared" si="0"/>
        <v>0</v>
      </c>
      <c r="J4" s="90" t="str">
        <f t="shared" si="1"/>
        <v>Non-residential</v>
      </c>
      <c r="K4" s="90" t="str">
        <f t="shared" si="2"/>
        <v>Non-Concession</v>
      </c>
      <c r="L4" s="57">
        <f t="shared" si="3"/>
        <v>0</v>
      </c>
      <c r="M4" s="57">
        <f t="shared" si="4"/>
        <v>0</v>
      </c>
      <c r="N4" s="91">
        <f t="shared" si="5"/>
        <v>0</v>
      </c>
      <c r="O4" s="31"/>
    </row>
    <row r="5" spans="1:16" x14ac:dyDescent="0.25">
      <c r="A5" s="73" t="s">
        <v>73</v>
      </c>
      <c r="B5" t="s">
        <v>31</v>
      </c>
      <c r="C5" t="s">
        <v>28</v>
      </c>
      <c r="D5" s="109"/>
      <c r="E5" s="31">
        <v>13514.4</v>
      </c>
      <c r="F5" s="76">
        <v>-2123.77</v>
      </c>
      <c r="G5" s="76">
        <v>11390.63</v>
      </c>
      <c r="H5" s="100">
        <v>14</v>
      </c>
      <c r="I5" s="89" t="str">
        <f t="shared" si="0"/>
        <v>Instalment Plan</v>
      </c>
      <c r="J5" s="90" t="str">
        <f t="shared" si="1"/>
        <v>Non-residential</v>
      </c>
      <c r="K5" s="90" t="str">
        <f t="shared" si="2"/>
        <v>Non-Concession</v>
      </c>
      <c r="L5" s="57">
        <f t="shared" si="3"/>
        <v>0</v>
      </c>
      <c r="M5" s="57">
        <f t="shared" si="4"/>
        <v>0</v>
      </c>
      <c r="N5" s="91">
        <f t="shared" si="5"/>
        <v>14</v>
      </c>
      <c r="O5" s="31"/>
      <c r="P5" s="1" t="s">
        <v>72</v>
      </c>
    </row>
    <row r="6" spans="1:16" x14ac:dyDescent="0.25">
      <c r="A6" s="73" t="s">
        <v>73</v>
      </c>
      <c r="B6" t="s">
        <v>31</v>
      </c>
      <c r="C6" t="s">
        <v>2</v>
      </c>
      <c r="D6" s="109"/>
      <c r="E6" s="31">
        <v>1344.78</v>
      </c>
      <c r="F6" s="76">
        <v>0</v>
      </c>
      <c r="G6" s="76">
        <v>1344.78</v>
      </c>
      <c r="H6" s="100">
        <v>1</v>
      </c>
      <c r="I6" s="89" t="str">
        <f t="shared" si="0"/>
        <v>Instalment Plan</v>
      </c>
      <c r="J6" s="90" t="str">
        <f t="shared" si="1"/>
        <v>Non-residential</v>
      </c>
      <c r="K6" s="90" t="str">
        <f t="shared" si="2"/>
        <v>Non-Concession</v>
      </c>
      <c r="L6" s="57">
        <f t="shared" si="3"/>
        <v>0</v>
      </c>
      <c r="M6" s="57">
        <f t="shared" si="4"/>
        <v>0</v>
      </c>
      <c r="N6" s="91">
        <f t="shared" si="5"/>
        <v>1</v>
      </c>
      <c r="O6" s="31"/>
      <c r="P6" s="47" t="s">
        <v>58</v>
      </c>
    </row>
    <row r="7" spans="1:16" x14ac:dyDescent="0.25">
      <c r="A7" s="73" t="s">
        <v>73</v>
      </c>
      <c r="B7" t="s">
        <v>31</v>
      </c>
      <c r="C7" t="s">
        <v>27</v>
      </c>
      <c r="D7" s="109"/>
      <c r="E7" s="31">
        <v>73837.89</v>
      </c>
      <c r="F7" s="76">
        <v>-4688.5</v>
      </c>
      <c r="G7" s="76">
        <v>69149.39</v>
      </c>
      <c r="H7" s="100">
        <v>20</v>
      </c>
      <c r="I7" s="89" t="str">
        <f t="shared" si="0"/>
        <v>Instalment Plan</v>
      </c>
      <c r="J7" s="90" t="str">
        <f t="shared" si="1"/>
        <v>Non-residential</v>
      </c>
      <c r="K7" s="90" t="str">
        <f t="shared" si="2"/>
        <v>Non-Concession</v>
      </c>
      <c r="L7" s="57">
        <f t="shared" si="3"/>
        <v>0</v>
      </c>
      <c r="M7" s="57">
        <f t="shared" si="4"/>
        <v>0</v>
      </c>
      <c r="N7" s="91">
        <f t="shared" si="5"/>
        <v>20</v>
      </c>
      <c r="O7" s="31"/>
      <c r="P7" s="47" t="s">
        <v>55</v>
      </c>
    </row>
    <row r="8" spans="1:16" x14ac:dyDescent="0.25">
      <c r="A8" s="73" t="s">
        <v>73</v>
      </c>
      <c r="B8" t="s">
        <v>31</v>
      </c>
      <c r="C8" t="s">
        <v>29</v>
      </c>
      <c r="D8" s="109"/>
      <c r="E8" s="31">
        <v>5775.33</v>
      </c>
      <c r="F8" s="76">
        <v>0</v>
      </c>
      <c r="G8" s="76">
        <v>5775.33</v>
      </c>
      <c r="H8" s="100">
        <v>14</v>
      </c>
      <c r="I8" s="89" t="str">
        <f t="shared" si="0"/>
        <v>Instalment Plan</v>
      </c>
      <c r="J8" s="90" t="str">
        <f t="shared" si="1"/>
        <v>Non-residential</v>
      </c>
      <c r="K8" s="90" t="str">
        <f t="shared" si="2"/>
        <v>Non-Concession</v>
      </c>
      <c r="L8" s="57">
        <f t="shared" si="3"/>
        <v>0</v>
      </c>
      <c r="M8" s="57">
        <f t="shared" si="4"/>
        <v>0</v>
      </c>
      <c r="N8" s="91">
        <f t="shared" si="5"/>
        <v>14</v>
      </c>
      <c r="O8" s="31"/>
      <c r="P8" s="47" t="s">
        <v>57</v>
      </c>
    </row>
    <row r="9" spans="1:16" x14ac:dyDescent="0.25">
      <c r="A9" s="107" t="s">
        <v>73</v>
      </c>
      <c r="B9" s="108" t="s">
        <v>30</v>
      </c>
      <c r="C9" s="108" t="s">
        <v>26</v>
      </c>
      <c r="D9" s="109"/>
      <c r="E9" s="109">
        <v>1477358.52</v>
      </c>
      <c r="F9" s="110">
        <v>-695803.4</v>
      </c>
      <c r="G9" s="110">
        <v>781555.12</v>
      </c>
      <c r="H9" s="111"/>
      <c r="I9" s="89">
        <f t="shared" si="0"/>
        <v>0</v>
      </c>
      <c r="J9" s="90" t="str">
        <f t="shared" si="1"/>
        <v>Residential</v>
      </c>
      <c r="K9" s="90" t="str">
        <f t="shared" si="2"/>
        <v>Non-Concession</v>
      </c>
      <c r="L9" s="57">
        <f t="shared" si="3"/>
        <v>0</v>
      </c>
      <c r="M9" s="57">
        <f t="shared" si="4"/>
        <v>0</v>
      </c>
      <c r="N9" s="91">
        <f t="shared" si="5"/>
        <v>0</v>
      </c>
      <c r="O9" s="31"/>
      <c r="P9" s="47" t="s">
        <v>59</v>
      </c>
    </row>
    <row r="10" spans="1:16" x14ac:dyDescent="0.25">
      <c r="A10" s="107" t="s">
        <v>73</v>
      </c>
      <c r="B10" s="108" t="s">
        <v>30</v>
      </c>
      <c r="C10" s="108" t="s">
        <v>28</v>
      </c>
      <c r="D10" s="109"/>
      <c r="E10" s="109">
        <v>88498.73</v>
      </c>
      <c r="F10" s="110">
        <v>-72823.91</v>
      </c>
      <c r="G10" s="110">
        <v>15674.82</v>
      </c>
      <c r="H10" s="111"/>
      <c r="I10" s="89" t="str">
        <f t="shared" si="0"/>
        <v>Instalment Plan</v>
      </c>
      <c r="J10" s="90" t="str">
        <f t="shared" si="1"/>
        <v>Residential</v>
      </c>
      <c r="K10" s="90" t="str">
        <f t="shared" si="2"/>
        <v>Non-Concession</v>
      </c>
      <c r="L10" s="57">
        <f t="shared" si="3"/>
        <v>0</v>
      </c>
      <c r="M10" s="57">
        <f t="shared" si="4"/>
        <v>0</v>
      </c>
      <c r="N10" s="91">
        <f t="shared" si="5"/>
        <v>0</v>
      </c>
      <c r="O10" s="31"/>
      <c r="P10" s="47" t="s">
        <v>60</v>
      </c>
    </row>
    <row r="11" spans="1:16" x14ac:dyDescent="0.25">
      <c r="A11" s="107" t="s">
        <v>73</v>
      </c>
      <c r="B11" s="108" t="s">
        <v>30</v>
      </c>
      <c r="C11" s="108" t="s">
        <v>2</v>
      </c>
      <c r="D11" s="109"/>
      <c r="E11" s="109">
        <v>171435.76</v>
      </c>
      <c r="F11" s="110">
        <v>-70915.92</v>
      </c>
      <c r="G11" s="110">
        <v>100519.84</v>
      </c>
      <c r="H11" s="111"/>
      <c r="I11" s="89" t="str">
        <f t="shared" si="0"/>
        <v>Instalment Plan</v>
      </c>
      <c r="J11" s="90" t="str">
        <f t="shared" si="1"/>
        <v>Residential</v>
      </c>
      <c r="K11" s="90" t="str">
        <f t="shared" si="2"/>
        <v>Non-Concession</v>
      </c>
      <c r="L11" s="57">
        <f t="shared" si="3"/>
        <v>0</v>
      </c>
      <c r="M11" s="57">
        <f t="shared" si="4"/>
        <v>0</v>
      </c>
      <c r="N11" s="91">
        <f t="shared" si="5"/>
        <v>0</v>
      </c>
      <c r="O11" s="31"/>
      <c r="P11" s="47" t="s">
        <v>61</v>
      </c>
    </row>
    <row r="12" spans="1:16" x14ac:dyDescent="0.25">
      <c r="A12" s="107" t="s">
        <v>73</v>
      </c>
      <c r="B12" s="108" t="s">
        <v>30</v>
      </c>
      <c r="C12" s="108" t="s">
        <v>27</v>
      </c>
      <c r="D12" s="109"/>
      <c r="E12" s="109">
        <v>113231.56</v>
      </c>
      <c r="F12" s="110">
        <v>-189681.73</v>
      </c>
      <c r="G12" s="110">
        <v>-76450.17</v>
      </c>
      <c r="H12" s="111"/>
      <c r="I12" s="89" t="str">
        <f t="shared" si="0"/>
        <v>Instalment Plan</v>
      </c>
      <c r="J12" s="90" t="str">
        <f t="shared" si="1"/>
        <v>Residential</v>
      </c>
      <c r="K12" s="90" t="str">
        <f t="shared" si="2"/>
        <v>Non-Concession</v>
      </c>
      <c r="L12" s="57">
        <f t="shared" si="3"/>
        <v>0</v>
      </c>
      <c r="M12" s="57">
        <f t="shared" si="4"/>
        <v>0</v>
      </c>
      <c r="N12" s="91">
        <f t="shared" si="5"/>
        <v>0</v>
      </c>
      <c r="O12" s="31"/>
      <c r="P12" s="47" t="s">
        <v>57</v>
      </c>
    </row>
    <row r="13" spans="1:16" x14ac:dyDescent="0.25">
      <c r="A13" s="107" t="s">
        <v>73</v>
      </c>
      <c r="B13" s="108" t="s">
        <v>30</v>
      </c>
      <c r="C13" s="108" t="s">
        <v>29</v>
      </c>
      <c r="D13" s="109"/>
      <c r="E13" s="109">
        <v>20707.080000000002</v>
      </c>
      <c r="F13" s="110">
        <v>-16.739999999999998</v>
      </c>
      <c r="G13" s="110">
        <v>20690.34</v>
      </c>
      <c r="H13" s="111"/>
      <c r="I13" s="89" t="str">
        <f t="shared" si="0"/>
        <v>Instalment Plan</v>
      </c>
      <c r="J13" s="90" t="str">
        <f t="shared" si="1"/>
        <v>Residential</v>
      </c>
      <c r="K13" s="90" t="str">
        <f t="shared" si="2"/>
        <v>Non-Concession</v>
      </c>
      <c r="L13" s="57">
        <f t="shared" si="3"/>
        <v>0</v>
      </c>
      <c r="M13" s="57">
        <f t="shared" si="4"/>
        <v>0</v>
      </c>
      <c r="N13" s="91">
        <f t="shared" si="5"/>
        <v>0</v>
      </c>
      <c r="O13" s="31"/>
      <c r="P13" s="47" t="s">
        <v>59</v>
      </c>
    </row>
    <row r="14" spans="1:16" x14ac:dyDescent="0.25">
      <c r="A14" s="107" t="s">
        <v>73</v>
      </c>
      <c r="B14" s="108" t="s">
        <v>25</v>
      </c>
      <c r="C14" s="108" t="s">
        <v>26</v>
      </c>
      <c r="D14" s="109"/>
      <c r="E14" s="109">
        <v>99174.95</v>
      </c>
      <c r="F14" s="110">
        <v>-33288.39</v>
      </c>
      <c r="G14" s="110">
        <v>65886.559999999998</v>
      </c>
      <c r="H14" s="111"/>
      <c r="I14" s="89">
        <f t="shared" si="0"/>
        <v>0</v>
      </c>
      <c r="J14" s="90" t="str">
        <f t="shared" si="1"/>
        <v>Non-residential</v>
      </c>
      <c r="K14" s="90" t="str">
        <f t="shared" si="2"/>
        <v>Non-Concession</v>
      </c>
      <c r="L14" s="57">
        <f t="shared" si="3"/>
        <v>0</v>
      </c>
      <c r="M14" s="57">
        <f t="shared" si="4"/>
        <v>0</v>
      </c>
      <c r="N14" s="91">
        <f t="shared" si="5"/>
        <v>0</v>
      </c>
      <c r="O14" s="31"/>
    </row>
    <row r="15" spans="1:16" x14ac:dyDescent="0.25">
      <c r="A15" s="73" t="s">
        <v>73</v>
      </c>
      <c r="B15" t="s">
        <v>25</v>
      </c>
      <c r="C15" t="s">
        <v>28</v>
      </c>
      <c r="D15" s="109"/>
      <c r="E15" s="31">
        <v>39376.71</v>
      </c>
      <c r="F15" s="76">
        <v>-516.17999999999995</v>
      </c>
      <c r="G15" s="76">
        <v>38860.53</v>
      </c>
      <c r="H15" s="100">
        <v>10</v>
      </c>
      <c r="I15" s="89" t="str">
        <f t="shared" si="0"/>
        <v>Instalment Plan</v>
      </c>
      <c r="J15" s="90" t="str">
        <f t="shared" si="1"/>
        <v>Non-residential</v>
      </c>
      <c r="K15" s="90" t="str">
        <f t="shared" si="2"/>
        <v>Non-Concession</v>
      </c>
      <c r="L15" s="57">
        <f t="shared" si="3"/>
        <v>0</v>
      </c>
      <c r="M15" s="57">
        <f t="shared" si="4"/>
        <v>0</v>
      </c>
      <c r="N15" s="91">
        <f t="shared" si="5"/>
        <v>10</v>
      </c>
      <c r="O15" s="31"/>
    </row>
    <row r="16" spans="1:16" x14ac:dyDescent="0.25">
      <c r="A16" s="73" t="s">
        <v>73</v>
      </c>
      <c r="B16" t="s">
        <v>25</v>
      </c>
      <c r="C16" t="s">
        <v>2</v>
      </c>
      <c r="D16" s="109"/>
      <c r="E16" s="31">
        <v>984.48</v>
      </c>
      <c r="F16" s="76">
        <v>-269.69</v>
      </c>
      <c r="G16" s="76">
        <v>714.79</v>
      </c>
      <c r="H16" s="100">
        <v>6</v>
      </c>
      <c r="I16" s="89" t="str">
        <f t="shared" si="0"/>
        <v>Instalment Plan</v>
      </c>
      <c r="J16" s="90" t="str">
        <f t="shared" si="1"/>
        <v>Non-residential</v>
      </c>
      <c r="K16" s="90" t="str">
        <f t="shared" si="2"/>
        <v>Non-Concession</v>
      </c>
      <c r="L16" s="57">
        <f t="shared" si="3"/>
        <v>0</v>
      </c>
      <c r="M16" s="57">
        <f t="shared" si="4"/>
        <v>0</v>
      </c>
      <c r="N16" s="91">
        <f t="shared" si="5"/>
        <v>6</v>
      </c>
      <c r="O16" s="31"/>
    </row>
    <row r="17" spans="1:16" x14ac:dyDescent="0.25">
      <c r="A17" s="73" t="s">
        <v>73</v>
      </c>
      <c r="B17" t="s">
        <v>25</v>
      </c>
      <c r="C17" t="s">
        <v>27</v>
      </c>
      <c r="D17" s="109"/>
      <c r="E17" s="31">
        <v>7672.84</v>
      </c>
      <c r="F17" s="76">
        <v>-1210</v>
      </c>
      <c r="G17" s="76">
        <v>6462.84</v>
      </c>
      <c r="H17" s="100">
        <v>14</v>
      </c>
      <c r="I17" s="89" t="str">
        <f t="shared" si="0"/>
        <v>Instalment Plan</v>
      </c>
      <c r="J17" s="90" t="str">
        <f t="shared" si="1"/>
        <v>Non-residential</v>
      </c>
      <c r="K17" s="90" t="str">
        <f t="shared" si="2"/>
        <v>Non-Concession</v>
      </c>
      <c r="L17" s="57">
        <f t="shared" si="3"/>
        <v>0</v>
      </c>
      <c r="M17" s="57">
        <f t="shared" si="4"/>
        <v>0</v>
      </c>
      <c r="N17" s="91">
        <f t="shared" si="5"/>
        <v>14</v>
      </c>
      <c r="O17" s="31"/>
      <c r="P17" s="47"/>
    </row>
    <row r="18" spans="1:16" x14ac:dyDescent="0.25">
      <c r="A18" s="73" t="s">
        <v>73</v>
      </c>
      <c r="B18" t="s">
        <v>25</v>
      </c>
      <c r="C18" t="s">
        <v>29</v>
      </c>
      <c r="D18" s="109"/>
      <c r="E18" s="31">
        <v>24109.42</v>
      </c>
      <c r="F18" s="76">
        <v>0</v>
      </c>
      <c r="G18" s="76">
        <v>24109.42</v>
      </c>
      <c r="H18" s="100">
        <v>5</v>
      </c>
      <c r="I18" s="89" t="str">
        <f t="shared" si="0"/>
        <v>Instalment Plan</v>
      </c>
      <c r="J18" s="90" t="str">
        <f t="shared" si="1"/>
        <v>Non-residential</v>
      </c>
      <c r="K18" s="90" t="str">
        <f t="shared" si="2"/>
        <v>Non-Concession</v>
      </c>
      <c r="L18" s="57">
        <f t="shared" si="3"/>
        <v>0</v>
      </c>
      <c r="M18" s="57">
        <f t="shared" si="4"/>
        <v>0</v>
      </c>
      <c r="N18" s="91">
        <f t="shared" si="5"/>
        <v>5</v>
      </c>
      <c r="O18" s="31"/>
      <c r="P18" s="47"/>
    </row>
    <row r="19" spans="1:16" x14ac:dyDescent="0.25">
      <c r="A19" s="64" t="s">
        <v>18</v>
      </c>
      <c r="B19" s="65" t="s">
        <v>19</v>
      </c>
      <c r="C19" s="65" t="s">
        <v>20</v>
      </c>
      <c r="D19" s="65" t="s">
        <v>37</v>
      </c>
      <c r="E19" s="66" t="s">
        <v>21</v>
      </c>
      <c r="F19" s="66" t="s">
        <v>22</v>
      </c>
      <c r="G19" s="67" t="s">
        <v>23</v>
      </c>
      <c r="H19" s="63" t="s">
        <v>33</v>
      </c>
      <c r="I19" s="89">
        <f t="shared" si="0"/>
        <v>0</v>
      </c>
      <c r="J19" s="90">
        <f t="shared" si="1"/>
        <v>0</v>
      </c>
      <c r="K19" s="90" t="str">
        <f t="shared" si="2"/>
        <v>Non-Concession</v>
      </c>
      <c r="L19" s="57">
        <f t="shared" si="3"/>
        <v>0</v>
      </c>
      <c r="M19" s="57">
        <f t="shared" si="4"/>
        <v>0</v>
      </c>
      <c r="N19" s="91">
        <f t="shared" si="5"/>
        <v>0</v>
      </c>
      <c r="O19" s="31"/>
    </row>
    <row r="20" spans="1:16" x14ac:dyDescent="0.25">
      <c r="A20" s="107" t="s">
        <v>73</v>
      </c>
      <c r="B20" s="108" t="s">
        <v>30</v>
      </c>
      <c r="C20" s="108" t="s">
        <v>26</v>
      </c>
      <c r="D20" s="109" t="s">
        <v>26</v>
      </c>
      <c r="E20" s="110">
        <v>1276238.06</v>
      </c>
      <c r="F20" s="110">
        <v>-501043.47</v>
      </c>
      <c r="G20" s="112">
        <v>775194.59</v>
      </c>
      <c r="H20" s="111"/>
      <c r="I20" s="89">
        <f t="shared" si="0"/>
        <v>0</v>
      </c>
      <c r="J20" s="90" t="str">
        <f t="shared" si="1"/>
        <v>Residential</v>
      </c>
      <c r="K20" s="90" t="str">
        <f t="shared" si="2"/>
        <v>Non-Concession</v>
      </c>
      <c r="L20" s="57">
        <f t="shared" si="3"/>
        <v>0</v>
      </c>
      <c r="M20" s="57">
        <f t="shared" si="4"/>
        <v>0</v>
      </c>
      <c r="N20" s="91">
        <f t="shared" si="5"/>
        <v>0</v>
      </c>
      <c r="O20" s="31"/>
    </row>
    <row r="21" spans="1:16" x14ac:dyDescent="0.25">
      <c r="A21" s="107" t="s">
        <v>73</v>
      </c>
      <c r="B21" s="108" t="s">
        <v>30</v>
      </c>
      <c r="C21" s="108" t="s">
        <v>26</v>
      </c>
      <c r="D21" s="109" t="s">
        <v>38</v>
      </c>
      <c r="E21" s="110">
        <v>67062.75</v>
      </c>
      <c r="F21" s="110">
        <v>-45215.28</v>
      </c>
      <c r="G21" s="112">
        <v>21847.47</v>
      </c>
      <c r="H21" s="111"/>
      <c r="I21" s="89">
        <f t="shared" si="0"/>
        <v>0</v>
      </c>
      <c r="J21" s="90" t="str">
        <f t="shared" si="1"/>
        <v>Residential</v>
      </c>
      <c r="K21" s="90" t="str">
        <f t="shared" si="2"/>
        <v>Concession</v>
      </c>
      <c r="L21" s="57">
        <f t="shared" si="3"/>
        <v>0</v>
      </c>
      <c r="M21" s="57">
        <f t="shared" si="4"/>
        <v>0</v>
      </c>
      <c r="N21" s="91">
        <f t="shared" si="5"/>
        <v>0</v>
      </c>
      <c r="O21" s="31"/>
    </row>
    <row r="22" spans="1:16" x14ac:dyDescent="0.25">
      <c r="A22" s="107" t="s">
        <v>73</v>
      </c>
      <c r="B22" s="108" t="s">
        <v>30</v>
      </c>
      <c r="C22" s="108" t="s">
        <v>26</v>
      </c>
      <c r="D22" s="109" t="s">
        <v>39</v>
      </c>
      <c r="E22" s="110">
        <v>130575.1</v>
      </c>
      <c r="F22" s="110">
        <v>-145900.24</v>
      </c>
      <c r="G22" s="112">
        <v>-15325.14</v>
      </c>
      <c r="H22" s="111"/>
      <c r="I22" s="89">
        <f t="shared" si="0"/>
        <v>0</v>
      </c>
      <c r="J22" s="90" t="str">
        <f t="shared" si="1"/>
        <v>Residential</v>
      </c>
      <c r="K22" s="90" t="str">
        <f t="shared" si="2"/>
        <v>Concession</v>
      </c>
      <c r="L22" s="57">
        <f t="shared" si="3"/>
        <v>0</v>
      </c>
      <c r="M22" s="57">
        <f t="shared" si="4"/>
        <v>0</v>
      </c>
      <c r="N22" s="91">
        <f t="shared" si="5"/>
        <v>0</v>
      </c>
      <c r="O22" s="31"/>
    </row>
    <row r="23" spans="1:16" x14ac:dyDescent="0.25">
      <c r="A23" s="107" t="s">
        <v>73</v>
      </c>
      <c r="B23" s="108" t="s">
        <v>30</v>
      </c>
      <c r="C23" s="108" t="s">
        <v>26</v>
      </c>
      <c r="D23" s="109" t="s">
        <v>40</v>
      </c>
      <c r="E23" s="110">
        <v>3482.61</v>
      </c>
      <c r="F23" s="110">
        <v>-3644.41</v>
      </c>
      <c r="G23" s="112">
        <v>-161.80000000000001</v>
      </c>
      <c r="H23" s="111"/>
      <c r="I23" s="89">
        <f t="shared" si="0"/>
        <v>0</v>
      </c>
      <c r="J23" s="90" t="str">
        <f t="shared" si="1"/>
        <v>Residential</v>
      </c>
      <c r="K23" s="90" t="str">
        <f t="shared" si="2"/>
        <v>Concession</v>
      </c>
      <c r="L23" s="57">
        <f t="shared" si="3"/>
        <v>0</v>
      </c>
      <c r="M23" s="57">
        <f t="shared" si="4"/>
        <v>0</v>
      </c>
      <c r="N23" s="91">
        <f t="shared" si="5"/>
        <v>0</v>
      </c>
      <c r="O23" s="31"/>
    </row>
    <row r="24" spans="1:16" x14ac:dyDescent="0.25">
      <c r="A24" s="73" t="s">
        <v>73</v>
      </c>
      <c r="B24" t="s">
        <v>30</v>
      </c>
      <c r="C24" t="s">
        <v>28</v>
      </c>
      <c r="D24" s="31" t="s">
        <v>26</v>
      </c>
      <c r="E24" s="76">
        <v>60267.9</v>
      </c>
      <c r="F24" s="76">
        <v>-47701.99</v>
      </c>
      <c r="G24" s="77">
        <v>12565.91</v>
      </c>
      <c r="H24" s="100">
        <v>349</v>
      </c>
      <c r="I24" s="89" t="str">
        <f t="shared" si="0"/>
        <v>Instalment Plan</v>
      </c>
      <c r="J24" s="90" t="str">
        <f t="shared" si="1"/>
        <v>Residential</v>
      </c>
      <c r="K24" s="90" t="str">
        <f t="shared" si="2"/>
        <v>Non-Concession</v>
      </c>
      <c r="L24" s="57">
        <f t="shared" si="3"/>
        <v>349</v>
      </c>
      <c r="M24" s="57">
        <f t="shared" si="4"/>
        <v>0</v>
      </c>
      <c r="N24" s="91">
        <f t="shared" si="5"/>
        <v>0</v>
      </c>
      <c r="O24" s="31"/>
    </row>
    <row r="25" spans="1:16" x14ac:dyDescent="0.25">
      <c r="A25" s="73" t="s">
        <v>73</v>
      </c>
      <c r="B25" t="s">
        <v>30</v>
      </c>
      <c r="C25" t="s">
        <v>28</v>
      </c>
      <c r="D25" s="31" t="s">
        <v>38</v>
      </c>
      <c r="E25" s="76">
        <v>13538.17</v>
      </c>
      <c r="F25" s="76">
        <v>-7473.61</v>
      </c>
      <c r="G25" s="77">
        <v>6064.56</v>
      </c>
      <c r="H25" s="100">
        <v>65</v>
      </c>
      <c r="I25" s="89" t="str">
        <f t="shared" si="0"/>
        <v>Instalment Plan</v>
      </c>
      <c r="J25" s="90" t="str">
        <f t="shared" si="1"/>
        <v>Residential</v>
      </c>
      <c r="K25" s="90" t="str">
        <f t="shared" si="2"/>
        <v>Concession</v>
      </c>
      <c r="L25" s="57">
        <f t="shared" si="3"/>
        <v>0</v>
      </c>
      <c r="M25" s="57">
        <f t="shared" si="4"/>
        <v>65</v>
      </c>
      <c r="N25" s="91">
        <f t="shared" si="5"/>
        <v>0</v>
      </c>
      <c r="O25" s="31"/>
    </row>
    <row r="26" spans="1:16" x14ac:dyDescent="0.25">
      <c r="A26" s="73" t="s">
        <v>73</v>
      </c>
      <c r="B26" t="s">
        <v>30</v>
      </c>
      <c r="C26" t="s">
        <v>28</v>
      </c>
      <c r="D26" s="31" t="s">
        <v>39</v>
      </c>
      <c r="E26" s="76">
        <v>14555.74</v>
      </c>
      <c r="F26" s="76">
        <v>-17045.59</v>
      </c>
      <c r="G26" s="77">
        <v>-2489.85</v>
      </c>
      <c r="H26" s="100">
        <v>153</v>
      </c>
      <c r="I26" s="89" t="str">
        <f t="shared" si="0"/>
        <v>Instalment Plan</v>
      </c>
      <c r="J26" s="90" t="str">
        <f t="shared" si="1"/>
        <v>Residential</v>
      </c>
      <c r="K26" s="90" t="str">
        <f t="shared" si="2"/>
        <v>Concession</v>
      </c>
      <c r="L26" s="57">
        <f t="shared" si="3"/>
        <v>0</v>
      </c>
      <c r="M26" s="57">
        <f t="shared" si="4"/>
        <v>153</v>
      </c>
      <c r="N26" s="91">
        <f t="shared" si="5"/>
        <v>0</v>
      </c>
      <c r="O26" s="31"/>
    </row>
    <row r="27" spans="1:16" x14ac:dyDescent="0.25">
      <c r="A27" s="73" t="s">
        <v>73</v>
      </c>
      <c r="B27" t="s">
        <v>30</v>
      </c>
      <c r="C27" t="s">
        <v>28</v>
      </c>
      <c r="D27" s="31" t="s">
        <v>40</v>
      </c>
      <c r="E27" s="76">
        <v>136.91999999999999</v>
      </c>
      <c r="F27" s="76">
        <v>-602.72</v>
      </c>
      <c r="G27" s="77">
        <v>-465.8</v>
      </c>
      <c r="H27" s="100">
        <v>3</v>
      </c>
      <c r="I27" s="89" t="str">
        <f t="shared" si="0"/>
        <v>Instalment Plan</v>
      </c>
      <c r="J27" s="90" t="str">
        <f t="shared" si="1"/>
        <v>Residential</v>
      </c>
      <c r="K27" s="90" t="str">
        <f t="shared" si="2"/>
        <v>Concession</v>
      </c>
      <c r="L27" s="57">
        <f t="shared" si="3"/>
        <v>0</v>
      </c>
      <c r="M27" s="57">
        <f t="shared" si="4"/>
        <v>3</v>
      </c>
      <c r="N27" s="91">
        <f t="shared" si="5"/>
        <v>0</v>
      </c>
      <c r="O27" s="31"/>
    </row>
    <row r="28" spans="1:16" x14ac:dyDescent="0.25">
      <c r="A28" s="73" t="s">
        <v>73</v>
      </c>
      <c r="B28" t="s">
        <v>30</v>
      </c>
      <c r="C28" t="s">
        <v>2</v>
      </c>
      <c r="D28" s="31" t="s">
        <v>26</v>
      </c>
      <c r="E28" s="76">
        <v>20033.580000000002</v>
      </c>
      <c r="F28" s="76">
        <v>-6307.2</v>
      </c>
      <c r="G28" s="77">
        <v>13726.38</v>
      </c>
      <c r="H28" s="100">
        <v>97</v>
      </c>
      <c r="I28" s="89" t="str">
        <f t="shared" si="0"/>
        <v>Instalment Plan</v>
      </c>
      <c r="J28" s="90" t="str">
        <f t="shared" si="1"/>
        <v>Residential</v>
      </c>
      <c r="K28" s="90" t="str">
        <f t="shared" si="2"/>
        <v>Non-Concession</v>
      </c>
      <c r="L28" s="57">
        <f t="shared" si="3"/>
        <v>97</v>
      </c>
      <c r="M28" s="57">
        <f t="shared" si="4"/>
        <v>0</v>
      </c>
      <c r="N28" s="91">
        <f t="shared" si="5"/>
        <v>0</v>
      </c>
      <c r="O28" s="31"/>
    </row>
    <row r="29" spans="1:16" x14ac:dyDescent="0.25">
      <c r="A29" s="73" t="s">
        <v>73</v>
      </c>
      <c r="B29" t="s">
        <v>30</v>
      </c>
      <c r="C29" t="s">
        <v>2</v>
      </c>
      <c r="D29" s="31" t="s">
        <v>38</v>
      </c>
      <c r="E29" s="76">
        <v>48175.11</v>
      </c>
      <c r="F29" s="76">
        <v>-14600.22</v>
      </c>
      <c r="G29" s="77">
        <v>33574.89</v>
      </c>
      <c r="H29" s="100">
        <v>204</v>
      </c>
      <c r="I29" s="89" t="str">
        <f t="shared" si="0"/>
        <v>Instalment Plan</v>
      </c>
      <c r="J29" s="90" t="str">
        <f t="shared" si="1"/>
        <v>Residential</v>
      </c>
      <c r="K29" s="90" t="str">
        <f t="shared" si="2"/>
        <v>Concession</v>
      </c>
      <c r="L29" s="57">
        <f t="shared" si="3"/>
        <v>0</v>
      </c>
      <c r="M29" s="57">
        <f t="shared" si="4"/>
        <v>204</v>
      </c>
      <c r="N29" s="91">
        <f t="shared" si="5"/>
        <v>0</v>
      </c>
      <c r="O29" s="31"/>
    </row>
    <row r="30" spans="1:16" x14ac:dyDescent="0.25">
      <c r="A30" s="73" t="s">
        <v>73</v>
      </c>
      <c r="B30" t="s">
        <v>30</v>
      </c>
      <c r="C30" t="s">
        <v>2</v>
      </c>
      <c r="D30" s="31" t="s">
        <v>39</v>
      </c>
      <c r="E30" s="76">
        <v>103227.07</v>
      </c>
      <c r="F30" s="76">
        <v>-50008.5</v>
      </c>
      <c r="G30" s="77">
        <v>53218.57</v>
      </c>
      <c r="H30" s="100">
        <v>634</v>
      </c>
      <c r="I30" s="89" t="str">
        <f t="shared" si="0"/>
        <v>Instalment Plan</v>
      </c>
      <c r="J30" s="90" t="str">
        <f t="shared" si="1"/>
        <v>Residential</v>
      </c>
      <c r="K30" s="90" t="str">
        <f t="shared" si="2"/>
        <v>Concession</v>
      </c>
      <c r="L30" s="57">
        <f t="shared" si="3"/>
        <v>0</v>
      </c>
      <c r="M30" s="57">
        <f t="shared" si="4"/>
        <v>634</v>
      </c>
      <c r="N30" s="91">
        <f t="shared" si="5"/>
        <v>0</v>
      </c>
      <c r="O30" s="31"/>
    </row>
    <row r="31" spans="1:16" x14ac:dyDescent="0.25">
      <c r="A31" s="73" t="s">
        <v>73</v>
      </c>
      <c r="B31" t="s">
        <v>30</v>
      </c>
      <c r="C31" t="s">
        <v>27</v>
      </c>
      <c r="D31" s="31" t="s">
        <v>26</v>
      </c>
      <c r="E31" s="76">
        <v>79849.850000000006</v>
      </c>
      <c r="F31" s="76">
        <v>-136683.93</v>
      </c>
      <c r="G31" s="77">
        <v>-56834.080000000002</v>
      </c>
      <c r="H31" s="100">
        <v>798</v>
      </c>
      <c r="I31" s="89" t="str">
        <f t="shared" si="0"/>
        <v>Instalment Plan</v>
      </c>
      <c r="J31" s="90" t="str">
        <f t="shared" si="1"/>
        <v>Residential</v>
      </c>
      <c r="K31" s="90" t="str">
        <f t="shared" si="2"/>
        <v>Non-Concession</v>
      </c>
      <c r="L31" s="57">
        <f t="shared" si="3"/>
        <v>798</v>
      </c>
      <c r="M31" s="57">
        <f t="shared" si="4"/>
        <v>0</v>
      </c>
      <c r="N31" s="91">
        <f t="shared" si="5"/>
        <v>0</v>
      </c>
      <c r="O31" s="31"/>
    </row>
    <row r="32" spans="1:16" x14ac:dyDescent="0.25">
      <c r="A32" s="73" t="s">
        <v>73</v>
      </c>
      <c r="B32" t="s">
        <v>30</v>
      </c>
      <c r="C32" t="s">
        <v>27</v>
      </c>
      <c r="D32" s="31" t="s">
        <v>38</v>
      </c>
      <c r="E32" s="76">
        <v>2788.12</v>
      </c>
      <c r="F32" s="76">
        <v>-13579.31</v>
      </c>
      <c r="G32" s="77">
        <v>-10791.19</v>
      </c>
      <c r="H32" s="100">
        <v>84</v>
      </c>
      <c r="I32" s="89" t="str">
        <f t="shared" si="0"/>
        <v>Instalment Plan</v>
      </c>
      <c r="J32" s="90" t="str">
        <f t="shared" si="1"/>
        <v>Residential</v>
      </c>
      <c r="K32" s="90" t="str">
        <f t="shared" si="2"/>
        <v>Concession</v>
      </c>
      <c r="L32" s="57">
        <f t="shared" si="3"/>
        <v>0</v>
      </c>
      <c r="M32" s="57">
        <f t="shared" si="4"/>
        <v>84</v>
      </c>
      <c r="N32" s="91">
        <f t="shared" si="5"/>
        <v>0</v>
      </c>
      <c r="O32" s="31"/>
    </row>
    <row r="33" spans="1:15" x14ac:dyDescent="0.25">
      <c r="A33" s="73" t="s">
        <v>73</v>
      </c>
      <c r="B33" t="s">
        <v>30</v>
      </c>
      <c r="C33" t="s">
        <v>27</v>
      </c>
      <c r="D33" s="31" t="s">
        <v>39</v>
      </c>
      <c r="E33" s="76">
        <v>30429.5</v>
      </c>
      <c r="F33" s="76">
        <v>-38406.949999999997</v>
      </c>
      <c r="G33" s="77">
        <v>-7977.45</v>
      </c>
      <c r="H33" s="100">
        <v>229</v>
      </c>
      <c r="I33" s="89" t="str">
        <f t="shared" si="0"/>
        <v>Instalment Plan</v>
      </c>
      <c r="J33" s="90" t="str">
        <f t="shared" si="1"/>
        <v>Residential</v>
      </c>
      <c r="K33" s="90" t="str">
        <f t="shared" si="2"/>
        <v>Concession</v>
      </c>
      <c r="L33" s="57">
        <f t="shared" si="3"/>
        <v>0</v>
      </c>
      <c r="M33" s="57">
        <f t="shared" si="4"/>
        <v>229</v>
      </c>
      <c r="N33" s="91">
        <f t="shared" si="5"/>
        <v>0</v>
      </c>
      <c r="O33" s="31"/>
    </row>
    <row r="34" spans="1:15" x14ac:dyDescent="0.25">
      <c r="A34" s="73" t="s">
        <v>73</v>
      </c>
      <c r="B34" t="s">
        <v>30</v>
      </c>
      <c r="C34" t="s">
        <v>27</v>
      </c>
      <c r="D34" s="31" t="s">
        <v>40</v>
      </c>
      <c r="E34" s="76">
        <v>164.09</v>
      </c>
      <c r="F34" s="76">
        <v>-1011.54</v>
      </c>
      <c r="G34" s="77">
        <v>-847.45</v>
      </c>
      <c r="H34" s="100">
        <v>7</v>
      </c>
      <c r="I34" s="89" t="str">
        <f t="shared" si="0"/>
        <v>Instalment Plan</v>
      </c>
      <c r="J34" s="90" t="str">
        <f t="shared" si="1"/>
        <v>Residential</v>
      </c>
      <c r="K34" s="90" t="str">
        <f t="shared" si="2"/>
        <v>Concession</v>
      </c>
      <c r="L34" s="57">
        <f t="shared" si="3"/>
        <v>0</v>
      </c>
      <c r="M34" s="57">
        <f t="shared" si="4"/>
        <v>7</v>
      </c>
      <c r="N34" s="91">
        <f t="shared" si="5"/>
        <v>0</v>
      </c>
      <c r="O34" s="31"/>
    </row>
    <row r="35" spans="1:15" x14ac:dyDescent="0.25">
      <c r="A35" s="73" t="s">
        <v>73</v>
      </c>
      <c r="B35" t="s">
        <v>30</v>
      </c>
      <c r="C35" t="s">
        <v>29</v>
      </c>
      <c r="D35" s="31" t="s">
        <v>26</v>
      </c>
      <c r="E35" s="76">
        <v>13306.52</v>
      </c>
      <c r="F35" s="76">
        <v>-10.9</v>
      </c>
      <c r="G35" s="77">
        <v>13295.62</v>
      </c>
      <c r="H35" s="100">
        <v>48</v>
      </c>
      <c r="I35" s="89" t="str">
        <f t="shared" si="0"/>
        <v>Instalment Plan</v>
      </c>
      <c r="J35" s="90" t="str">
        <f t="shared" si="1"/>
        <v>Residential</v>
      </c>
      <c r="K35" s="90" t="str">
        <f t="shared" si="2"/>
        <v>Non-Concession</v>
      </c>
      <c r="L35" s="57">
        <f t="shared" si="3"/>
        <v>48</v>
      </c>
      <c r="M35" s="57">
        <f t="shared" si="4"/>
        <v>0</v>
      </c>
      <c r="N35" s="91">
        <f t="shared" si="5"/>
        <v>0</v>
      </c>
      <c r="O35" s="31"/>
    </row>
    <row r="36" spans="1:15" x14ac:dyDescent="0.25">
      <c r="A36" s="73" t="s">
        <v>73</v>
      </c>
      <c r="B36" t="s">
        <v>30</v>
      </c>
      <c r="C36" t="s">
        <v>29</v>
      </c>
      <c r="D36" s="31" t="s">
        <v>38</v>
      </c>
      <c r="E36" s="76">
        <v>2558.0500000000002</v>
      </c>
      <c r="F36" s="76">
        <v>0</v>
      </c>
      <c r="G36" s="77">
        <v>2558.0500000000002</v>
      </c>
      <c r="H36" s="100">
        <v>10</v>
      </c>
      <c r="I36" s="89" t="str">
        <f t="shared" si="0"/>
        <v>Instalment Plan</v>
      </c>
      <c r="J36" s="90" t="str">
        <f t="shared" si="1"/>
        <v>Residential</v>
      </c>
      <c r="K36" s="90" t="str">
        <f t="shared" si="2"/>
        <v>Concession</v>
      </c>
      <c r="L36" s="57">
        <f t="shared" si="3"/>
        <v>0</v>
      </c>
      <c r="M36" s="57">
        <f t="shared" si="4"/>
        <v>10</v>
      </c>
      <c r="N36" s="91">
        <f t="shared" si="5"/>
        <v>0</v>
      </c>
      <c r="O36" s="31"/>
    </row>
    <row r="37" spans="1:15" x14ac:dyDescent="0.25">
      <c r="A37" s="73" t="s">
        <v>73</v>
      </c>
      <c r="B37" t="s">
        <v>30</v>
      </c>
      <c r="C37" t="s">
        <v>29</v>
      </c>
      <c r="D37" s="31" t="s">
        <v>39</v>
      </c>
      <c r="E37" s="76">
        <v>4842.51</v>
      </c>
      <c r="F37" s="76">
        <v>-5.84</v>
      </c>
      <c r="G37" s="77">
        <v>4836.67</v>
      </c>
      <c r="H37" s="100">
        <v>19</v>
      </c>
      <c r="I37" s="89" t="str">
        <f t="shared" si="0"/>
        <v>Instalment Plan</v>
      </c>
      <c r="J37" s="90" t="str">
        <f t="shared" si="1"/>
        <v>Residential</v>
      </c>
      <c r="K37" s="90" t="str">
        <f t="shared" si="2"/>
        <v>Concession</v>
      </c>
      <c r="L37" s="57">
        <f t="shared" si="3"/>
        <v>0</v>
      </c>
      <c r="M37" s="57">
        <f t="shared" si="4"/>
        <v>19</v>
      </c>
      <c r="N37" s="91">
        <f t="shared" si="5"/>
        <v>0</v>
      </c>
      <c r="O37" s="31"/>
    </row>
    <row r="38" spans="1:15" x14ac:dyDescent="0.25">
      <c r="A38" s="73"/>
      <c r="D38" s="31"/>
      <c r="E38" s="74"/>
      <c r="F38" s="74"/>
      <c r="G38" s="75"/>
      <c r="H38" s="61"/>
      <c r="I38" s="89">
        <f t="shared" si="0"/>
        <v>0</v>
      </c>
      <c r="J38" s="90">
        <f t="shared" si="1"/>
        <v>0</v>
      </c>
      <c r="K38" s="90" t="str">
        <f t="shared" si="2"/>
        <v>Non-Concession</v>
      </c>
      <c r="L38" s="57">
        <f t="shared" si="3"/>
        <v>0</v>
      </c>
      <c r="M38" s="57">
        <f t="shared" si="4"/>
        <v>0</v>
      </c>
      <c r="N38" s="91">
        <f t="shared" si="5"/>
        <v>0</v>
      </c>
      <c r="O38" s="31"/>
    </row>
    <row r="39" spans="1:15" x14ac:dyDescent="0.25">
      <c r="A39" s="73"/>
      <c r="D39" s="31"/>
      <c r="E39" s="74"/>
      <c r="F39" s="74"/>
      <c r="G39" s="75"/>
      <c r="H39" s="61"/>
      <c r="I39" s="89">
        <f t="shared" si="0"/>
        <v>0</v>
      </c>
      <c r="J39" s="90">
        <f t="shared" si="1"/>
        <v>0</v>
      </c>
      <c r="K39" s="90" t="str">
        <f t="shared" si="2"/>
        <v>Non-Concession</v>
      </c>
      <c r="L39" s="57">
        <f t="shared" si="3"/>
        <v>0</v>
      </c>
      <c r="M39" s="57">
        <f t="shared" si="4"/>
        <v>0</v>
      </c>
      <c r="N39" s="91">
        <f t="shared" si="5"/>
        <v>0</v>
      </c>
      <c r="O39" s="31"/>
    </row>
    <row r="40" spans="1:15" x14ac:dyDescent="0.25">
      <c r="A40" s="73"/>
      <c r="D40" s="31"/>
      <c r="E40" s="74"/>
      <c r="F40" s="74"/>
      <c r="G40" s="75"/>
      <c r="H40" s="61"/>
      <c r="I40" s="89">
        <f t="shared" si="0"/>
        <v>0</v>
      </c>
      <c r="J40" s="90">
        <f t="shared" si="1"/>
        <v>0</v>
      </c>
      <c r="K40" s="90" t="str">
        <f t="shared" si="2"/>
        <v>Non-Concession</v>
      </c>
      <c r="L40" s="57">
        <f t="shared" si="3"/>
        <v>0</v>
      </c>
      <c r="M40" s="57">
        <f t="shared" si="4"/>
        <v>0</v>
      </c>
      <c r="N40" s="91">
        <f t="shared" si="5"/>
        <v>0</v>
      </c>
      <c r="O40" s="31"/>
    </row>
    <row r="41" spans="1:15" x14ac:dyDescent="0.25">
      <c r="A41" s="73"/>
      <c r="D41" s="31"/>
      <c r="E41" s="74"/>
      <c r="F41" s="74"/>
      <c r="G41" s="75"/>
      <c r="H41" s="61"/>
      <c r="I41" s="89">
        <f t="shared" si="0"/>
        <v>0</v>
      </c>
      <c r="J41" s="90">
        <f t="shared" si="1"/>
        <v>0</v>
      </c>
      <c r="K41" s="90" t="str">
        <f t="shared" si="2"/>
        <v>Non-Concession</v>
      </c>
      <c r="L41" s="57">
        <f t="shared" si="3"/>
        <v>0</v>
      </c>
      <c r="M41" s="57">
        <f t="shared" si="4"/>
        <v>0</v>
      </c>
      <c r="N41" s="91">
        <f t="shared" si="5"/>
        <v>0</v>
      </c>
      <c r="O41" s="31"/>
    </row>
    <row r="42" spans="1:15" x14ac:dyDescent="0.25">
      <c r="A42" s="73"/>
      <c r="D42" s="31"/>
      <c r="E42" s="74"/>
      <c r="F42" s="74"/>
      <c r="G42" s="75"/>
      <c r="H42" s="61"/>
      <c r="I42" s="89">
        <f t="shared" si="0"/>
        <v>0</v>
      </c>
      <c r="J42" s="90">
        <f t="shared" si="1"/>
        <v>0</v>
      </c>
      <c r="K42" s="90" t="str">
        <f t="shared" si="2"/>
        <v>Non-Concession</v>
      </c>
      <c r="L42" s="57">
        <f t="shared" si="3"/>
        <v>0</v>
      </c>
      <c r="M42" s="57">
        <f t="shared" si="4"/>
        <v>0</v>
      </c>
      <c r="N42" s="91">
        <f t="shared" si="5"/>
        <v>0</v>
      </c>
      <c r="O42" s="31"/>
    </row>
    <row r="43" spans="1:15" ht="15" customHeight="1" x14ac:dyDescent="0.25">
      <c r="A43" s="30"/>
      <c r="B43" s="96"/>
      <c r="C43" s="96"/>
      <c r="D43" s="96"/>
      <c r="E43" s="97"/>
      <c r="F43" s="97"/>
      <c r="G43" s="98"/>
      <c r="H43" s="99"/>
      <c r="I43" s="101"/>
      <c r="J43" s="102"/>
      <c r="K43" s="102"/>
      <c r="L43" s="83">
        <f>SUM(L2:L42)</f>
        <v>1292</v>
      </c>
      <c r="M43" s="83">
        <f t="shared" ref="M43:N43" si="6">SUM(M2:M42)</f>
        <v>1408</v>
      </c>
      <c r="N43" s="84">
        <f t="shared" si="6"/>
        <v>84</v>
      </c>
    </row>
    <row r="44" spans="1:15" ht="15" customHeight="1" x14ac:dyDescent="0.25">
      <c r="E44" s="52"/>
      <c r="F44" s="52"/>
      <c r="G44" s="52"/>
      <c r="I44" s="50"/>
      <c r="J44" s="50"/>
      <c r="K44" s="50"/>
    </row>
    <row r="45" spans="1:15" x14ac:dyDescent="0.25">
      <c r="D45" s="103" t="s">
        <v>71</v>
      </c>
      <c r="E45" s="53" t="s">
        <v>63</v>
      </c>
      <c r="F45" s="53" t="s">
        <v>62</v>
      </c>
      <c r="G45" s="53" t="s">
        <v>53</v>
      </c>
      <c r="H45" s="53" t="s">
        <v>50</v>
      </c>
      <c r="I45" s="53" t="s">
        <v>51</v>
      </c>
      <c r="J45" s="53" t="s">
        <v>52</v>
      </c>
    </row>
    <row r="46" spans="1:15" x14ac:dyDescent="0.25">
      <c r="A46" s="17" t="s">
        <v>15</v>
      </c>
      <c r="B46" s="18"/>
      <c r="C46" s="33"/>
      <c r="D46" s="104">
        <f>L43</f>
        <v>1292</v>
      </c>
      <c r="E46" s="53">
        <f>'2020-21'!D46</f>
        <v>1194</v>
      </c>
      <c r="F46" s="53">
        <f>'2019-20'!D41</f>
        <v>1385</v>
      </c>
      <c r="G46" s="53">
        <f>'2018-19'!D46</f>
        <v>1302</v>
      </c>
      <c r="H46" s="53">
        <f>'2017-18'!D46</f>
        <v>1243</v>
      </c>
      <c r="I46" s="53">
        <f>'2016-17'!D35</f>
        <v>1105</v>
      </c>
      <c r="J46" s="53">
        <f>'2015-16'!C10</f>
        <v>1057</v>
      </c>
    </row>
    <row r="47" spans="1:15" x14ac:dyDescent="0.25">
      <c r="A47" s="20" t="s">
        <v>16</v>
      </c>
      <c r="B47" s="21"/>
      <c r="C47" s="32"/>
      <c r="D47" s="105">
        <f>M43</f>
        <v>1408</v>
      </c>
      <c r="E47" s="53">
        <f>'2020-21'!D47</f>
        <v>1398</v>
      </c>
      <c r="F47" s="53">
        <f>'2019-20'!D42</f>
        <v>1464</v>
      </c>
      <c r="G47" s="53">
        <f>'2018-19'!D47</f>
        <v>1486</v>
      </c>
      <c r="H47" s="53">
        <f>'2017-18'!D47</f>
        <v>1405</v>
      </c>
      <c r="I47" s="53">
        <f>'2016-17'!D36</f>
        <v>1369</v>
      </c>
      <c r="J47" s="53">
        <f>'2015-16'!C11</f>
        <v>1326</v>
      </c>
    </row>
    <row r="48" spans="1:15" x14ac:dyDescent="0.25">
      <c r="A48" s="23" t="s">
        <v>17</v>
      </c>
      <c r="B48" s="24"/>
      <c r="C48" s="36"/>
      <c r="D48" s="106">
        <f>N43</f>
        <v>84</v>
      </c>
      <c r="E48" s="53">
        <f>'2020-21'!D48</f>
        <v>78</v>
      </c>
      <c r="F48" s="53">
        <f>'2019-20'!D43</f>
        <v>141</v>
      </c>
      <c r="G48" s="53">
        <f>'2018-19'!D48</f>
        <v>117</v>
      </c>
      <c r="H48" s="53">
        <f>'2017-18'!D48</f>
        <v>99</v>
      </c>
      <c r="I48" s="53">
        <f>'2016-17'!D37</f>
        <v>96</v>
      </c>
      <c r="J48" s="53">
        <f>'2015-16'!C12</f>
        <v>102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9293C-2C4B-4090-B6EA-48449C64A2B9}">
  <dimension ref="A1:W80"/>
  <sheetViews>
    <sheetView workbookViewId="0">
      <selection activeCell="P2" sqref="P2"/>
    </sheetView>
  </sheetViews>
  <sheetFormatPr defaultRowHeight="15" x14ac:dyDescent="0.25"/>
  <cols>
    <col min="1" max="1" width="7.7109375" bestFit="1" customWidth="1"/>
    <col min="2" max="2" width="15.5703125" bestFit="1" customWidth="1"/>
    <col min="3" max="3" width="19.7109375" bestFit="1" customWidth="1"/>
    <col min="4" max="4" width="13.85546875" bestFit="1" customWidth="1"/>
    <col min="5" max="5" width="13.5703125" bestFit="1" customWidth="1"/>
    <col min="6" max="6" width="6.28515625" bestFit="1" customWidth="1"/>
    <col min="8" max="8" width="18.7109375" customWidth="1"/>
    <col min="9" max="9" width="19.7109375" bestFit="1" customWidth="1"/>
    <col min="10" max="10" width="13.85546875" bestFit="1" customWidth="1"/>
  </cols>
  <sheetData>
    <row r="1" spans="1:23" x14ac:dyDescent="0.25">
      <c r="A1" s="117" t="s">
        <v>66</v>
      </c>
      <c r="B1" s="118"/>
      <c r="C1" s="118"/>
      <c r="D1" s="118"/>
      <c r="E1" s="118"/>
      <c r="F1" s="119"/>
      <c r="H1" s="81" t="s">
        <v>19</v>
      </c>
      <c r="I1" s="82" t="s">
        <v>20</v>
      </c>
      <c r="J1" s="82" t="s">
        <v>37</v>
      </c>
      <c r="K1" s="114" t="s">
        <v>76</v>
      </c>
      <c r="P1" s="103" t="s">
        <v>74</v>
      </c>
      <c r="Q1" s="53" t="s">
        <v>71</v>
      </c>
      <c r="R1" s="53" t="s">
        <v>63</v>
      </c>
      <c r="S1" s="53" t="s">
        <v>62</v>
      </c>
      <c r="T1" s="53" t="s">
        <v>53</v>
      </c>
      <c r="U1" s="53" t="s">
        <v>50</v>
      </c>
      <c r="V1" s="53" t="s">
        <v>51</v>
      </c>
      <c r="W1" s="53" t="s">
        <v>52</v>
      </c>
    </row>
    <row r="2" spans="1:23" x14ac:dyDescent="0.25">
      <c r="A2" s="120" t="s">
        <v>67</v>
      </c>
      <c r="B2" s="116"/>
      <c r="C2" s="116"/>
      <c r="D2" s="116"/>
      <c r="E2" s="116"/>
      <c r="F2" s="121"/>
      <c r="H2" s="73" t="s">
        <v>31</v>
      </c>
      <c r="I2" t="s">
        <v>28</v>
      </c>
      <c r="J2" t="s">
        <v>26</v>
      </c>
      <c r="K2" s="35">
        <f t="shared" ref="K2:K49" si="0">SUMIFS($F$11:$F$80,$B$11:$B$80,H2,$C$11:$C$80,I2,$D$11:$D$80,J2)</f>
        <v>15</v>
      </c>
      <c r="M2" s="17" t="s">
        <v>15</v>
      </c>
      <c r="N2" s="18"/>
      <c r="O2" s="33"/>
      <c r="P2" s="104">
        <f>K34+K38+K42+K46</f>
        <v>1376</v>
      </c>
      <c r="Q2" s="53">
        <f>'2021-22'!D46</f>
        <v>1292</v>
      </c>
      <c r="R2" s="53">
        <f>'2020-21'!D46</f>
        <v>1194</v>
      </c>
      <c r="S2" s="53">
        <f>'2019-20'!D41</f>
        <v>1385</v>
      </c>
      <c r="T2" s="53">
        <f>'2018-19'!D46</f>
        <v>1302</v>
      </c>
      <c r="U2" s="53">
        <f>'2017-18'!D46</f>
        <v>1243</v>
      </c>
      <c r="V2" s="53">
        <f>'2016-17'!D35</f>
        <v>1105</v>
      </c>
      <c r="W2" s="53">
        <f>'2015-16'!C10</f>
        <v>1057</v>
      </c>
    </row>
    <row r="3" spans="1:23" x14ac:dyDescent="0.25">
      <c r="A3" s="120" t="s">
        <v>68</v>
      </c>
      <c r="B3" s="116"/>
      <c r="C3" s="116"/>
      <c r="D3" s="116"/>
      <c r="E3" s="116"/>
      <c r="F3" s="121"/>
      <c r="H3" s="73" t="s">
        <v>31</v>
      </c>
      <c r="I3" t="s">
        <v>28</v>
      </c>
      <c r="J3" t="s">
        <v>38</v>
      </c>
      <c r="K3" s="35">
        <f t="shared" si="0"/>
        <v>0</v>
      </c>
      <c r="M3" s="20" t="s">
        <v>16</v>
      </c>
      <c r="N3" s="21"/>
      <c r="O3" s="32"/>
      <c r="P3" s="105">
        <f>SUM(K35:K37)+SUM(K39:K41)+SUM(K43:K45)+SUM(K47:K49)</f>
        <v>1488</v>
      </c>
      <c r="Q3" s="53">
        <f>'2021-22'!D47</f>
        <v>1408</v>
      </c>
      <c r="R3" s="53">
        <f>'2020-21'!D47</f>
        <v>1398</v>
      </c>
      <c r="S3" s="53">
        <f>'2019-20'!D42</f>
        <v>1464</v>
      </c>
      <c r="T3" s="53">
        <f>'2018-19'!D47</f>
        <v>1486</v>
      </c>
      <c r="U3" s="53">
        <f>'2017-18'!D47</f>
        <v>1405</v>
      </c>
      <c r="V3" s="53">
        <f>'2016-17'!D36</f>
        <v>1369</v>
      </c>
      <c r="W3" s="53">
        <f>'2015-16'!C11</f>
        <v>1326</v>
      </c>
    </row>
    <row r="4" spans="1:23" x14ac:dyDescent="0.25">
      <c r="A4" s="120" t="s">
        <v>80</v>
      </c>
      <c r="B4" s="116"/>
      <c r="C4" s="116"/>
      <c r="D4" s="116"/>
      <c r="E4" s="116"/>
      <c r="F4" s="121"/>
      <c r="H4" s="73" t="s">
        <v>31</v>
      </c>
      <c r="I4" t="s">
        <v>28</v>
      </c>
      <c r="J4" t="s">
        <v>39</v>
      </c>
      <c r="K4" s="35">
        <f t="shared" si="0"/>
        <v>0</v>
      </c>
      <c r="M4" s="23" t="s">
        <v>17</v>
      </c>
      <c r="N4" s="24"/>
      <c r="O4" s="36"/>
      <c r="P4" s="106">
        <f>SUM(K2:K33)</f>
        <v>98</v>
      </c>
      <c r="Q4" s="53">
        <f>'2021-22'!D48</f>
        <v>84</v>
      </c>
      <c r="R4" s="53">
        <f>'2020-21'!D48</f>
        <v>78</v>
      </c>
      <c r="S4" s="53">
        <f>'2019-20'!D43</f>
        <v>141</v>
      </c>
      <c r="T4" s="53">
        <f>'2018-19'!D48</f>
        <v>117</v>
      </c>
      <c r="U4" s="53">
        <f>'2017-18'!D48</f>
        <v>99</v>
      </c>
      <c r="V4" s="53">
        <f>'2016-17'!D37</f>
        <v>96</v>
      </c>
      <c r="W4" s="53">
        <f>'2015-16'!C12</f>
        <v>102</v>
      </c>
    </row>
    <row r="5" spans="1:23" x14ac:dyDescent="0.25">
      <c r="A5" s="120" t="s">
        <v>69</v>
      </c>
      <c r="B5" s="116"/>
      <c r="C5" s="116"/>
      <c r="D5" s="116"/>
      <c r="E5" s="116"/>
      <c r="F5" s="121"/>
      <c r="H5" s="73" t="s">
        <v>31</v>
      </c>
      <c r="I5" t="s">
        <v>28</v>
      </c>
      <c r="J5" t="s">
        <v>40</v>
      </c>
      <c r="K5" s="35">
        <f t="shared" si="0"/>
        <v>0</v>
      </c>
    </row>
    <row r="6" spans="1:23" x14ac:dyDescent="0.25">
      <c r="A6" s="120" t="s">
        <v>77</v>
      </c>
      <c r="B6" s="116"/>
      <c r="C6" s="116"/>
      <c r="D6" s="116"/>
      <c r="E6" s="116"/>
      <c r="F6" s="121"/>
      <c r="H6" s="73" t="s">
        <v>31</v>
      </c>
      <c r="I6" t="s">
        <v>2</v>
      </c>
      <c r="J6" t="s">
        <v>26</v>
      </c>
      <c r="K6" s="35">
        <f t="shared" si="0"/>
        <v>1</v>
      </c>
    </row>
    <row r="7" spans="1:23" x14ac:dyDescent="0.25">
      <c r="A7" s="120" t="s">
        <v>78</v>
      </c>
      <c r="B7" s="116"/>
      <c r="C7" s="116"/>
      <c r="D7" s="116"/>
      <c r="E7" s="116"/>
      <c r="F7" s="121"/>
      <c r="H7" s="73" t="s">
        <v>31</v>
      </c>
      <c r="I7" t="s">
        <v>2</v>
      </c>
      <c r="J7" t="s">
        <v>38</v>
      </c>
      <c r="K7" s="35">
        <f t="shared" si="0"/>
        <v>1</v>
      </c>
    </row>
    <row r="8" spans="1:23" x14ac:dyDescent="0.25">
      <c r="A8" s="122" t="s">
        <v>79</v>
      </c>
      <c r="B8" s="123"/>
      <c r="C8" s="123"/>
      <c r="D8" s="123"/>
      <c r="E8" s="123"/>
      <c r="F8" s="124"/>
      <c r="H8" s="73" t="s">
        <v>31</v>
      </c>
      <c r="I8" t="s">
        <v>2</v>
      </c>
      <c r="J8" t="s">
        <v>39</v>
      </c>
      <c r="K8" s="35">
        <f t="shared" si="0"/>
        <v>0</v>
      </c>
    </row>
    <row r="9" spans="1:23" x14ac:dyDescent="0.25">
      <c r="H9" s="73" t="s">
        <v>31</v>
      </c>
      <c r="I9" t="s">
        <v>2</v>
      </c>
      <c r="J9" t="s">
        <v>40</v>
      </c>
      <c r="K9" s="35">
        <f t="shared" si="0"/>
        <v>0</v>
      </c>
    </row>
    <row r="10" spans="1:23" x14ac:dyDescent="0.25">
      <c r="A10" s="81" t="s">
        <v>18</v>
      </c>
      <c r="B10" s="82" t="s">
        <v>19</v>
      </c>
      <c r="C10" s="82" t="s">
        <v>20</v>
      </c>
      <c r="D10" s="82" t="s">
        <v>37</v>
      </c>
      <c r="E10" s="82" t="s">
        <v>22</v>
      </c>
      <c r="F10" s="114" t="s">
        <v>76</v>
      </c>
      <c r="H10" s="73" t="s">
        <v>31</v>
      </c>
      <c r="I10" t="s">
        <v>27</v>
      </c>
      <c r="J10" t="s">
        <v>26</v>
      </c>
      <c r="K10" s="35">
        <f t="shared" si="0"/>
        <v>22</v>
      </c>
    </row>
    <row r="11" spans="1:23" x14ac:dyDescent="0.25">
      <c r="A11" s="68" t="s">
        <v>75</v>
      </c>
      <c r="B11" s="69" t="s">
        <v>26</v>
      </c>
      <c r="C11" s="69" t="s">
        <v>26</v>
      </c>
      <c r="D11" s="69" t="s">
        <v>26</v>
      </c>
      <c r="E11" s="70">
        <v>-17130.509999999998</v>
      </c>
      <c r="F11" s="34">
        <v>30</v>
      </c>
      <c r="H11" s="73" t="s">
        <v>31</v>
      </c>
      <c r="I11" t="s">
        <v>27</v>
      </c>
      <c r="J11" t="s">
        <v>38</v>
      </c>
      <c r="K11" s="35">
        <f t="shared" si="0"/>
        <v>0</v>
      </c>
    </row>
    <row r="12" spans="1:23" x14ac:dyDescent="0.25">
      <c r="A12" s="73" t="s">
        <v>75</v>
      </c>
      <c r="B12" t="s">
        <v>32</v>
      </c>
      <c r="C12" t="s">
        <v>26</v>
      </c>
      <c r="D12" t="s">
        <v>26</v>
      </c>
      <c r="E12" s="31">
        <v>-4694.0600000000004</v>
      </c>
      <c r="F12" s="35">
        <v>2</v>
      </c>
      <c r="H12" s="73" t="s">
        <v>31</v>
      </c>
      <c r="I12" t="s">
        <v>27</v>
      </c>
      <c r="J12" t="s">
        <v>39</v>
      </c>
      <c r="K12" s="35">
        <f t="shared" si="0"/>
        <v>0</v>
      </c>
    </row>
    <row r="13" spans="1:23" x14ac:dyDescent="0.25">
      <c r="A13" s="73" t="s">
        <v>75</v>
      </c>
      <c r="B13" t="s">
        <v>31</v>
      </c>
      <c r="C13" t="s">
        <v>26</v>
      </c>
      <c r="D13" t="s">
        <v>26</v>
      </c>
      <c r="E13" s="31">
        <v>-168213.87</v>
      </c>
      <c r="F13" s="35">
        <v>261</v>
      </c>
      <c r="H13" s="73" t="s">
        <v>31</v>
      </c>
      <c r="I13" t="s">
        <v>27</v>
      </c>
      <c r="J13" t="s">
        <v>40</v>
      </c>
      <c r="K13" s="35">
        <f t="shared" si="0"/>
        <v>0</v>
      </c>
    </row>
    <row r="14" spans="1:23" x14ac:dyDescent="0.25">
      <c r="A14" s="73" t="s">
        <v>75</v>
      </c>
      <c r="B14" t="s">
        <v>31</v>
      </c>
      <c r="C14" t="s">
        <v>28</v>
      </c>
      <c r="D14" t="s">
        <v>26</v>
      </c>
      <c r="E14" s="31">
        <v>-2182.91</v>
      </c>
      <c r="F14" s="35">
        <v>5</v>
      </c>
      <c r="H14" s="73" t="s">
        <v>31</v>
      </c>
      <c r="I14" t="s">
        <v>29</v>
      </c>
      <c r="J14" t="s">
        <v>26</v>
      </c>
      <c r="K14" s="35">
        <f t="shared" si="0"/>
        <v>19</v>
      </c>
    </row>
    <row r="15" spans="1:23" x14ac:dyDescent="0.25">
      <c r="A15" s="73" t="s">
        <v>75</v>
      </c>
      <c r="B15" t="s">
        <v>31</v>
      </c>
      <c r="C15" t="s">
        <v>27</v>
      </c>
      <c r="D15" t="s">
        <v>26</v>
      </c>
      <c r="E15" s="31">
        <v>-7159.71</v>
      </c>
      <c r="F15" s="35">
        <v>12</v>
      </c>
      <c r="H15" s="73" t="s">
        <v>31</v>
      </c>
      <c r="I15" t="s">
        <v>29</v>
      </c>
      <c r="J15" t="s">
        <v>38</v>
      </c>
      <c r="K15" s="35">
        <f t="shared" si="0"/>
        <v>0</v>
      </c>
    </row>
    <row r="16" spans="1:23" x14ac:dyDescent="0.25">
      <c r="A16" s="73" t="s">
        <v>75</v>
      </c>
      <c r="B16" t="s">
        <v>30</v>
      </c>
      <c r="C16" t="s">
        <v>26</v>
      </c>
      <c r="D16" t="s">
        <v>26</v>
      </c>
      <c r="E16" s="31">
        <v>-501840.61</v>
      </c>
      <c r="F16" s="115">
        <v>3453</v>
      </c>
      <c r="H16" s="73" t="s">
        <v>31</v>
      </c>
      <c r="I16" t="s">
        <v>29</v>
      </c>
      <c r="J16" t="s">
        <v>39</v>
      </c>
      <c r="K16" s="35">
        <f t="shared" si="0"/>
        <v>0</v>
      </c>
    </row>
    <row r="17" spans="1:11" x14ac:dyDescent="0.25">
      <c r="A17" s="73" t="s">
        <v>75</v>
      </c>
      <c r="B17" t="s">
        <v>30</v>
      </c>
      <c r="C17" t="s">
        <v>26</v>
      </c>
      <c r="D17" t="s">
        <v>38</v>
      </c>
      <c r="E17" s="31">
        <v>-469940.16</v>
      </c>
      <c r="F17" s="35">
        <v>377</v>
      </c>
      <c r="H17" s="73" t="s">
        <v>31</v>
      </c>
      <c r="I17" t="s">
        <v>29</v>
      </c>
      <c r="J17" t="s">
        <v>40</v>
      </c>
      <c r="K17" s="35">
        <f t="shared" si="0"/>
        <v>0</v>
      </c>
    </row>
    <row r="18" spans="1:11" x14ac:dyDescent="0.25">
      <c r="A18" s="73" t="s">
        <v>75</v>
      </c>
      <c r="B18" t="s">
        <v>30</v>
      </c>
      <c r="C18" t="s">
        <v>26</v>
      </c>
      <c r="D18" t="s">
        <v>39</v>
      </c>
      <c r="E18" s="31">
        <v>-1590210.36</v>
      </c>
      <c r="F18" s="35">
        <v>996</v>
      </c>
      <c r="H18" s="73" t="s">
        <v>25</v>
      </c>
      <c r="I18" t="s">
        <v>28</v>
      </c>
      <c r="J18" t="s">
        <v>26</v>
      </c>
      <c r="K18" s="35">
        <f t="shared" si="0"/>
        <v>6</v>
      </c>
    </row>
    <row r="19" spans="1:11" x14ac:dyDescent="0.25">
      <c r="A19" s="73" t="s">
        <v>75</v>
      </c>
      <c r="B19" t="s">
        <v>30</v>
      </c>
      <c r="C19" t="s">
        <v>26</v>
      </c>
      <c r="D19" t="s">
        <v>40</v>
      </c>
      <c r="E19" s="31">
        <v>-42066.239999999998</v>
      </c>
      <c r="F19" s="35">
        <v>23</v>
      </c>
      <c r="H19" s="73" t="s">
        <v>25</v>
      </c>
      <c r="I19" t="s">
        <v>28</v>
      </c>
      <c r="J19" t="s">
        <v>38</v>
      </c>
      <c r="K19" s="35">
        <f t="shared" si="0"/>
        <v>1</v>
      </c>
    </row>
    <row r="20" spans="1:11" x14ac:dyDescent="0.25">
      <c r="A20" s="73" t="s">
        <v>75</v>
      </c>
      <c r="B20" t="s">
        <v>30</v>
      </c>
      <c r="C20" t="s">
        <v>28</v>
      </c>
      <c r="D20" t="s">
        <v>26</v>
      </c>
      <c r="E20" s="31">
        <v>-47817.19</v>
      </c>
      <c r="F20" s="35">
        <v>204</v>
      </c>
      <c r="H20" s="73" t="s">
        <v>25</v>
      </c>
      <c r="I20" t="s">
        <v>28</v>
      </c>
      <c r="J20" t="s">
        <v>39</v>
      </c>
      <c r="K20" s="35">
        <f t="shared" si="0"/>
        <v>3</v>
      </c>
    </row>
    <row r="21" spans="1:11" x14ac:dyDescent="0.25">
      <c r="A21" s="73" t="s">
        <v>75</v>
      </c>
      <c r="B21" t="s">
        <v>30</v>
      </c>
      <c r="C21" t="s">
        <v>28</v>
      </c>
      <c r="D21" t="s">
        <v>38</v>
      </c>
      <c r="E21" s="31">
        <v>-91014.96</v>
      </c>
      <c r="F21" s="35">
        <v>32</v>
      </c>
      <c r="H21" s="73" t="s">
        <v>25</v>
      </c>
      <c r="I21" t="s">
        <v>28</v>
      </c>
      <c r="J21" t="s">
        <v>40</v>
      </c>
      <c r="K21" s="35">
        <f t="shared" si="0"/>
        <v>0</v>
      </c>
    </row>
    <row r="22" spans="1:11" x14ac:dyDescent="0.25">
      <c r="A22" s="73" t="s">
        <v>75</v>
      </c>
      <c r="B22" t="s">
        <v>30</v>
      </c>
      <c r="C22" t="s">
        <v>28</v>
      </c>
      <c r="D22" t="s">
        <v>39</v>
      </c>
      <c r="E22" s="31">
        <v>-200627.04</v>
      </c>
      <c r="F22" s="35">
        <v>97</v>
      </c>
      <c r="H22" s="73" t="s">
        <v>25</v>
      </c>
      <c r="I22" t="s">
        <v>2</v>
      </c>
      <c r="J22" t="s">
        <v>26</v>
      </c>
      <c r="K22" s="35">
        <f t="shared" si="0"/>
        <v>0</v>
      </c>
    </row>
    <row r="23" spans="1:11" x14ac:dyDescent="0.25">
      <c r="A23" s="73" t="s">
        <v>75</v>
      </c>
      <c r="B23" t="s">
        <v>30</v>
      </c>
      <c r="C23" t="s">
        <v>28</v>
      </c>
      <c r="D23" t="s">
        <v>40</v>
      </c>
      <c r="E23" s="31">
        <v>-4766.76</v>
      </c>
      <c r="F23" s="35">
        <v>2</v>
      </c>
      <c r="H23" s="73" t="s">
        <v>25</v>
      </c>
      <c r="I23" t="s">
        <v>2</v>
      </c>
      <c r="J23" t="s">
        <v>38</v>
      </c>
      <c r="K23" s="35">
        <f t="shared" si="0"/>
        <v>2</v>
      </c>
    </row>
    <row r="24" spans="1:11" x14ac:dyDescent="0.25">
      <c r="A24" s="73" t="s">
        <v>75</v>
      </c>
      <c r="B24" t="s">
        <v>30</v>
      </c>
      <c r="C24" t="s">
        <v>2</v>
      </c>
      <c r="D24" t="s">
        <v>26</v>
      </c>
      <c r="E24" s="31">
        <v>-4362.88</v>
      </c>
      <c r="F24" s="35">
        <v>37</v>
      </c>
      <c r="H24" s="73" t="s">
        <v>25</v>
      </c>
      <c r="I24" t="s">
        <v>2</v>
      </c>
      <c r="J24" t="s">
        <v>39</v>
      </c>
      <c r="K24" s="35">
        <f t="shared" si="0"/>
        <v>5</v>
      </c>
    </row>
    <row r="25" spans="1:11" x14ac:dyDescent="0.25">
      <c r="A25" s="73" t="s">
        <v>75</v>
      </c>
      <c r="B25" t="s">
        <v>30</v>
      </c>
      <c r="C25" t="s">
        <v>2</v>
      </c>
      <c r="D25" t="s">
        <v>38</v>
      </c>
      <c r="E25" s="31">
        <v>-194946.96</v>
      </c>
      <c r="F25" s="35">
        <v>138</v>
      </c>
      <c r="H25" s="73" t="s">
        <v>25</v>
      </c>
      <c r="I25" t="s">
        <v>2</v>
      </c>
      <c r="J25" t="s">
        <v>40</v>
      </c>
      <c r="K25" s="35">
        <f t="shared" si="0"/>
        <v>0</v>
      </c>
    </row>
    <row r="26" spans="1:11" x14ac:dyDescent="0.25">
      <c r="A26" s="73" t="s">
        <v>75</v>
      </c>
      <c r="B26" t="s">
        <v>30</v>
      </c>
      <c r="C26" t="s">
        <v>2</v>
      </c>
      <c r="D26" t="s">
        <v>39</v>
      </c>
      <c r="E26" s="31">
        <v>-654194.04</v>
      </c>
      <c r="F26" s="35">
        <v>470</v>
      </c>
      <c r="H26" s="73" t="s">
        <v>25</v>
      </c>
      <c r="I26" t="s">
        <v>27</v>
      </c>
      <c r="J26" t="s">
        <v>26</v>
      </c>
      <c r="K26" s="35">
        <f t="shared" si="0"/>
        <v>10</v>
      </c>
    </row>
    <row r="27" spans="1:11" x14ac:dyDescent="0.25">
      <c r="A27" s="73" t="s">
        <v>75</v>
      </c>
      <c r="B27" t="s">
        <v>30</v>
      </c>
      <c r="C27" t="s">
        <v>27</v>
      </c>
      <c r="D27" t="s">
        <v>26</v>
      </c>
      <c r="E27" s="31">
        <v>-135432.01</v>
      </c>
      <c r="F27" s="35">
        <v>663</v>
      </c>
      <c r="H27" s="73" t="s">
        <v>25</v>
      </c>
      <c r="I27" t="s">
        <v>27</v>
      </c>
      <c r="J27" t="s">
        <v>38</v>
      </c>
      <c r="K27" s="35">
        <f t="shared" si="0"/>
        <v>1</v>
      </c>
    </row>
    <row r="28" spans="1:11" x14ac:dyDescent="0.25">
      <c r="A28" s="73" t="s">
        <v>75</v>
      </c>
      <c r="B28" t="s">
        <v>30</v>
      </c>
      <c r="C28" t="s">
        <v>27</v>
      </c>
      <c r="D28" t="s">
        <v>38</v>
      </c>
      <c r="E28" s="31">
        <v>-174017.64</v>
      </c>
      <c r="F28" s="35">
        <v>78</v>
      </c>
      <c r="H28" s="73" t="s">
        <v>25</v>
      </c>
      <c r="I28" t="s">
        <v>27</v>
      </c>
      <c r="J28" t="s">
        <v>39</v>
      </c>
      <c r="K28" s="35">
        <f t="shared" si="0"/>
        <v>3</v>
      </c>
    </row>
    <row r="29" spans="1:11" x14ac:dyDescent="0.25">
      <c r="A29" s="73" t="s">
        <v>75</v>
      </c>
      <c r="B29" t="s">
        <v>30</v>
      </c>
      <c r="C29" t="s">
        <v>27</v>
      </c>
      <c r="D29" t="s">
        <v>39</v>
      </c>
      <c r="E29" s="31">
        <v>-523326.12</v>
      </c>
      <c r="F29" s="35">
        <v>227</v>
      </c>
      <c r="H29" s="73" t="s">
        <v>25</v>
      </c>
      <c r="I29" t="s">
        <v>27</v>
      </c>
      <c r="J29" t="s">
        <v>40</v>
      </c>
      <c r="K29" s="35">
        <f t="shared" si="0"/>
        <v>0</v>
      </c>
    </row>
    <row r="30" spans="1:11" x14ac:dyDescent="0.25">
      <c r="A30" s="73" t="s">
        <v>75</v>
      </c>
      <c r="B30" t="s">
        <v>30</v>
      </c>
      <c r="C30" t="s">
        <v>27</v>
      </c>
      <c r="D30" t="s">
        <v>40</v>
      </c>
      <c r="E30" s="31">
        <v>-18663.240000000002</v>
      </c>
      <c r="F30" s="35">
        <v>8</v>
      </c>
      <c r="H30" s="73" t="s">
        <v>25</v>
      </c>
      <c r="I30" t="s">
        <v>29</v>
      </c>
      <c r="J30" t="s">
        <v>26</v>
      </c>
      <c r="K30" s="35">
        <f t="shared" si="0"/>
        <v>9</v>
      </c>
    </row>
    <row r="31" spans="1:11" x14ac:dyDescent="0.25">
      <c r="A31" s="73" t="s">
        <v>75</v>
      </c>
      <c r="B31" t="s">
        <v>30</v>
      </c>
      <c r="C31" t="s">
        <v>29</v>
      </c>
      <c r="D31" t="s">
        <v>26</v>
      </c>
      <c r="E31" s="31">
        <v>-208.29</v>
      </c>
      <c r="F31" s="35">
        <v>3</v>
      </c>
      <c r="H31" s="73" t="s">
        <v>25</v>
      </c>
      <c r="I31" t="s">
        <v>29</v>
      </c>
      <c r="J31" t="s">
        <v>38</v>
      </c>
      <c r="K31" s="35">
        <f t="shared" si="0"/>
        <v>0</v>
      </c>
    </row>
    <row r="32" spans="1:11" x14ac:dyDescent="0.25">
      <c r="A32" s="73" t="s">
        <v>75</v>
      </c>
      <c r="B32" t="s">
        <v>25</v>
      </c>
      <c r="C32" t="s">
        <v>26</v>
      </c>
      <c r="D32" t="s">
        <v>26</v>
      </c>
      <c r="E32" s="31">
        <v>-27950.99</v>
      </c>
      <c r="F32" s="35">
        <v>135</v>
      </c>
      <c r="H32" s="73" t="s">
        <v>25</v>
      </c>
      <c r="I32" t="s">
        <v>29</v>
      </c>
      <c r="J32" t="s">
        <v>39</v>
      </c>
      <c r="K32" s="35">
        <f t="shared" si="0"/>
        <v>0</v>
      </c>
    </row>
    <row r="33" spans="1:11" x14ac:dyDescent="0.25">
      <c r="A33" s="73" t="s">
        <v>75</v>
      </c>
      <c r="B33" t="s">
        <v>25</v>
      </c>
      <c r="C33" t="s">
        <v>26</v>
      </c>
      <c r="D33" t="s">
        <v>38</v>
      </c>
      <c r="E33" s="31">
        <v>-7746.48</v>
      </c>
      <c r="F33" s="35">
        <v>4</v>
      </c>
      <c r="H33" s="73" t="s">
        <v>25</v>
      </c>
      <c r="I33" t="s">
        <v>29</v>
      </c>
      <c r="J33" t="s">
        <v>40</v>
      </c>
      <c r="K33" s="35">
        <f t="shared" si="0"/>
        <v>0</v>
      </c>
    </row>
    <row r="34" spans="1:11" x14ac:dyDescent="0.25">
      <c r="A34" s="73" t="s">
        <v>75</v>
      </c>
      <c r="B34" t="s">
        <v>25</v>
      </c>
      <c r="C34" t="s">
        <v>26</v>
      </c>
      <c r="D34" t="s">
        <v>39</v>
      </c>
      <c r="E34" s="31">
        <v>-31076.52</v>
      </c>
      <c r="F34" s="35">
        <v>17</v>
      </c>
      <c r="H34" s="73" t="s">
        <v>30</v>
      </c>
      <c r="I34" t="s">
        <v>28</v>
      </c>
      <c r="J34" t="s">
        <v>26</v>
      </c>
      <c r="K34" s="35">
        <f t="shared" si="0"/>
        <v>355</v>
      </c>
    </row>
    <row r="35" spans="1:11" x14ac:dyDescent="0.25">
      <c r="A35" s="73" t="s">
        <v>75</v>
      </c>
      <c r="B35" t="s">
        <v>25</v>
      </c>
      <c r="C35" t="s">
        <v>28</v>
      </c>
      <c r="D35" t="s">
        <v>26</v>
      </c>
      <c r="E35" s="31">
        <v>-161.16999999999999</v>
      </c>
      <c r="F35" s="35">
        <v>2</v>
      </c>
      <c r="H35" s="73" t="s">
        <v>30</v>
      </c>
      <c r="I35" t="s">
        <v>28</v>
      </c>
      <c r="J35" t="s">
        <v>38</v>
      </c>
      <c r="K35" s="35">
        <f t="shared" si="0"/>
        <v>53</v>
      </c>
    </row>
    <row r="36" spans="1:11" x14ac:dyDescent="0.25">
      <c r="A36" s="73" t="s">
        <v>75</v>
      </c>
      <c r="B36" t="s">
        <v>25</v>
      </c>
      <c r="C36" t="s">
        <v>28</v>
      </c>
      <c r="D36" t="s">
        <v>39</v>
      </c>
      <c r="E36" s="31">
        <v>-6658.56</v>
      </c>
      <c r="F36" s="35">
        <v>1</v>
      </c>
      <c r="H36" s="73" t="s">
        <v>30</v>
      </c>
      <c r="I36" t="s">
        <v>28</v>
      </c>
      <c r="J36" t="s">
        <v>39</v>
      </c>
      <c r="K36" s="35">
        <f t="shared" si="0"/>
        <v>143</v>
      </c>
    </row>
    <row r="37" spans="1:11" x14ac:dyDescent="0.25">
      <c r="A37" s="73" t="s">
        <v>75</v>
      </c>
      <c r="B37" t="s">
        <v>25</v>
      </c>
      <c r="C37" t="s">
        <v>2</v>
      </c>
      <c r="D37" t="s">
        <v>38</v>
      </c>
      <c r="E37" s="31">
        <v>-6087.72</v>
      </c>
      <c r="F37" s="35">
        <v>2</v>
      </c>
      <c r="H37" s="73" t="s">
        <v>30</v>
      </c>
      <c r="I37" t="s">
        <v>28</v>
      </c>
      <c r="J37" t="s">
        <v>40</v>
      </c>
      <c r="K37" s="35">
        <f t="shared" si="0"/>
        <v>3</v>
      </c>
    </row>
    <row r="38" spans="1:11" x14ac:dyDescent="0.25">
      <c r="A38" s="73" t="s">
        <v>75</v>
      </c>
      <c r="B38" t="s">
        <v>25</v>
      </c>
      <c r="C38" t="s">
        <v>2</v>
      </c>
      <c r="D38" t="s">
        <v>39</v>
      </c>
      <c r="E38" s="31">
        <v>-4285.5600000000004</v>
      </c>
      <c r="F38" s="35">
        <v>4</v>
      </c>
      <c r="H38" s="73" t="s">
        <v>30</v>
      </c>
      <c r="I38" t="s">
        <v>2</v>
      </c>
      <c r="J38" t="s">
        <v>26</v>
      </c>
      <c r="K38" s="35">
        <f t="shared" si="0"/>
        <v>95</v>
      </c>
    </row>
    <row r="39" spans="1:11" x14ac:dyDescent="0.25">
      <c r="A39" s="73" t="s">
        <v>75</v>
      </c>
      <c r="B39" t="s">
        <v>25</v>
      </c>
      <c r="C39" t="s">
        <v>27</v>
      </c>
      <c r="D39" t="s">
        <v>26</v>
      </c>
      <c r="E39" s="31">
        <v>-1986.69</v>
      </c>
      <c r="F39" s="35">
        <v>8</v>
      </c>
      <c r="H39" s="73" t="s">
        <v>30</v>
      </c>
      <c r="I39" t="s">
        <v>2</v>
      </c>
      <c r="J39" t="s">
        <v>38</v>
      </c>
      <c r="K39" s="35">
        <f t="shared" si="0"/>
        <v>232</v>
      </c>
    </row>
    <row r="40" spans="1:11" x14ac:dyDescent="0.25">
      <c r="A40" s="73" t="s">
        <v>75</v>
      </c>
      <c r="B40" t="s">
        <v>25</v>
      </c>
      <c r="C40" t="s">
        <v>27</v>
      </c>
      <c r="D40" t="s">
        <v>38</v>
      </c>
      <c r="E40" s="31">
        <v>-5943.72</v>
      </c>
      <c r="F40" s="35">
        <v>1</v>
      </c>
      <c r="H40" s="73" t="s">
        <v>30</v>
      </c>
      <c r="I40" t="s">
        <v>2</v>
      </c>
      <c r="J40" t="s">
        <v>39</v>
      </c>
      <c r="K40" s="35">
        <f t="shared" si="0"/>
        <v>662</v>
      </c>
    </row>
    <row r="41" spans="1:11" x14ac:dyDescent="0.25">
      <c r="A41" s="78" t="s">
        <v>75</v>
      </c>
      <c r="B41" s="2" t="s">
        <v>25</v>
      </c>
      <c r="C41" s="2" t="s">
        <v>27</v>
      </c>
      <c r="D41" s="2" t="s">
        <v>39</v>
      </c>
      <c r="E41" s="113">
        <v>-419.04</v>
      </c>
      <c r="F41" s="37">
        <v>2</v>
      </c>
      <c r="H41" s="73" t="s">
        <v>30</v>
      </c>
      <c r="I41" t="s">
        <v>2</v>
      </c>
      <c r="J41" t="s">
        <v>40</v>
      </c>
      <c r="K41" s="35">
        <f t="shared" si="0"/>
        <v>0</v>
      </c>
    </row>
    <row r="42" spans="1:11" x14ac:dyDescent="0.25">
      <c r="A42" s="81" t="s">
        <v>18</v>
      </c>
      <c r="B42" s="82" t="s">
        <v>19</v>
      </c>
      <c r="C42" s="82" t="s">
        <v>20</v>
      </c>
      <c r="D42" s="82" t="s">
        <v>37</v>
      </c>
      <c r="E42" s="82" t="s">
        <v>21</v>
      </c>
      <c r="F42" s="114" t="s">
        <v>76</v>
      </c>
      <c r="H42" s="73" t="s">
        <v>30</v>
      </c>
      <c r="I42" t="s">
        <v>27</v>
      </c>
      <c r="J42" t="s">
        <v>26</v>
      </c>
      <c r="K42" s="35">
        <f t="shared" si="0"/>
        <v>843</v>
      </c>
    </row>
    <row r="43" spans="1:11" x14ac:dyDescent="0.25">
      <c r="A43" s="68" t="s">
        <v>75</v>
      </c>
      <c r="B43" s="69" t="s">
        <v>26</v>
      </c>
      <c r="C43" s="69" t="s">
        <v>26</v>
      </c>
      <c r="D43" s="69" t="s">
        <v>26</v>
      </c>
      <c r="E43" s="70">
        <v>696875.23</v>
      </c>
      <c r="F43" s="34">
        <v>89</v>
      </c>
      <c r="H43" s="73" t="s">
        <v>30</v>
      </c>
      <c r="I43" t="s">
        <v>27</v>
      </c>
      <c r="J43" t="s">
        <v>38</v>
      </c>
      <c r="K43" s="35">
        <f t="shared" si="0"/>
        <v>97</v>
      </c>
    </row>
    <row r="44" spans="1:11" x14ac:dyDescent="0.25">
      <c r="A44" s="73" t="s">
        <v>75</v>
      </c>
      <c r="B44" t="s">
        <v>32</v>
      </c>
      <c r="C44" t="s">
        <v>26</v>
      </c>
      <c r="D44" t="s">
        <v>26</v>
      </c>
      <c r="E44" s="31">
        <v>593151.79</v>
      </c>
      <c r="F44" s="35">
        <v>7</v>
      </c>
      <c r="H44" s="73" t="s">
        <v>30</v>
      </c>
      <c r="I44" t="s">
        <v>27</v>
      </c>
      <c r="J44" t="s">
        <v>39</v>
      </c>
      <c r="K44" s="35">
        <f t="shared" si="0"/>
        <v>269</v>
      </c>
    </row>
    <row r="45" spans="1:11" x14ac:dyDescent="0.25">
      <c r="A45" s="73" t="s">
        <v>75</v>
      </c>
      <c r="B45" t="s">
        <v>31</v>
      </c>
      <c r="C45" t="s">
        <v>26</v>
      </c>
      <c r="D45" t="s">
        <v>26</v>
      </c>
      <c r="E45" s="31">
        <v>963799.3</v>
      </c>
      <c r="F45" s="35">
        <v>642</v>
      </c>
      <c r="H45" s="73" t="s">
        <v>30</v>
      </c>
      <c r="I45" t="s">
        <v>27</v>
      </c>
      <c r="J45" t="s">
        <v>40</v>
      </c>
      <c r="K45" s="35">
        <f t="shared" si="0"/>
        <v>9</v>
      </c>
    </row>
    <row r="46" spans="1:11" x14ac:dyDescent="0.25">
      <c r="A46" s="73" t="s">
        <v>75</v>
      </c>
      <c r="B46" t="s">
        <v>31</v>
      </c>
      <c r="C46" t="s">
        <v>26</v>
      </c>
      <c r="D46" t="s">
        <v>38</v>
      </c>
      <c r="E46" s="31">
        <v>1218</v>
      </c>
      <c r="F46" s="35">
        <v>1</v>
      </c>
      <c r="H46" s="73" t="s">
        <v>30</v>
      </c>
      <c r="I46" t="s">
        <v>29</v>
      </c>
      <c r="J46" t="s">
        <v>26</v>
      </c>
      <c r="K46" s="35">
        <f t="shared" si="0"/>
        <v>83</v>
      </c>
    </row>
    <row r="47" spans="1:11" x14ac:dyDescent="0.25">
      <c r="A47" s="73" t="s">
        <v>75</v>
      </c>
      <c r="B47" t="s">
        <v>31</v>
      </c>
      <c r="C47" t="s">
        <v>26</v>
      </c>
      <c r="D47" t="s">
        <v>39</v>
      </c>
      <c r="E47" s="31">
        <v>2144.04</v>
      </c>
      <c r="F47" s="35">
        <v>1</v>
      </c>
      <c r="H47" s="73" t="s">
        <v>30</v>
      </c>
      <c r="I47" t="s">
        <v>29</v>
      </c>
      <c r="J47" t="s">
        <v>38</v>
      </c>
      <c r="K47" s="35">
        <f t="shared" si="0"/>
        <v>6</v>
      </c>
    </row>
    <row r="48" spans="1:11" x14ac:dyDescent="0.25">
      <c r="A48" s="73" t="s">
        <v>75</v>
      </c>
      <c r="B48" t="s">
        <v>31</v>
      </c>
      <c r="C48" t="s">
        <v>28</v>
      </c>
      <c r="D48" t="s">
        <v>26</v>
      </c>
      <c r="E48" s="31">
        <v>18058.150000000001</v>
      </c>
      <c r="F48" s="35">
        <v>10</v>
      </c>
      <c r="H48" s="73" t="s">
        <v>30</v>
      </c>
      <c r="I48" t="s">
        <v>29</v>
      </c>
      <c r="J48" t="s">
        <v>39</v>
      </c>
      <c r="K48" s="35">
        <f t="shared" si="0"/>
        <v>14</v>
      </c>
    </row>
    <row r="49" spans="1:11" x14ac:dyDescent="0.25">
      <c r="A49" s="73" t="s">
        <v>75</v>
      </c>
      <c r="B49" t="s">
        <v>31</v>
      </c>
      <c r="C49" t="s">
        <v>2</v>
      </c>
      <c r="D49" t="s">
        <v>26</v>
      </c>
      <c r="E49" s="31">
        <v>1585.82</v>
      </c>
      <c r="F49" s="35">
        <v>1</v>
      </c>
      <c r="H49" s="78" t="s">
        <v>30</v>
      </c>
      <c r="I49" s="2" t="s">
        <v>29</v>
      </c>
      <c r="J49" s="2" t="s">
        <v>40</v>
      </c>
      <c r="K49" s="37">
        <f t="shared" si="0"/>
        <v>0</v>
      </c>
    </row>
    <row r="50" spans="1:11" x14ac:dyDescent="0.25">
      <c r="A50" s="73" t="s">
        <v>75</v>
      </c>
      <c r="B50" t="s">
        <v>31</v>
      </c>
      <c r="C50" t="s">
        <v>2</v>
      </c>
      <c r="D50" t="s">
        <v>38</v>
      </c>
      <c r="E50" s="31">
        <v>994.92</v>
      </c>
      <c r="F50" s="35">
        <v>1</v>
      </c>
    </row>
    <row r="51" spans="1:11" x14ac:dyDescent="0.25">
      <c r="A51" s="73" t="s">
        <v>75</v>
      </c>
      <c r="B51" t="s">
        <v>31</v>
      </c>
      <c r="C51" t="s">
        <v>27</v>
      </c>
      <c r="D51" t="s">
        <v>26</v>
      </c>
      <c r="E51" s="31">
        <v>81450.66</v>
      </c>
      <c r="F51" s="35">
        <v>10</v>
      </c>
    </row>
    <row r="52" spans="1:11" x14ac:dyDescent="0.25">
      <c r="A52" s="73" t="s">
        <v>75</v>
      </c>
      <c r="B52" t="s">
        <v>31</v>
      </c>
      <c r="C52" t="s">
        <v>29</v>
      </c>
      <c r="D52" t="s">
        <v>26</v>
      </c>
      <c r="E52" s="31">
        <v>11455.14</v>
      </c>
      <c r="F52" s="35">
        <v>19</v>
      </c>
    </row>
    <row r="53" spans="1:11" x14ac:dyDescent="0.25">
      <c r="A53" s="73" t="s">
        <v>75</v>
      </c>
      <c r="B53" t="s">
        <v>30</v>
      </c>
      <c r="C53" t="s">
        <v>26</v>
      </c>
      <c r="D53" t="s">
        <v>26</v>
      </c>
      <c r="E53" s="31">
        <v>1621337.74</v>
      </c>
      <c r="F53" s="115">
        <v>5341</v>
      </c>
    </row>
    <row r="54" spans="1:11" x14ac:dyDescent="0.25">
      <c r="A54" s="73" t="s">
        <v>75</v>
      </c>
      <c r="B54" t="s">
        <v>30</v>
      </c>
      <c r="C54" t="s">
        <v>26</v>
      </c>
      <c r="D54" t="s">
        <v>38</v>
      </c>
      <c r="E54" s="31">
        <v>906266.64</v>
      </c>
      <c r="F54" s="35">
        <v>446</v>
      </c>
    </row>
    <row r="55" spans="1:11" x14ac:dyDescent="0.25">
      <c r="A55" s="73" t="s">
        <v>75</v>
      </c>
      <c r="B55" t="s">
        <v>30</v>
      </c>
      <c r="C55" t="s">
        <v>26</v>
      </c>
      <c r="D55" t="s">
        <v>39</v>
      </c>
      <c r="E55" s="31">
        <v>1670696.16</v>
      </c>
      <c r="F55" s="115">
        <v>1108</v>
      </c>
    </row>
    <row r="56" spans="1:11" x14ac:dyDescent="0.25">
      <c r="A56" s="73" t="s">
        <v>75</v>
      </c>
      <c r="B56" t="s">
        <v>30</v>
      </c>
      <c r="C56" t="s">
        <v>26</v>
      </c>
      <c r="D56" t="s">
        <v>40</v>
      </c>
      <c r="E56" s="31">
        <v>43201.2</v>
      </c>
      <c r="F56" s="35">
        <v>23</v>
      </c>
    </row>
    <row r="57" spans="1:11" x14ac:dyDescent="0.25">
      <c r="A57" s="73" t="s">
        <v>75</v>
      </c>
      <c r="B57" t="s">
        <v>30</v>
      </c>
      <c r="C57" t="s">
        <v>28</v>
      </c>
      <c r="D57" t="s">
        <v>26</v>
      </c>
      <c r="E57" s="31">
        <v>93912.67</v>
      </c>
      <c r="F57" s="35">
        <v>151</v>
      </c>
    </row>
    <row r="58" spans="1:11" x14ac:dyDescent="0.25">
      <c r="A58" s="73" t="s">
        <v>75</v>
      </c>
      <c r="B58" t="s">
        <v>30</v>
      </c>
      <c r="C58" t="s">
        <v>28</v>
      </c>
      <c r="D58" t="s">
        <v>38</v>
      </c>
      <c r="E58" s="31">
        <v>50511.48</v>
      </c>
      <c r="F58" s="35">
        <v>21</v>
      </c>
    </row>
    <row r="59" spans="1:11" x14ac:dyDescent="0.25">
      <c r="A59" s="73" t="s">
        <v>75</v>
      </c>
      <c r="B59" t="s">
        <v>30</v>
      </c>
      <c r="C59" t="s">
        <v>28</v>
      </c>
      <c r="D59" t="s">
        <v>39</v>
      </c>
      <c r="E59" s="31">
        <v>613344.84</v>
      </c>
      <c r="F59" s="35">
        <v>46</v>
      </c>
    </row>
    <row r="60" spans="1:11" x14ac:dyDescent="0.25">
      <c r="A60" s="73" t="s">
        <v>75</v>
      </c>
      <c r="B60" t="s">
        <v>30</v>
      </c>
      <c r="C60" t="s">
        <v>28</v>
      </c>
      <c r="D60" t="s">
        <v>40</v>
      </c>
      <c r="E60" s="31">
        <v>790.44</v>
      </c>
      <c r="F60" s="35">
        <v>1</v>
      </c>
    </row>
    <row r="61" spans="1:11" x14ac:dyDescent="0.25">
      <c r="A61" s="73" t="s">
        <v>75</v>
      </c>
      <c r="B61" t="s">
        <v>30</v>
      </c>
      <c r="C61" t="s">
        <v>2</v>
      </c>
      <c r="D61" t="s">
        <v>26</v>
      </c>
      <c r="E61" s="31">
        <v>39364.99</v>
      </c>
      <c r="F61" s="35">
        <v>58</v>
      </c>
    </row>
    <row r="62" spans="1:11" x14ac:dyDescent="0.25">
      <c r="A62" s="73" t="s">
        <v>75</v>
      </c>
      <c r="B62" t="s">
        <v>30</v>
      </c>
      <c r="C62" t="s">
        <v>2</v>
      </c>
      <c r="D62" t="s">
        <v>38</v>
      </c>
      <c r="E62" s="31">
        <v>496220.76</v>
      </c>
      <c r="F62" s="35">
        <v>94</v>
      </c>
    </row>
    <row r="63" spans="1:11" x14ac:dyDescent="0.25">
      <c r="A63" s="73" t="s">
        <v>75</v>
      </c>
      <c r="B63" t="s">
        <v>30</v>
      </c>
      <c r="C63" t="s">
        <v>2</v>
      </c>
      <c r="D63" t="s">
        <v>39</v>
      </c>
      <c r="E63" s="31">
        <v>754554.84</v>
      </c>
      <c r="F63" s="35">
        <v>192</v>
      </c>
    </row>
    <row r="64" spans="1:11" x14ac:dyDescent="0.25">
      <c r="A64" s="73" t="s">
        <v>75</v>
      </c>
      <c r="B64" t="s">
        <v>30</v>
      </c>
      <c r="C64" t="s">
        <v>27</v>
      </c>
      <c r="D64" t="s">
        <v>26</v>
      </c>
      <c r="E64" s="31">
        <v>85746.64</v>
      </c>
      <c r="F64" s="35">
        <v>180</v>
      </c>
    </row>
    <row r="65" spans="1:6" x14ac:dyDescent="0.25">
      <c r="A65" s="73" t="s">
        <v>75</v>
      </c>
      <c r="B65" t="s">
        <v>30</v>
      </c>
      <c r="C65" t="s">
        <v>27</v>
      </c>
      <c r="D65" t="s">
        <v>38</v>
      </c>
      <c r="E65" s="31">
        <v>56994.84</v>
      </c>
      <c r="F65" s="35">
        <v>19</v>
      </c>
    </row>
    <row r="66" spans="1:6" x14ac:dyDescent="0.25">
      <c r="A66" s="73" t="s">
        <v>75</v>
      </c>
      <c r="B66" t="s">
        <v>30</v>
      </c>
      <c r="C66" t="s">
        <v>27</v>
      </c>
      <c r="D66" t="s">
        <v>39</v>
      </c>
      <c r="E66" s="31">
        <v>156157.68</v>
      </c>
      <c r="F66" s="35">
        <v>42</v>
      </c>
    </row>
    <row r="67" spans="1:6" x14ac:dyDescent="0.25">
      <c r="A67" s="73" t="s">
        <v>75</v>
      </c>
      <c r="B67" t="s">
        <v>30</v>
      </c>
      <c r="C67" t="s">
        <v>27</v>
      </c>
      <c r="D67" t="s">
        <v>40</v>
      </c>
      <c r="E67" s="31">
        <v>1465.56</v>
      </c>
      <c r="F67" s="35">
        <v>1</v>
      </c>
    </row>
    <row r="68" spans="1:6" x14ac:dyDescent="0.25">
      <c r="A68" s="73" t="s">
        <v>75</v>
      </c>
      <c r="B68" t="s">
        <v>30</v>
      </c>
      <c r="C68" t="s">
        <v>29</v>
      </c>
      <c r="D68" t="s">
        <v>26</v>
      </c>
      <c r="E68" s="31">
        <v>18788.79</v>
      </c>
      <c r="F68" s="35">
        <v>80</v>
      </c>
    </row>
    <row r="69" spans="1:6" x14ac:dyDescent="0.25">
      <c r="A69" s="73" t="s">
        <v>75</v>
      </c>
      <c r="B69" t="s">
        <v>30</v>
      </c>
      <c r="C69" t="s">
        <v>29</v>
      </c>
      <c r="D69" t="s">
        <v>38</v>
      </c>
      <c r="E69" s="31">
        <v>10285.44</v>
      </c>
      <c r="F69" s="35">
        <v>6</v>
      </c>
    </row>
    <row r="70" spans="1:6" x14ac:dyDescent="0.25">
      <c r="A70" s="73" t="s">
        <v>75</v>
      </c>
      <c r="B70" t="s">
        <v>30</v>
      </c>
      <c r="C70" t="s">
        <v>29</v>
      </c>
      <c r="D70" t="s">
        <v>39</v>
      </c>
      <c r="E70" s="31">
        <v>40575</v>
      </c>
      <c r="F70" s="35">
        <v>14</v>
      </c>
    </row>
    <row r="71" spans="1:6" x14ac:dyDescent="0.25">
      <c r="A71" s="73" t="s">
        <v>75</v>
      </c>
      <c r="B71" t="s">
        <v>25</v>
      </c>
      <c r="C71" t="s">
        <v>26</v>
      </c>
      <c r="D71" t="s">
        <v>26</v>
      </c>
      <c r="E71" s="31">
        <v>174786.85</v>
      </c>
      <c r="F71" s="35">
        <v>310</v>
      </c>
    </row>
    <row r="72" spans="1:6" x14ac:dyDescent="0.25">
      <c r="A72" s="73" t="s">
        <v>75</v>
      </c>
      <c r="B72" t="s">
        <v>25</v>
      </c>
      <c r="C72" t="s">
        <v>26</v>
      </c>
      <c r="D72" t="s">
        <v>38</v>
      </c>
      <c r="E72" s="31">
        <v>3550.92</v>
      </c>
      <c r="F72" s="35">
        <v>4</v>
      </c>
    </row>
    <row r="73" spans="1:6" x14ac:dyDescent="0.25">
      <c r="A73" s="73" t="s">
        <v>75</v>
      </c>
      <c r="B73" t="s">
        <v>25</v>
      </c>
      <c r="C73" t="s">
        <v>26</v>
      </c>
      <c r="D73" t="s">
        <v>39</v>
      </c>
      <c r="E73" s="31">
        <v>23346.720000000001</v>
      </c>
      <c r="F73" s="35">
        <v>20</v>
      </c>
    </row>
    <row r="74" spans="1:6" x14ac:dyDescent="0.25">
      <c r="A74" s="73" t="s">
        <v>75</v>
      </c>
      <c r="B74" t="s">
        <v>25</v>
      </c>
      <c r="C74" t="s">
        <v>28</v>
      </c>
      <c r="D74" t="s">
        <v>26</v>
      </c>
      <c r="E74" s="31">
        <v>7143.62</v>
      </c>
      <c r="F74" s="35">
        <v>4</v>
      </c>
    </row>
    <row r="75" spans="1:6" x14ac:dyDescent="0.25">
      <c r="A75" s="73" t="s">
        <v>75</v>
      </c>
      <c r="B75" t="s">
        <v>25</v>
      </c>
      <c r="C75" t="s">
        <v>28</v>
      </c>
      <c r="D75" t="s">
        <v>38</v>
      </c>
      <c r="E75" s="31">
        <v>9009.6</v>
      </c>
      <c r="F75" s="35">
        <v>1</v>
      </c>
    </row>
    <row r="76" spans="1:6" x14ac:dyDescent="0.25">
      <c r="A76" s="73" t="s">
        <v>75</v>
      </c>
      <c r="B76" t="s">
        <v>25</v>
      </c>
      <c r="C76" t="s">
        <v>28</v>
      </c>
      <c r="D76" t="s">
        <v>39</v>
      </c>
      <c r="E76" s="31">
        <v>4288.32</v>
      </c>
      <c r="F76" s="35">
        <v>2</v>
      </c>
    </row>
    <row r="77" spans="1:6" x14ac:dyDescent="0.25">
      <c r="A77" s="73" t="s">
        <v>75</v>
      </c>
      <c r="B77" t="s">
        <v>25</v>
      </c>
      <c r="C77" t="s">
        <v>2</v>
      </c>
      <c r="D77" t="s">
        <v>39</v>
      </c>
      <c r="E77" s="31">
        <v>1985.64</v>
      </c>
      <c r="F77" s="35">
        <v>1</v>
      </c>
    </row>
    <row r="78" spans="1:6" x14ac:dyDescent="0.25">
      <c r="A78" s="73" t="s">
        <v>75</v>
      </c>
      <c r="B78" t="s">
        <v>25</v>
      </c>
      <c r="C78" t="s">
        <v>27</v>
      </c>
      <c r="D78" t="s">
        <v>26</v>
      </c>
      <c r="E78" s="31">
        <v>4559.58</v>
      </c>
      <c r="F78" s="35">
        <v>2</v>
      </c>
    </row>
    <row r="79" spans="1:6" x14ac:dyDescent="0.25">
      <c r="A79" s="73" t="s">
        <v>75</v>
      </c>
      <c r="B79" t="s">
        <v>25</v>
      </c>
      <c r="C79" t="s">
        <v>27</v>
      </c>
      <c r="D79" t="s">
        <v>39</v>
      </c>
      <c r="E79" s="31">
        <v>557.04</v>
      </c>
      <c r="F79" s="35">
        <v>1</v>
      </c>
    </row>
    <row r="80" spans="1:6" x14ac:dyDescent="0.25">
      <c r="A80" s="78" t="s">
        <v>75</v>
      </c>
      <c r="B80" s="2" t="s">
        <v>25</v>
      </c>
      <c r="C80" s="2" t="s">
        <v>29</v>
      </c>
      <c r="D80" s="2" t="s">
        <v>26</v>
      </c>
      <c r="E80" s="113">
        <v>47950.6</v>
      </c>
      <c r="F80" s="37">
        <v>9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0F838-B87C-43D4-A581-EAD4E12010D8}">
  <dimension ref="A1:X80"/>
  <sheetViews>
    <sheetView tabSelected="1" workbookViewId="0">
      <selection activeCell="T11" sqref="T11"/>
    </sheetView>
  </sheetViews>
  <sheetFormatPr defaultRowHeight="15" x14ac:dyDescent="0.25"/>
  <cols>
    <col min="1" max="1" width="7.7109375" bestFit="1" customWidth="1"/>
    <col min="2" max="2" width="15.5703125" bestFit="1" customWidth="1"/>
    <col min="3" max="3" width="19.7109375" bestFit="1" customWidth="1"/>
    <col min="4" max="4" width="13.85546875" bestFit="1" customWidth="1"/>
    <col min="5" max="5" width="13.5703125" bestFit="1" customWidth="1"/>
    <col min="6" max="6" width="6.28515625" bestFit="1" customWidth="1"/>
    <col min="8" max="8" width="18.7109375" customWidth="1"/>
    <col min="9" max="9" width="19.7109375" bestFit="1" customWidth="1"/>
    <col min="10" max="10" width="13.85546875" bestFit="1" customWidth="1"/>
  </cols>
  <sheetData>
    <row r="1" spans="1:24" x14ac:dyDescent="0.25">
      <c r="A1" s="117" t="s">
        <v>66</v>
      </c>
      <c r="B1" s="118"/>
      <c r="C1" s="118"/>
      <c r="D1" s="118"/>
      <c r="E1" s="118"/>
      <c r="F1" s="119"/>
      <c r="H1" s="81" t="s">
        <v>19</v>
      </c>
      <c r="I1" s="82" t="s">
        <v>20</v>
      </c>
      <c r="J1" s="82" t="s">
        <v>37</v>
      </c>
      <c r="K1" s="114" t="s">
        <v>76</v>
      </c>
      <c r="P1" s="103" t="s">
        <v>81</v>
      </c>
      <c r="Q1" s="53" t="s">
        <v>74</v>
      </c>
      <c r="R1" s="53" t="s">
        <v>71</v>
      </c>
      <c r="S1" s="53" t="s">
        <v>63</v>
      </c>
      <c r="T1" s="53" t="s">
        <v>62</v>
      </c>
      <c r="U1" s="53" t="s">
        <v>53</v>
      </c>
      <c r="V1" s="53" t="s">
        <v>50</v>
      </c>
      <c r="W1" s="53" t="s">
        <v>51</v>
      </c>
      <c r="X1" s="53" t="s">
        <v>52</v>
      </c>
    </row>
    <row r="2" spans="1:24" x14ac:dyDescent="0.25">
      <c r="A2" s="120" t="s">
        <v>67</v>
      </c>
      <c r="B2" s="116"/>
      <c r="C2" s="116"/>
      <c r="D2" s="116"/>
      <c r="E2" s="116"/>
      <c r="F2" s="121"/>
      <c r="H2" s="73" t="s">
        <v>31</v>
      </c>
      <c r="I2" t="s">
        <v>28</v>
      </c>
      <c r="J2" t="s">
        <v>26</v>
      </c>
      <c r="K2" s="35">
        <f t="shared" ref="K2:K49" si="0">SUMIFS($F$11:$F$80,$B$11:$B$80,H2,$C$11:$C$80,I2,$D$11:$D$80,J2)</f>
        <v>17</v>
      </c>
      <c r="M2" s="17" t="s">
        <v>15</v>
      </c>
      <c r="N2" s="18"/>
      <c r="O2" s="33"/>
      <c r="P2" s="104">
        <f>K34+K38+K42+K46</f>
        <v>1371</v>
      </c>
      <c r="Q2" s="53">
        <f>'2022-23'!P2</f>
        <v>1376</v>
      </c>
      <c r="R2" s="53">
        <f>'2021-22'!D46</f>
        <v>1292</v>
      </c>
      <c r="S2" s="53">
        <f>'2020-21'!D46</f>
        <v>1194</v>
      </c>
      <c r="T2" s="53">
        <f>'2019-20'!D41</f>
        <v>1385</v>
      </c>
      <c r="U2" s="53">
        <f>'2018-19'!D46</f>
        <v>1302</v>
      </c>
      <c r="V2" s="53">
        <f>'2017-18'!D46</f>
        <v>1243</v>
      </c>
      <c r="W2" s="53">
        <f>'2016-17'!D35</f>
        <v>1105</v>
      </c>
      <c r="X2" s="53">
        <f>'2015-16'!C10</f>
        <v>1057</v>
      </c>
    </row>
    <row r="3" spans="1:24" x14ac:dyDescent="0.25">
      <c r="A3" s="120" t="s">
        <v>68</v>
      </c>
      <c r="B3" s="116"/>
      <c r="C3" s="116"/>
      <c r="D3" s="116"/>
      <c r="E3" s="116"/>
      <c r="F3" s="121"/>
      <c r="H3" s="73" t="s">
        <v>31</v>
      </c>
      <c r="I3" t="s">
        <v>28</v>
      </c>
      <c r="J3" t="s">
        <v>38</v>
      </c>
      <c r="K3" s="35">
        <f t="shared" si="0"/>
        <v>0</v>
      </c>
      <c r="M3" s="20" t="s">
        <v>16</v>
      </c>
      <c r="N3" s="21"/>
      <c r="O3" s="32"/>
      <c r="P3" s="105">
        <f>SUM(K35:K37)+SUM(K39:K41)+SUM(K43:K45)+SUM(K47:K49)</f>
        <v>1572</v>
      </c>
      <c r="Q3" s="53">
        <f>'2022-23'!P3</f>
        <v>1488</v>
      </c>
      <c r="R3" s="53">
        <f>'2021-22'!D47</f>
        <v>1408</v>
      </c>
      <c r="S3" s="53">
        <f>'2020-21'!D47</f>
        <v>1398</v>
      </c>
      <c r="T3" s="53">
        <f>'2019-20'!D42</f>
        <v>1464</v>
      </c>
      <c r="U3" s="53">
        <f>'2018-19'!D47</f>
        <v>1486</v>
      </c>
      <c r="V3" s="53">
        <f>'2017-18'!D47</f>
        <v>1405</v>
      </c>
      <c r="W3" s="53">
        <f>'2016-17'!D36</f>
        <v>1369</v>
      </c>
      <c r="X3" s="53">
        <f>'2015-16'!C11</f>
        <v>1326</v>
      </c>
    </row>
    <row r="4" spans="1:24" x14ac:dyDescent="0.25">
      <c r="A4" s="120" t="s">
        <v>80</v>
      </c>
      <c r="B4" s="116"/>
      <c r="C4" s="116"/>
      <c r="D4" s="116"/>
      <c r="E4" s="116"/>
      <c r="F4" s="121"/>
      <c r="H4" s="73" t="s">
        <v>31</v>
      </c>
      <c r="I4" t="s">
        <v>28</v>
      </c>
      <c r="J4" t="s">
        <v>39</v>
      </c>
      <c r="K4" s="35">
        <f t="shared" si="0"/>
        <v>0</v>
      </c>
      <c r="M4" s="23" t="s">
        <v>17</v>
      </c>
      <c r="N4" s="24"/>
      <c r="O4" s="36"/>
      <c r="P4" s="106">
        <f>SUM(K2:K33)</f>
        <v>86</v>
      </c>
      <c r="Q4" s="53">
        <f>'2022-23'!P4</f>
        <v>98</v>
      </c>
      <c r="R4" s="53">
        <f>'2021-22'!D48</f>
        <v>84</v>
      </c>
      <c r="S4" s="53">
        <f>'2020-21'!D48</f>
        <v>78</v>
      </c>
      <c r="T4" s="53">
        <f>'2019-20'!D43</f>
        <v>141</v>
      </c>
      <c r="U4" s="53">
        <f>'2018-19'!D48</f>
        <v>117</v>
      </c>
      <c r="V4" s="53">
        <f>'2017-18'!D48</f>
        <v>99</v>
      </c>
      <c r="W4" s="53">
        <f>'2016-17'!D37</f>
        <v>96</v>
      </c>
      <c r="X4" s="53">
        <f>'2015-16'!C12</f>
        <v>102</v>
      </c>
    </row>
    <row r="5" spans="1:24" x14ac:dyDescent="0.25">
      <c r="A5" s="120" t="s">
        <v>69</v>
      </c>
      <c r="B5" s="116"/>
      <c r="C5" s="116"/>
      <c r="D5" s="116"/>
      <c r="E5" s="116"/>
      <c r="F5" s="121"/>
      <c r="H5" s="73" t="s">
        <v>31</v>
      </c>
      <c r="I5" t="s">
        <v>28</v>
      </c>
      <c r="J5" t="s">
        <v>40</v>
      </c>
      <c r="K5" s="35">
        <f t="shared" si="0"/>
        <v>0</v>
      </c>
    </row>
    <row r="6" spans="1:24" x14ac:dyDescent="0.25">
      <c r="A6" s="120" t="s">
        <v>77</v>
      </c>
      <c r="B6" s="116"/>
      <c r="C6" s="116"/>
      <c r="D6" s="116"/>
      <c r="E6" s="116"/>
      <c r="F6" s="121"/>
      <c r="H6" s="73" t="s">
        <v>31</v>
      </c>
      <c r="I6" t="s">
        <v>2</v>
      </c>
      <c r="J6" t="s">
        <v>26</v>
      </c>
      <c r="K6" s="35">
        <f t="shared" si="0"/>
        <v>1</v>
      </c>
    </row>
    <row r="7" spans="1:24" x14ac:dyDescent="0.25">
      <c r="A7" s="120" t="s">
        <v>78</v>
      </c>
      <c r="B7" s="116"/>
      <c r="C7" s="116"/>
      <c r="D7" s="116"/>
      <c r="E7" s="116"/>
      <c r="F7" s="121"/>
      <c r="H7" s="73" t="s">
        <v>31</v>
      </c>
      <c r="I7" t="s">
        <v>2</v>
      </c>
      <c r="J7" t="s">
        <v>38</v>
      </c>
      <c r="K7" s="35">
        <f t="shared" si="0"/>
        <v>1</v>
      </c>
    </row>
    <row r="8" spans="1:24" x14ac:dyDescent="0.25">
      <c r="A8" s="122" t="s">
        <v>79</v>
      </c>
      <c r="B8" s="123"/>
      <c r="C8" s="123"/>
      <c r="D8" s="123"/>
      <c r="E8" s="123"/>
      <c r="F8" s="124"/>
      <c r="H8" s="73" t="s">
        <v>31</v>
      </c>
      <c r="I8" t="s">
        <v>2</v>
      </c>
      <c r="J8" t="s">
        <v>39</v>
      </c>
      <c r="K8" s="35">
        <f t="shared" si="0"/>
        <v>0</v>
      </c>
    </row>
    <row r="9" spans="1:24" x14ac:dyDescent="0.25">
      <c r="H9" s="73" t="s">
        <v>31</v>
      </c>
      <c r="I9" t="s">
        <v>2</v>
      </c>
      <c r="J9" t="s">
        <v>40</v>
      </c>
      <c r="K9" s="35">
        <f t="shared" si="0"/>
        <v>0</v>
      </c>
    </row>
    <row r="10" spans="1:24" x14ac:dyDescent="0.25">
      <c r="A10" s="81" t="s">
        <v>18</v>
      </c>
      <c r="B10" s="82" t="s">
        <v>19</v>
      </c>
      <c r="C10" s="82" t="s">
        <v>20</v>
      </c>
      <c r="D10" s="82" t="s">
        <v>37</v>
      </c>
      <c r="E10" s="82" t="s">
        <v>22</v>
      </c>
      <c r="F10" s="114" t="s">
        <v>76</v>
      </c>
      <c r="H10" s="73" t="s">
        <v>31</v>
      </c>
      <c r="I10" t="s">
        <v>27</v>
      </c>
      <c r="J10" t="s">
        <v>26</v>
      </c>
      <c r="K10" s="35">
        <f t="shared" si="0"/>
        <v>22</v>
      </c>
    </row>
    <row r="11" spans="1:24" x14ac:dyDescent="0.25">
      <c r="A11" s="68" t="s">
        <v>82</v>
      </c>
      <c r="B11" s="69" t="s">
        <v>26</v>
      </c>
      <c r="C11" s="69" t="s">
        <v>26</v>
      </c>
      <c r="D11" s="69" t="s">
        <v>26</v>
      </c>
      <c r="E11" s="70">
        <v>-5546.92</v>
      </c>
      <c r="F11" s="34">
        <v>31</v>
      </c>
      <c r="H11" s="73" t="s">
        <v>31</v>
      </c>
      <c r="I11" t="s">
        <v>27</v>
      </c>
      <c r="J11" t="s">
        <v>38</v>
      </c>
      <c r="K11" s="35">
        <f t="shared" si="0"/>
        <v>0</v>
      </c>
    </row>
    <row r="12" spans="1:24" x14ac:dyDescent="0.25">
      <c r="A12" s="73" t="s">
        <v>82</v>
      </c>
      <c r="B12" t="s">
        <v>31</v>
      </c>
      <c r="C12" t="s">
        <v>26</v>
      </c>
      <c r="D12" t="s">
        <v>26</v>
      </c>
      <c r="E12" s="31">
        <v>-75712.25</v>
      </c>
      <c r="F12" s="35">
        <v>318</v>
      </c>
      <c r="H12" s="73" t="s">
        <v>31</v>
      </c>
      <c r="I12" t="s">
        <v>27</v>
      </c>
      <c r="J12" t="s">
        <v>39</v>
      </c>
      <c r="K12" s="35">
        <f t="shared" si="0"/>
        <v>1</v>
      </c>
    </row>
    <row r="13" spans="1:24" x14ac:dyDescent="0.25">
      <c r="A13" s="73" t="s">
        <v>82</v>
      </c>
      <c r="B13" t="s">
        <v>31</v>
      </c>
      <c r="C13" t="s">
        <v>28</v>
      </c>
      <c r="D13" t="s">
        <v>26</v>
      </c>
      <c r="E13" s="31">
        <v>-3573</v>
      </c>
      <c r="F13" s="35">
        <v>6</v>
      </c>
      <c r="H13" s="73" t="s">
        <v>31</v>
      </c>
      <c r="I13" t="s">
        <v>27</v>
      </c>
      <c r="J13" t="s">
        <v>40</v>
      </c>
      <c r="K13" s="35">
        <f t="shared" si="0"/>
        <v>0</v>
      </c>
    </row>
    <row r="14" spans="1:24" x14ac:dyDescent="0.25">
      <c r="A14" s="73" t="s">
        <v>82</v>
      </c>
      <c r="B14" t="s">
        <v>31</v>
      </c>
      <c r="C14" t="s">
        <v>27</v>
      </c>
      <c r="D14" t="s">
        <v>26</v>
      </c>
      <c r="E14" s="31">
        <v>-6774.48</v>
      </c>
      <c r="F14" s="35">
        <v>15</v>
      </c>
      <c r="H14" s="73" t="s">
        <v>31</v>
      </c>
      <c r="I14" t="s">
        <v>29</v>
      </c>
      <c r="J14" t="s">
        <v>26</v>
      </c>
      <c r="K14" s="35">
        <f t="shared" si="0"/>
        <v>4</v>
      </c>
    </row>
    <row r="15" spans="1:24" x14ac:dyDescent="0.25">
      <c r="A15" s="73" t="s">
        <v>82</v>
      </c>
      <c r="B15" t="s">
        <v>30</v>
      </c>
      <c r="C15" t="s">
        <v>26</v>
      </c>
      <c r="D15" t="s">
        <v>26</v>
      </c>
      <c r="E15" s="31">
        <v>-488779.07</v>
      </c>
      <c r="F15" s="115">
        <v>3839</v>
      </c>
      <c r="H15" s="73" t="s">
        <v>31</v>
      </c>
      <c r="I15" t="s">
        <v>29</v>
      </c>
      <c r="J15" t="s">
        <v>38</v>
      </c>
      <c r="K15" s="35">
        <f t="shared" si="0"/>
        <v>0</v>
      </c>
    </row>
    <row r="16" spans="1:24" x14ac:dyDescent="0.25">
      <c r="A16" s="73" t="s">
        <v>82</v>
      </c>
      <c r="B16" t="s">
        <v>30</v>
      </c>
      <c r="C16" t="s">
        <v>26</v>
      </c>
      <c r="D16" t="s">
        <v>38</v>
      </c>
      <c r="E16" s="31">
        <v>-45014.559999999998</v>
      </c>
      <c r="F16" s="115">
        <v>375</v>
      </c>
      <c r="H16" s="73" t="s">
        <v>31</v>
      </c>
      <c r="I16" t="s">
        <v>29</v>
      </c>
      <c r="J16" t="s">
        <v>39</v>
      </c>
      <c r="K16" s="35">
        <f t="shared" si="0"/>
        <v>0</v>
      </c>
    </row>
    <row r="17" spans="1:11" x14ac:dyDescent="0.25">
      <c r="A17" s="73" t="s">
        <v>82</v>
      </c>
      <c r="B17" t="s">
        <v>30</v>
      </c>
      <c r="C17" t="s">
        <v>26</v>
      </c>
      <c r="D17" t="s">
        <v>39</v>
      </c>
      <c r="E17" s="31">
        <v>-125924.92</v>
      </c>
      <c r="F17" s="35">
        <v>913</v>
      </c>
      <c r="H17" s="73" t="s">
        <v>31</v>
      </c>
      <c r="I17" t="s">
        <v>29</v>
      </c>
      <c r="J17" t="s">
        <v>40</v>
      </c>
      <c r="K17" s="35">
        <f t="shared" si="0"/>
        <v>0</v>
      </c>
    </row>
    <row r="18" spans="1:11" x14ac:dyDescent="0.25">
      <c r="A18" s="73" t="s">
        <v>82</v>
      </c>
      <c r="B18" t="s">
        <v>30</v>
      </c>
      <c r="C18" t="s">
        <v>26</v>
      </c>
      <c r="D18" t="s">
        <v>40</v>
      </c>
      <c r="E18" s="31">
        <v>-1197.28</v>
      </c>
      <c r="F18" s="35">
        <v>15</v>
      </c>
      <c r="H18" s="73" t="s">
        <v>25</v>
      </c>
      <c r="I18" t="s">
        <v>28</v>
      </c>
      <c r="J18" t="s">
        <v>26</v>
      </c>
      <c r="K18" s="35">
        <f t="shared" si="0"/>
        <v>11</v>
      </c>
    </row>
    <row r="19" spans="1:11" x14ac:dyDescent="0.25">
      <c r="A19" s="73" t="s">
        <v>82</v>
      </c>
      <c r="B19" t="s">
        <v>30</v>
      </c>
      <c r="C19" t="s">
        <v>28</v>
      </c>
      <c r="D19" t="s">
        <v>26</v>
      </c>
      <c r="E19" s="31">
        <v>-39653.85</v>
      </c>
      <c r="F19" s="35">
        <v>168</v>
      </c>
      <c r="H19" s="73" t="s">
        <v>25</v>
      </c>
      <c r="I19" t="s">
        <v>28</v>
      </c>
      <c r="J19" t="s">
        <v>38</v>
      </c>
      <c r="K19" s="35">
        <f t="shared" si="0"/>
        <v>2</v>
      </c>
    </row>
    <row r="20" spans="1:11" x14ac:dyDescent="0.25">
      <c r="A20" s="73" t="s">
        <v>82</v>
      </c>
      <c r="B20" t="s">
        <v>30</v>
      </c>
      <c r="C20" t="s">
        <v>28</v>
      </c>
      <c r="D20" t="s">
        <v>38</v>
      </c>
      <c r="E20" s="31">
        <v>-7906.74</v>
      </c>
      <c r="F20" s="35">
        <v>30</v>
      </c>
      <c r="H20" s="73" t="s">
        <v>25</v>
      </c>
      <c r="I20" t="s">
        <v>28</v>
      </c>
      <c r="J20" t="s">
        <v>39</v>
      </c>
      <c r="K20" s="35">
        <f t="shared" si="0"/>
        <v>2</v>
      </c>
    </row>
    <row r="21" spans="1:11" x14ac:dyDescent="0.25">
      <c r="A21" s="73" t="s">
        <v>82</v>
      </c>
      <c r="B21" t="s">
        <v>30</v>
      </c>
      <c r="C21" t="s">
        <v>28</v>
      </c>
      <c r="D21" t="s">
        <v>39</v>
      </c>
      <c r="E21" s="31">
        <v>-17551.759999999998</v>
      </c>
      <c r="F21" s="35">
        <v>88</v>
      </c>
      <c r="H21" s="73" t="s">
        <v>25</v>
      </c>
      <c r="I21" t="s">
        <v>28</v>
      </c>
      <c r="J21" t="s">
        <v>40</v>
      </c>
      <c r="K21" s="35">
        <f t="shared" si="0"/>
        <v>0</v>
      </c>
    </row>
    <row r="22" spans="1:11" x14ac:dyDescent="0.25">
      <c r="A22" s="73" t="s">
        <v>82</v>
      </c>
      <c r="B22" t="s">
        <v>30</v>
      </c>
      <c r="C22" t="s">
        <v>28</v>
      </c>
      <c r="D22" t="s">
        <v>40</v>
      </c>
      <c r="E22" s="31">
        <v>-264.08</v>
      </c>
      <c r="F22" s="35">
        <v>2</v>
      </c>
      <c r="H22" s="73" t="s">
        <v>25</v>
      </c>
      <c r="I22" t="s">
        <v>2</v>
      </c>
      <c r="J22" t="s">
        <v>26</v>
      </c>
      <c r="K22" s="35">
        <f t="shared" si="0"/>
        <v>1</v>
      </c>
    </row>
    <row r="23" spans="1:11" x14ac:dyDescent="0.25">
      <c r="A23" s="73" t="s">
        <v>82</v>
      </c>
      <c r="B23" t="s">
        <v>30</v>
      </c>
      <c r="C23" t="s">
        <v>2</v>
      </c>
      <c r="D23" t="s">
        <v>26</v>
      </c>
      <c r="E23" s="31">
        <v>-3708.86</v>
      </c>
      <c r="F23" s="35">
        <v>33</v>
      </c>
      <c r="H23" s="73" t="s">
        <v>25</v>
      </c>
      <c r="I23" t="s">
        <v>2</v>
      </c>
      <c r="J23" t="s">
        <v>38</v>
      </c>
      <c r="K23" s="35">
        <f t="shared" si="0"/>
        <v>2</v>
      </c>
    </row>
    <row r="24" spans="1:11" x14ac:dyDescent="0.25">
      <c r="A24" s="73" t="s">
        <v>82</v>
      </c>
      <c r="B24" t="s">
        <v>30</v>
      </c>
      <c r="C24" t="s">
        <v>2</v>
      </c>
      <c r="D24" t="s">
        <v>38</v>
      </c>
      <c r="E24" s="31">
        <v>-14531.35</v>
      </c>
      <c r="F24" s="35">
        <v>148</v>
      </c>
      <c r="H24" s="73" t="s">
        <v>25</v>
      </c>
      <c r="I24" t="s">
        <v>2</v>
      </c>
      <c r="J24" t="s">
        <v>39</v>
      </c>
      <c r="K24" s="35">
        <f t="shared" si="0"/>
        <v>4</v>
      </c>
    </row>
    <row r="25" spans="1:11" x14ac:dyDescent="0.25">
      <c r="A25" s="73" t="s">
        <v>82</v>
      </c>
      <c r="B25" t="s">
        <v>30</v>
      </c>
      <c r="C25" t="s">
        <v>2</v>
      </c>
      <c r="D25" t="s">
        <v>39</v>
      </c>
      <c r="E25" s="31">
        <v>-40375.919999999998</v>
      </c>
      <c r="F25" s="35">
        <v>418</v>
      </c>
      <c r="H25" s="73" t="s">
        <v>25</v>
      </c>
      <c r="I25" t="s">
        <v>2</v>
      </c>
      <c r="J25" t="s">
        <v>40</v>
      </c>
      <c r="K25" s="35">
        <f t="shared" si="0"/>
        <v>0</v>
      </c>
    </row>
    <row r="26" spans="1:11" x14ac:dyDescent="0.25">
      <c r="A26" s="73" t="s">
        <v>82</v>
      </c>
      <c r="B26" t="s">
        <v>30</v>
      </c>
      <c r="C26" t="s">
        <v>27</v>
      </c>
      <c r="D26" t="s">
        <v>26</v>
      </c>
      <c r="E26" s="31">
        <v>-112303.7</v>
      </c>
      <c r="F26" s="35">
        <v>641</v>
      </c>
      <c r="H26" s="73" t="s">
        <v>25</v>
      </c>
      <c r="I26" t="s">
        <v>27</v>
      </c>
      <c r="J26" t="s">
        <v>26</v>
      </c>
      <c r="K26" s="35">
        <f t="shared" si="0"/>
        <v>11</v>
      </c>
    </row>
    <row r="27" spans="1:11" x14ac:dyDescent="0.25">
      <c r="A27" s="73" t="s">
        <v>82</v>
      </c>
      <c r="B27" t="s">
        <v>30</v>
      </c>
      <c r="C27" t="s">
        <v>27</v>
      </c>
      <c r="D27" t="s">
        <v>38</v>
      </c>
      <c r="E27" s="31">
        <v>-9650.83</v>
      </c>
      <c r="F27" s="35">
        <v>66</v>
      </c>
      <c r="H27" s="73" t="s">
        <v>25</v>
      </c>
      <c r="I27" t="s">
        <v>27</v>
      </c>
      <c r="J27" t="s">
        <v>38</v>
      </c>
      <c r="K27" s="35">
        <f t="shared" si="0"/>
        <v>0</v>
      </c>
    </row>
    <row r="28" spans="1:11" x14ac:dyDescent="0.25">
      <c r="A28" s="73" t="s">
        <v>82</v>
      </c>
      <c r="B28" t="s">
        <v>30</v>
      </c>
      <c r="C28" t="s">
        <v>27</v>
      </c>
      <c r="D28" t="s">
        <v>39</v>
      </c>
      <c r="E28" s="31">
        <v>-29605.64</v>
      </c>
      <c r="F28" s="35">
        <v>218</v>
      </c>
      <c r="H28" s="73" t="s">
        <v>25</v>
      </c>
      <c r="I28" t="s">
        <v>27</v>
      </c>
      <c r="J28" t="s">
        <v>39</v>
      </c>
      <c r="K28" s="35">
        <f t="shared" si="0"/>
        <v>4</v>
      </c>
    </row>
    <row r="29" spans="1:11" x14ac:dyDescent="0.25">
      <c r="A29" s="73" t="s">
        <v>82</v>
      </c>
      <c r="B29" t="s">
        <v>30</v>
      </c>
      <c r="C29" t="s">
        <v>27</v>
      </c>
      <c r="D29" t="s">
        <v>40</v>
      </c>
      <c r="E29" s="31">
        <v>-1613.25</v>
      </c>
      <c r="F29" s="35">
        <v>9</v>
      </c>
      <c r="H29" s="73" t="s">
        <v>25</v>
      </c>
      <c r="I29" t="s">
        <v>27</v>
      </c>
      <c r="J29" t="s">
        <v>40</v>
      </c>
      <c r="K29" s="35">
        <f t="shared" si="0"/>
        <v>0</v>
      </c>
    </row>
    <row r="30" spans="1:11" x14ac:dyDescent="0.25">
      <c r="A30" s="73" t="s">
        <v>82</v>
      </c>
      <c r="B30" t="s">
        <v>30</v>
      </c>
      <c r="C30" t="s">
        <v>29</v>
      </c>
      <c r="D30" t="s">
        <v>26</v>
      </c>
      <c r="E30" s="31">
        <v>-4.24</v>
      </c>
      <c r="F30" s="35">
        <v>1</v>
      </c>
      <c r="H30" s="73" t="s">
        <v>25</v>
      </c>
      <c r="I30" t="s">
        <v>29</v>
      </c>
      <c r="J30" t="s">
        <v>26</v>
      </c>
      <c r="K30" s="35">
        <f t="shared" si="0"/>
        <v>2</v>
      </c>
    </row>
    <row r="31" spans="1:11" x14ac:dyDescent="0.25">
      <c r="A31" s="73" t="s">
        <v>82</v>
      </c>
      <c r="B31" t="s">
        <v>25</v>
      </c>
      <c r="C31" t="s">
        <v>26</v>
      </c>
      <c r="D31" t="s">
        <v>26</v>
      </c>
      <c r="E31" s="31">
        <v>-10778.24</v>
      </c>
      <c r="F31" s="35">
        <v>109</v>
      </c>
      <c r="H31" s="73" t="s">
        <v>25</v>
      </c>
      <c r="I31" t="s">
        <v>29</v>
      </c>
      <c r="J31" t="s">
        <v>38</v>
      </c>
      <c r="K31" s="35">
        <f t="shared" si="0"/>
        <v>0</v>
      </c>
    </row>
    <row r="32" spans="1:11" x14ac:dyDescent="0.25">
      <c r="A32" s="73" t="s">
        <v>82</v>
      </c>
      <c r="B32" t="s">
        <v>25</v>
      </c>
      <c r="C32" t="s">
        <v>26</v>
      </c>
      <c r="D32" t="s">
        <v>38</v>
      </c>
      <c r="E32" s="31">
        <v>-916.57</v>
      </c>
      <c r="F32" s="35">
        <v>2</v>
      </c>
      <c r="H32" s="73" t="s">
        <v>25</v>
      </c>
      <c r="I32" t="s">
        <v>29</v>
      </c>
      <c r="J32" t="s">
        <v>39</v>
      </c>
      <c r="K32" s="35">
        <f t="shared" si="0"/>
        <v>1</v>
      </c>
    </row>
    <row r="33" spans="1:11" x14ac:dyDescent="0.25">
      <c r="A33" s="73" t="s">
        <v>82</v>
      </c>
      <c r="B33" t="s">
        <v>25</v>
      </c>
      <c r="C33" t="s">
        <v>26</v>
      </c>
      <c r="D33" t="s">
        <v>39</v>
      </c>
      <c r="E33" s="31">
        <v>-1313.6</v>
      </c>
      <c r="F33" s="35">
        <v>7</v>
      </c>
      <c r="H33" s="73" t="s">
        <v>25</v>
      </c>
      <c r="I33" t="s">
        <v>29</v>
      </c>
      <c r="J33" t="s">
        <v>40</v>
      </c>
      <c r="K33" s="35">
        <f t="shared" si="0"/>
        <v>0</v>
      </c>
    </row>
    <row r="34" spans="1:11" x14ac:dyDescent="0.25">
      <c r="A34" s="73" t="s">
        <v>82</v>
      </c>
      <c r="B34" t="s">
        <v>25</v>
      </c>
      <c r="C34" t="s">
        <v>28</v>
      </c>
      <c r="D34" t="s">
        <v>26</v>
      </c>
      <c r="E34" s="31">
        <v>-423.58</v>
      </c>
      <c r="F34" s="35">
        <v>3</v>
      </c>
      <c r="H34" s="73" t="s">
        <v>30</v>
      </c>
      <c r="I34" t="s">
        <v>28</v>
      </c>
      <c r="J34" t="s">
        <v>26</v>
      </c>
      <c r="K34" s="35">
        <f t="shared" si="0"/>
        <v>347</v>
      </c>
    </row>
    <row r="35" spans="1:11" x14ac:dyDescent="0.25">
      <c r="A35" s="73" t="s">
        <v>82</v>
      </c>
      <c r="B35" t="s">
        <v>25</v>
      </c>
      <c r="C35" t="s">
        <v>28</v>
      </c>
      <c r="D35" t="s">
        <v>39</v>
      </c>
      <c r="E35" s="31">
        <v>-294.42</v>
      </c>
      <c r="F35" s="35">
        <v>1</v>
      </c>
      <c r="H35" s="73" t="s">
        <v>30</v>
      </c>
      <c r="I35" t="s">
        <v>28</v>
      </c>
      <c r="J35" t="s">
        <v>38</v>
      </c>
      <c r="K35" s="35">
        <f t="shared" si="0"/>
        <v>59</v>
      </c>
    </row>
    <row r="36" spans="1:11" x14ac:dyDescent="0.25">
      <c r="A36" s="73" t="s">
        <v>82</v>
      </c>
      <c r="B36" t="s">
        <v>25</v>
      </c>
      <c r="C36" t="s">
        <v>2</v>
      </c>
      <c r="D36" t="s">
        <v>26</v>
      </c>
      <c r="E36" s="31">
        <v>-164.16</v>
      </c>
      <c r="F36" s="35">
        <v>1</v>
      </c>
      <c r="H36" s="73" t="s">
        <v>30</v>
      </c>
      <c r="I36" t="s">
        <v>28</v>
      </c>
      <c r="J36" t="s">
        <v>39</v>
      </c>
      <c r="K36" s="35">
        <f t="shared" si="0"/>
        <v>150</v>
      </c>
    </row>
    <row r="37" spans="1:11" x14ac:dyDescent="0.25">
      <c r="A37" s="73" t="s">
        <v>82</v>
      </c>
      <c r="B37" t="s">
        <v>25</v>
      </c>
      <c r="C37" t="s">
        <v>2</v>
      </c>
      <c r="D37" t="s">
        <v>38</v>
      </c>
      <c r="E37" s="31">
        <v>-382.97</v>
      </c>
      <c r="F37" s="35">
        <v>2</v>
      </c>
      <c r="H37" s="73" t="s">
        <v>30</v>
      </c>
      <c r="I37" t="s">
        <v>28</v>
      </c>
      <c r="J37" t="s">
        <v>40</v>
      </c>
      <c r="K37" s="35">
        <f t="shared" si="0"/>
        <v>2</v>
      </c>
    </row>
    <row r="38" spans="1:11" x14ac:dyDescent="0.25">
      <c r="A38" s="73" t="s">
        <v>82</v>
      </c>
      <c r="B38" t="s">
        <v>25</v>
      </c>
      <c r="C38" t="s">
        <v>2</v>
      </c>
      <c r="D38" t="s">
        <v>39</v>
      </c>
      <c r="E38" s="31">
        <v>-29.12</v>
      </c>
      <c r="F38" s="35">
        <v>1</v>
      </c>
      <c r="H38" s="73" t="s">
        <v>30</v>
      </c>
      <c r="I38" t="s">
        <v>2</v>
      </c>
      <c r="J38" t="s">
        <v>26</v>
      </c>
      <c r="K38" s="35">
        <f t="shared" si="0"/>
        <v>80</v>
      </c>
    </row>
    <row r="39" spans="1:11" x14ac:dyDescent="0.25">
      <c r="A39" s="73" t="s">
        <v>82</v>
      </c>
      <c r="B39" t="s">
        <v>25</v>
      </c>
      <c r="C39" t="s">
        <v>27</v>
      </c>
      <c r="D39" t="s">
        <v>26</v>
      </c>
      <c r="E39" s="31">
        <v>-827.5</v>
      </c>
      <c r="F39" s="35">
        <v>8</v>
      </c>
      <c r="H39" s="73" t="s">
        <v>30</v>
      </c>
      <c r="I39" t="s">
        <v>2</v>
      </c>
      <c r="J39" t="s">
        <v>38</v>
      </c>
      <c r="K39" s="35">
        <f t="shared" si="0"/>
        <v>253</v>
      </c>
    </row>
    <row r="40" spans="1:11" x14ac:dyDescent="0.25">
      <c r="A40" s="73" t="s">
        <v>82</v>
      </c>
      <c r="B40" t="s">
        <v>25</v>
      </c>
      <c r="C40" t="s">
        <v>27</v>
      </c>
      <c r="D40" t="s">
        <v>39</v>
      </c>
      <c r="E40" s="31">
        <v>-581.99</v>
      </c>
      <c r="F40" s="35">
        <v>2</v>
      </c>
      <c r="H40" s="73" t="s">
        <v>30</v>
      </c>
      <c r="I40" t="s">
        <v>2</v>
      </c>
      <c r="J40" t="s">
        <v>39</v>
      </c>
      <c r="K40" s="35">
        <f t="shared" si="0"/>
        <v>688</v>
      </c>
    </row>
    <row r="41" spans="1:11" x14ac:dyDescent="0.25">
      <c r="A41" s="78"/>
      <c r="B41" s="2"/>
      <c r="C41" s="2"/>
      <c r="D41" s="2"/>
      <c r="E41" s="113"/>
      <c r="F41" s="37"/>
      <c r="H41" s="73" t="s">
        <v>30</v>
      </c>
      <c r="I41" t="s">
        <v>2</v>
      </c>
      <c r="J41" t="s">
        <v>40</v>
      </c>
      <c r="K41" s="35">
        <f t="shared" si="0"/>
        <v>0</v>
      </c>
    </row>
    <row r="42" spans="1:11" x14ac:dyDescent="0.25">
      <c r="A42" s="81" t="s">
        <v>18</v>
      </c>
      <c r="B42" s="82" t="s">
        <v>19</v>
      </c>
      <c r="C42" s="82" t="s">
        <v>20</v>
      </c>
      <c r="D42" s="82" t="s">
        <v>37</v>
      </c>
      <c r="E42" s="82" t="s">
        <v>21</v>
      </c>
      <c r="F42" s="114" t="s">
        <v>76</v>
      </c>
      <c r="H42" s="73" t="s">
        <v>30</v>
      </c>
      <c r="I42" t="s">
        <v>27</v>
      </c>
      <c r="J42" t="s">
        <v>26</v>
      </c>
      <c r="K42" s="35">
        <f t="shared" si="0"/>
        <v>874</v>
      </c>
    </row>
    <row r="43" spans="1:11" x14ac:dyDescent="0.25">
      <c r="A43" s="68" t="s">
        <v>82</v>
      </c>
      <c r="B43" s="69" t="s">
        <v>26</v>
      </c>
      <c r="C43" s="69" t="s">
        <v>26</v>
      </c>
      <c r="D43" s="69" t="s">
        <v>26</v>
      </c>
      <c r="E43" s="70">
        <v>2252464.4300000002</v>
      </c>
      <c r="F43" s="34">
        <v>109</v>
      </c>
      <c r="H43" s="73" t="s">
        <v>30</v>
      </c>
      <c r="I43" t="s">
        <v>27</v>
      </c>
      <c r="J43" t="s">
        <v>38</v>
      </c>
      <c r="K43" s="35">
        <f t="shared" si="0"/>
        <v>97</v>
      </c>
    </row>
    <row r="44" spans="1:11" x14ac:dyDescent="0.25">
      <c r="A44" s="73" t="s">
        <v>82</v>
      </c>
      <c r="B44" t="s">
        <v>32</v>
      </c>
      <c r="C44" t="s">
        <v>26</v>
      </c>
      <c r="D44" t="s">
        <v>26</v>
      </c>
      <c r="E44" s="31">
        <v>1215164.46</v>
      </c>
      <c r="F44" s="35">
        <v>10</v>
      </c>
      <c r="H44" s="73" t="s">
        <v>30</v>
      </c>
      <c r="I44" t="s">
        <v>27</v>
      </c>
      <c r="J44" t="s">
        <v>39</v>
      </c>
      <c r="K44" s="35">
        <f t="shared" si="0"/>
        <v>283</v>
      </c>
    </row>
    <row r="45" spans="1:11" x14ac:dyDescent="0.25">
      <c r="A45" s="73" t="s">
        <v>82</v>
      </c>
      <c r="B45" t="s">
        <v>31</v>
      </c>
      <c r="C45" t="s">
        <v>26</v>
      </c>
      <c r="D45" t="s">
        <v>26</v>
      </c>
      <c r="E45" s="31">
        <v>840170.71</v>
      </c>
      <c r="F45" s="35">
        <v>988</v>
      </c>
      <c r="H45" s="73" t="s">
        <v>30</v>
      </c>
      <c r="I45" t="s">
        <v>27</v>
      </c>
      <c r="J45" t="s">
        <v>40</v>
      </c>
      <c r="K45" s="35">
        <f t="shared" si="0"/>
        <v>9</v>
      </c>
    </row>
    <row r="46" spans="1:11" x14ac:dyDescent="0.25">
      <c r="A46" s="73" t="s">
        <v>82</v>
      </c>
      <c r="B46" t="s">
        <v>31</v>
      </c>
      <c r="C46" t="s">
        <v>26</v>
      </c>
      <c r="D46" t="s">
        <v>38</v>
      </c>
      <c r="E46" s="31">
        <v>480.53</v>
      </c>
      <c r="F46" s="35">
        <v>2</v>
      </c>
      <c r="H46" s="73" t="s">
        <v>30</v>
      </c>
      <c r="I46" t="s">
        <v>29</v>
      </c>
      <c r="J46" t="s">
        <v>26</v>
      </c>
      <c r="K46" s="35">
        <f t="shared" si="0"/>
        <v>70</v>
      </c>
    </row>
    <row r="47" spans="1:11" x14ac:dyDescent="0.25">
      <c r="A47" s="73" t="s">
        <v>82</v>
      </c>
      <c r="B47" t="s">
        <v>31</v>
      </c>
      <c r="C47" t="s">
        <v>28</v>
      </c>
      <c r="D47" t="s">
        <v>26</v>
      </c>
      <c r="E47" s="31">
        <v>30944.14</v>
      </c>
      <c r="F47" s="35">
        <v>11</v>
      </c>
      <c r="H47" s="73" t="s">
        <v>30</v>
      </c>
      <c r="I47" t="s">
        <v>29</v>
      </c>
      <c r="J47" t="s">
        <v>38</v>
      </c>
      <c r="K47" s="35">
        <f t="shared" si="0"/>
        <v>8</v>
      </c>
    </row>
    <row r="48" spans="1:11" x14ac:dyDescent="0.25">
      <c r="A48" s="73" t="s">
        <v>82</v>
      </c>
      <c r="B48" t="s">
        <v>31</v>
      </c>
      <c r="C48" t="s">
        <v>2</v>
      </c>
      <c r="D48" t="s">
        <v>26</v>
      </c>
      <c r="E48" s="31">
        <v>1380.77</v>
      </c>
      <c r="F48" s="35">
        <v>1</v>
      </c>
      <c r="H48" s="73" t="s">
        <v>30</v>
      </c>
      <c r="I48" t="s">
        <v>29</v>
      </c>
      <c r="J48" t="s">
        <v>39</v>
      </c>
      <c r="K48" s="35">
        <f t="shared" si="0"/>
        <v>23</v>
      </c>
    </row>
    <row r="49" spans="1:11" x14ac:dyDescent="0.25">
      <c r="A49" s="73" t="s">
        <v>82</v>
      </c>
      <c r="B49" t="s">
        <v>31</v>
      </c>
      <c r="C49" t="s">
        <v>2</v>
      </c>
      <c r="D49" t="s">
        <v>38</v>
      </c>
      <c r="E49" s="31">
        <v>128.77000000000001</v>
      </c>
      <c r="F49" s="35">
        <v>1</v>
      </c>
      <c r="H49" s="78" t="s">
        <v>30</v>
      </c>
      <c r="I49" s="2" t="s">
        <v>29</v>
      </c>
      <c r="J49" s="2" t="s">
        <v>40</v>
      </c>
      <c r="K49" s="37">
        <f t="shared" si="0"/>
        <v>0</v>
      </c>
    </row>
    <row r="50" spans="1:11" x14ac:dyDescent="0.25">
      <c r="A50" s="73" t="s">
        <v>82</v>
      </c>
      <c r="B50" t="s">
        <v>31</v>
      </c>
      <c r="C50" t="s">
        <v>27</v>
      </c>
      <c r="D50" t="s">
        <v>26</v>
      </c>
      <c r="E50" s="31">
        <v>13817.78</v>
      </c>
      <c r="F50" s="35">
        <v>7</v>
      </c>
    </row>
    <row r="51" spans="1:11" x14ac:dyDescent="0.25">
      <c r="A51" s="73" t="s">
        <v>82</v>
      </c>
      <c r="B51" t="s">
        <v>31</v>
      </c>
      <c r="C51" t="s">
        <v>27</v>
      </c>
      <c r="D51" t="s">
        <v>39</v>
      </c>
      <c r="E51" s="31">
        <v>868.25</v>
      </c>
      <c r="F51" s="35">
        <v>1</v>
      </c>
    </row>
    <row r="52" spans="1:11" x14ac:dyDescent="0.25">
      <c r="A52" s="73" t="s">
        <v>82</v>
      </c>
      <c r="B52" t="s">
        <v>31</v>
      </c>
      <c r="C52" t="s">
        <v>29</v>
      </c>
      <c r="D52" t="s">
        <v>26</v>
      </c>
      <c r="E52" s="31">
        <v>2350.5</v>
      </c>
      <c r="F52" s="35">
        <v>4</v>
      </c>
    </row>
    <row r="53" spans="1:11" x14ac:dyDescent="0.25">
      <c r="A53" s="73" t="s">
        <v>82</v>
      </c>
      <c r="B53" t="s">
        <v>30</v>
      </c>
      <c r="C53" t="s">
        <v>26</v>
      </c>
      <c r="D53" t="s">
        <v>26</v>
      </c>
      <c r="E53" s="31">
        <v>2614646.63</v>
      </c>
      <c r="F53" s="115">
        <v>8522</v>
      </c>
    </row>
    <row r="54" spans="1:11" x14ac:dyDescent="0.25">
      <c r="A54" s="73" t="s">
        <v>82</v>
      </c>
      <c r="B54" t="s">
        <v>30</v>
      </c>
      <c r="C54" t="s">
        <v>26</v>
      </c>
      <c r="D54" t="s">
        <v>38</v>
      </c>
      <c r="E54" s="31">
        <v>125863.84</v>
      </c>
      <c r="F54" s="35">
        <v>644</v>
      </c>
    </row>
    <row r="55" spans="1:11" x14ac:dyDescent="0.25">
      <c r="A55" s="73" t="s">
        <v>82</v>
      </c>
      <c r="B55" t="s">
        <v>30</v>
      </c>
      <c r="C55" t="s">
        <v>26</v>
      </c>
      <c r="D55" t="s">
        <v>39</v>
      </c>
      <c r="E55" s="31">
        <v>336822.66</v>
      </c>
      <c r="F55" s="115">
        <v>1754</v>
      </c>
    </row>
    <row r="56" spans="1:11" x14ac:dyDescent="0.25">
      <c r="A56" s="73" t="s">
        <v>82</v>
      </c>
      <c r="B56" t="s">
        <v>30</v>
      </c>
      <c r="C56" t="s">
        <v>26</v>
      </c>
      <c r="D56" t="s">
        <v>40</v>
      </c>
      <c r="E56" s="31">
        <v>9599.98</v>
      </c>
      <c r="F56" s="35">
        <v>50</v>
      </c>
    </row>
    <row r="57" spans="1:11" x14ac:dyDescent="0.25">
      <c r="A57" s="73" t="s">
        <v>82</v>
      </c>
      <c r="B57" t="s">
        <v>30</v>
      </c>
      <c r="C57" t="s">
        <v>28</v>
      </c>
      <c r="D57" t="s">
        <v>26</v>
      </c>
      <c r="E57" s="31">
        <v>99980.49</v>
      </c>
      <c r="F57" s="35">
        <v>179</v>
      </c>
    </row>
    <row r="58" spans="1:11" x14ac:dyDescent="0.25">
      <c r="A58" s="73" t="s">
        <v>82</v>
      </c>
      <c r="B58" t="s">
        <v>30</v>
      </c>
      <c r="C58" t="s">
        <v>28</v>
      </c>
      <c r="D58" t="s">
        <v>38</v>
      </c>
      <c r="E58" s="31">
        <v>10364.09</v>
      </c>
      <c r="F58" s="35">
        <v>29</v>
      </c>
    </row>
    <row r="59" spans="1:11" x14ac:dyDescent="0.25">
      <c r="A59" s="73" t="s">
        <v>82</v>
      </c>
      <c r="B59" t="s">
        <v>30</v>
      </c>
      <c r="C59" t="s">
        <v>28</v>
      </c>
      <c r="D59" t="s">
        <v>39</v>
      </c>
      <c r="E59" s="31">
        <v>27394.959999999999</v>
      </c>
      <c r="F59" s="35">
        <v>62</v>
      </c>
    </row>
    <row r="60" spans="1:11" x14ac:dyDescent="0.25">
      <c r="A60" s="73" t="s">
        <v>82</v>
      </c>
      <c r="B60" t="s">
        <v>30</v>
      </c>
      <c r="C60" t="s">
        <v>2</v>
      </c>
      <c r="D60" t="s">
        <v>26</v>
      </c>
      <c r="E60" s="31">
        <v>20910.23</v>
      </c>
      <c r="F60" s="35">
        <v>47</v>
      </c>
    </row>
    <row r="61" spans="1:11" x14ac:dyDescent="0.25">
      <c r="A61" s="73" t="s">
        <v>82</v>
      </c>
      <c r="B61" t="s">
        <v>30</v>
      </c>
      <c r="C61" t="s">
        <v>2</v>
      </c>
      <c r="D61" t="s">
        <v>38</v>
      </c>
      <c r="E61" s="31">
        <v>38402.06</v>
      </c>
      <c r="F61" s="35">
        <v>105</v>
      </c>
    </row>
    <row r="62" spans="1:11" x14ac:dyDescent="0.25">
      <c r="A62" s="73" t="s">
        <v>82</v>
      </c>
      <c r="B62" t="s">
        <v>30</v>
      </c>
      <c r="C62" t="s">
        <v>2</v>
      </c>
      <c r="D62" t="s">
        <v>39</v>
      </c>
      <c r="E62" s="31">
        <v>99546.32</v>
      </c>
      <c r="F62" s="35">
        <v>270</v>
      </c>
    </row>
    <row r="63" spans="1:11" x14ac:dyDescent="0.25">
      <c r="A63" s="73" t="s">
        <v>82</v>
      </c>
      <c r="B63" t="s">
        <v>30</v>
      </c>
      <c r="C63" t="s">
        <v>27</v>
      </c>
      <c r="D63" t="s">
        <v>26</v>
      </c>
      <c r="E63" s="31">
        <v>94888.61</v>
      </c>
      <c r="F63" s="35">
        <v>233</v>
      </c>
    </row>
    <row r="64" spans="1:11" x14ac:dyDescent="0.25">
      <c r="A64" s="73" t="s">
        <v>82</v>
      </c>
      <c r="B64" t="s">
        <v>30</v>
      </c>
      <c r="C64" t="s">
        <v>27</v>
      </c>
      <c r="D64" t="s">
        <v>38</v>
      </c>
      <c r="E64" s="31">
        <v>5518.71</v>
      </c>
      <c r="F64" s="35">
        <v>31</v>
      </c>
    </row>
    <row r="65" spans="1:6" x14ac:dyDescent="0.25">
      <c r="A65" s="73" t="s">
        <v>82</v>
      </c>
      <c r="B65" t="s">
        <v>30</v>
      </c>
      <c r="C65" t="s">
        <v>27</v>
      </c>
      <c r="D65" t="s">
        <v>39</v>
      </c>
      <c r="E65" s="31">
        <v>13799.32</v>
      </c>
      <c r="F65" s="35">
        <v>65</v>
      </c>
    </row>
    <row r="66" spans="1:6" x14ac:dyDescent="0.25">
      <c r="A66" s="73" t="s">
        <v>82</v>
      </c>
      <c r="B66" t="s">
        <v>30</v>
      </c>
      <c r="C66" t="s">
        <v>29</v>
      </c>
      <c r="D66" t="s">
        <v>26</v>
      </c>
      <c r="E66" s="31">
        <v>23505.040000000001</v>
      </c>
      <c r="F66" s="35">
        <v>69</v>
      </c>
    </row>
    <row r="67" spans="1:6" x14ac:dyDescent="0.25">
      <c r="A67" s="73" t="s">
        <v>82</v>
      </c>
      <c r="B67" t="s">
        <v>30</v>
      </c>
      <c r="C67" t="s">
        <v>29</v>
      </c>
      <c r="D67" t="s">
        <v>38</v>
      </c>
      <c r="E67" s="31">
        <v>1362.08</v>
      </c>
      <c r="F67" s="35">
        <v>8</v>
      </c>
    </row>
    <row r="68" spans="1:6" x14ac:dyDescent="0.25">
      <c r="A68" s="73" t="s">
        <v>82</v>
      </c>
      <c r="B68" t="s">
        <v>30</v>
      </c>
      <c r="C68" t="s">
        <v>29</v>
      </c>
      <c r="D68" t="s">
        <v>39</v>
      </c>
      <c r="E68" s="31">
        <v>5727.3</v>
      </c>
      <c r="F68" s="35">
        <v>23</v>
      </c>
    </row>
    <row r="69" spans="1:6" x14ac:dyDescent="0.25">
      <c r="A69" s="73" t="s">
        <v>82</v>
      </c>
      <c r="B69" t="s">
        <v>25</v>
      </c>
      <c r="C69" t="s">
        <v>26</v>
      </c>
      <c r="D69" t="s">
        <v>26</v>
      </c>
      <c r="E69" s="31">
        <v>347730.55</v>
      </c>
      <c r="F69" s="35">
        <v>491</v>
      </c>
    </row>
    <row r="70" spans="1:6" x14ac:dyDescent="0.25">
      <c r="A70" s="73" t="s">
        <v>82</v>
      </c>
      <c r="B70" t="s">
        <v>25</v>
      </c>
      <c r="C70" t="s">
        <v>26</v>
      </c>
      <c r="D70" t="s">
        <v>38</v>
      </c>
      <c r="E70" s="31">
        <v>4933.04</v>
      </c>
      <c r="F70" s="35">
        <v>12</v>
      </c>
    </row>
    <row r="71" spans="1:6" x14ac:dyDescent="0.25">
      <c r="A71" s="73" t="s">
        <v>82</v>
      </c>
      <c r="B71" t="s">
        <v>25</v>
      </c>
      <c r="C71" t="s">
        <v>26</v>
      </c>
      <c r="D71" t="s">
        <v>39</v>
      </c>
      <c r="E71" s="31">
        <v>5202.1400000000003</v>
      </c>
      <c r="F71" s="35">
        <v>30</v>
      </c>
    </row>
    <row r="72" spans="1:6" x14ac:dyDescent="0.25">
      <c r="A72" s="73" t="s">
        <v>82</v>
      </c>
      <c r="B72" t="s">
        <v>25</v>
      </c>
      <c r="C72" t="s">
        <v>26</v>
      </c>
      <c r="D72" t="s">
        <v>40</v>
      </c>
      <c r="E72" s="31">
        <v>253.2</v>
      </c>
      <c r="F72" s="35">
        <v>1</v>
      </c>
    </row>
    <row r="73" spans="1:6" x14ac:dyDescent="0.25">
      <c r="A73" s="73" t="s">
        <v>82</v>
      </c>
      <c r="B73" t="s">
        <v>25</v>
      </c>
      <c r="C73" t="s">
        <v>28</v>
      </c>
      <c r="D73" t="s">
        <v>26</v>
      </c>
      <c r="E73" s="31">
        <v>25236.41</v>
      </c>
      <c r="F73" s="35">
        <v>8</v>
      </c>
    </row>
    <row r="74" spans="1:6" x14ac:dyDescent="0.25">
      <c r="A74" s="73" t="s">
        <v>82</v>
      </c>
      <c r="B74" t="s">
        <v>25</v>
      </c>
      <c r="C74" t="s">
        <v>28</v>
      </c>
      <c r="D74" t="s">
        <v>38</v>
      </c>
      <c r="E74" s="31">
        <v>4244.59</v>
      </c>
      <c r="F74" s="35">
        <v>2</v>
      </c>
    </row>
    <row r="75" spans="1:6" x14ac:dyDescent="0.25">
      <c r="A75" s="73" t="s">
        <v>82</v>
      </c>
      <c r="B75" t="s">
        <v>25</v>
      </c>
      <c r="C75" t="s">
        <v>28</v>
      </c>
      <c r="D75" t="s">
        <v>39</v>
      </c>
      <c r="E75" s="31">
        <v>808.63</v>
      </c>
      <c r="F75" s="35">
        <v>1</v>
      </c>
    </row>
    <row r="76" spans="1:6" x14ac:dyDescent="0.25">
      <c r="A76" s="73" t="s">
        <v>82</v>
      </c>
      <c r="B76" t="s">
        <v>25</v>
      </c>
      <c r="C76" t="s">
        <v>2</v>
      </c>
      <c r="D76" t="s">
        <v>39</v>
      </c>
      <c r="E76" s="31">
        <v>807.79</v>
      </c>
      <c r="F76" s="35">
        <v>3</v>
      </c>
    </row>
    <row r="77" spans="1:6" x14ac:dyDescent="0.25">
      <c r="A77" s="73" t="s">
        <v>82</v>
      </c>
      <c r="B77" t="s">
        <v>25</v>
      </c>
      <c r="C77" t="s">
        <v>27</v>
      </c>
      <c r="D77" t="s">
        <v>26</v>
      </c>
      <c r="E77" s="31">
        <v>1456.95</v>
      </c>
      <c r="F77" s="35">
        <v>3</v>
      </c>
    </row>
    <row r="78" spans="1:6" x14ac:dyDescent="0.25">
      <c r="A78" s="73" t="s">
        <v>82</v>
      </c>
      <c r="B78" t="s">
        <v>25</v>
      </c>
      <c r="C78" t="s">
        <v>27</v>
      </c>
      <c r="D78" t="s">
        <v>39</v>
      </c>
      <c r="E78" s="31">
        <v>300.82</v>
      </c>
      <c r="F78" s="35">
        <v>2</v>
      </c>
    </row>
    <row r="79" spans="1:6" x14ac:dyDescent="0.25">
      <c r="A79" s="73" t="s">
        <v>82</v>
      </c>
      <c r="B79" t="s">
        <v>25</v>
      </c>
      <c r="C79" t="s">
        <v>29</v>
      </c>
      <c r="D79" t="s">
        <v>26</v>
      </c>
      <c r="E79" s="31">
        <v>1680.8</v>
      </c>
      <c r="F79" s="35">
        <v>2</v>
      </c>
    </row>
    <row r="80" spans="1:6" x14ac:dyDescent="0.25">
      <c r="A80" s="78" t="s">
        <v>82</v>
      </c>
      <c r="B80" s="2" t="s">
        <v>25</v>
      </c>
      <c r="C80" s="2" t="s">
        <v>29</v>
      </c>
      <c r="D80" s="2" t="s">
        <v>39</v>
      </c>
      <c r="E80" s="113">
        <v>1847.37</v>
      </c>
      <c r="F80" s="37">
        <v>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2015-16</vt:lpstr>
      <vt:lpstr>2016-17</vt:lpstr>
      <vt:lpstr>2017-18</vt:lpstr>
      <vt:lpstr>2018-19</vt:lpstr>
      <vt:lpstr>2019-20</vt:lpstr>
      <vt:lpstr>2020-21</vt:lpstr>
      <vt:lpstr>2021-22</vt:lpstr>
      <vt:lpstr>2022-23</vt:lpstr>
      <vt:lpstr>2023-24</vt:lpstr>
    </vt:vector>
  </TitlesOfParts>
  <Company>Wannon Water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Kearns</dc:creator>
  <cp:lastModifiedBy>Andrew Dilley</cp:lastModifiedBy>
  <dcterms:created xsi:type="dcterms:W3CDTF">2016-11-22T20:57:12Z</dcterms:created>
  <dcterms:modified xsi:type="dcterms:W3CDTF">2025-05-14T01:40:13Z</dcterms:modified>
</cp:coreProperties>
</file>