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Cardano\Youtube\Delegation-rewards video\"/>
    </mc:Choice>
  </mc:AlternateContent>
  <xr:revisionPtr revIDLastSave="0" documentId="13_ncr:1_{CC48161F-350F-43D3-AB18-8247FF76DD52}" xr6:coauthVersionLast="45" xr6:coauthVersionMax="45" xr10:uidLastSave="{00000000-0000-0000-0000-000000000000}"/>
  <bookViews>
    <workbookView xWindow="-120" yWindow="-120" windowWidth="38640" windowHeight="21240" xr2:uid="{31B7AC9D-9D33-4366-AB5F-0B01405C06D7}"/>
  </bookViews>
  <sheets>
    <sheet name="Epoch 211" sheetId="1" r:id="rId1"/>
    <sheet name="Reserves-Rewards" sheetId="2" r:id="rId2"/>
    <sheet name="Prob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G5" i="1"/>
  <c r="C23" i="1"/>
  <c r="C17" i="1"/>
  <c r="B7" i="3"/>
  <c r="AE8" i="3"/>
  <c r="B5" i="3"/>
  <c r="C3" i="1"/>
  <c r="H5" i="1"/>
  <c r="I5" i="1" s="1"/>
  <c r="B2" i="2"/>
  <c r="C2" i="2" s="1"/>
  <c r="D2" i="2" s="1"/>
  <c r="C28" i="1"/>
  <c r="C27" i="1"/>
  <c r="C26" i="1"/>
  <c r="G8" i="1" s="1"/>
  <c r="C19" i="1"/>
  <c r="C18" i="1"/>
  <c r="D76" i="3" l="1"/>
  <c r="E76" i="3" s="1"/>
  <c r="D47" i="3"/>
  <c r="E47" i="3" s="1"/>
  <c r="D65" i="3"/>
  <c r="E65" i="3" s="1"/>
  <c r="D75" i="3"/>
  <c r="E75" i="3" s="1"/>
  <c r="D59" i="3"/>
  <c r="E59" i="3" s="1"/>
  <c r="D72" i="3"/>
  <c r="E72" i="3" s="1"/>
  <c r="D58" i="3"/>
  <c r="E58" i="3" s="1"/>
  <c r="D89" i="3"/>
  <c r="E89" i="3" s="1"/>
  <c r="D103" i="3"/>
  <c r="E103" i="3" s="1"/>
  <c r="D101" i="3"/>
  <c r="E101" i="3" s="1"/>
  <c r="D55" i="3"/>
  <c r="E55" i="3" s="1"/>
  <c r="D100" i="3"/>
  <c r="E100" i="3" s="1"/>
  <c r="D85" i="3"/>
  <c r="E85" i="3" s="1"/>
  <c r="D71" i="3"/>
  <c r="E71" i="3" s="1"/>
  <c r="D87" i="3"/>
  <c r="E87" i="3" s="1"/>
  <c r="D70" i="3"/>
  <c r="E70" i="3" s="1"/>
  <c r="D54" i="3"/>
  <c r="E54" i="3" s="1"/>
  <c r="D67" i="3"/>
  <c r="E67" i="3" s="1"/>
  <c r="D53" i="3"/>
  <c r="E53" i="3" s="1"/>
  <c r="D82" i="3"/>
  <c r="E82" i="3" s="1"/>
  <c r="D57" i="3"/>
  <c r="E57" i="3" s="1"/>
  <c r="D49" i="3"/>
  <c r="E49" i="3" s="1"/>
  <c r="D109" i="3"/>
  <c r="E109" i="3" s="1"/>
  <c r="D97" i="3"/>
  <c r="E97" i="3" s="1"/>
  <c r="D81" i="3"/>
  <c r="E81" i="3" s="1"/>
  <c r="D66" i="3"/>
  <c r="E66" i="3" s="1"/>
  <c r="D48" i="3"/>
  <c r="E48" i="3" s="1"/>
  <c r="D108" i="3"/>
  <c r="E108" i="3" s="1"/>
  <c r="D96" i="3"/>
  <c r="E96" i="3" s="1"/>
  <c r="D78" i="3"/>
  <c r="E78" i="3" s="1"/>
  <c r="D64" i="3"/>
  <c r="E64" i="3" s="1"/>
  <c r="D46" i="3"/>
  <c r="E46" i="3" s="1"/>
  <c r="D107" i="3"/>
  <c r="E107" i="3" s="1"/>
  <c r="D94" i="3"/>
  <c r="E94" i="3" s="1"/>
  <c r="D74" i="3"/>
  <c r="E74" i="3" s="1"/>
  <c r="D63" i="3"/>
  <c r="E63" i="3" s="1"/>
  <c r="D45" i="3"/>
  <c r="E45" i="3" s="1"/>
  <c r="D104" i="3"/>
  <c r="E104" i="3" s="1"/>
  <c r="D93" i="3"/>
  <c r="E93" i="3" s="1"/>
  <c r="D62" i="3"/>
  <c r="E62" i="3" s="1"/>
  <c r="D44" i="3"/>
  <c r="E44" i="3" s="1"/>
  <c r="D90" i="3"/>
  <c r="E90" i="3" s="1"/>
  <c r="D73" i="3"/>
  <c r="E73" i="3" s="1"/>
  <c r="D56" i="3"/>
  <c r="E56" i="3" s="1"/>
  <c r="D102" i="3"/>
  <c r="E102" i="3" s="1"/>
  <c r="D95" i="3"/>
  <c r="E95" i="3" s="1"/>
  <c r="D88" i="3"/>
  <c r="E88" i="3" s="1"/>
  <c r="D80" i="3"/>
  <c r="E80" i="3" s="1"/>
  <c r="D86" i="3"/>
  <c r="E86" i="3" s="1"/>
  <c r="D79" i="3"/>
  <c r="E79" i="3" s="1"/>
  <c r="D69" i="3"/>
  <c r="E69" i="3" s="1"/>
  <c r="D61" i="3"/>
  <c r="E61" i="3" s="1"/>
  <c r="D52" i="3"/>
  <c r="E52" i="3" s="1"/>
  <c r="D99" i="3"/>
  <c r="E99" i="3" s="1"/>
  <c r="D92" i="3"/>
  <c r="E92" i="3" s="1"/>
  <c r="D84" i="3"/>
  <c r="E84" i="3" s="1"/>
  <c r="D77" i="3"/>
  <c r="E77" i="3" s="1"/>
  <c r="D51" i="3"/>
  <c r="E51" i="3" s="1"/>
  <c r="D106" i="3"/>
  <c r="E106" i="3" s="1"/>
  <c r="D68" i="3"/>
  <c r="E68" i="3" s="1"/>
  <c r="D60" i="3"/>
  <c r="E60" i="3" s="1"/>
  <c r="D50" i="3"/>
  <c r="E50" i="3" s="1"/>
  <c r="D105" i="3"/>
  <c r="E105" i="3" s="1"/>
  <c r="D98" i="3"/>
  <c r="E98" i="3" s="1"/>
  <c r="D91" i="3"/>
  <c r="E91" i="3" s="1"/>
  <c r="D83" i="3"/>
  <c r="E83" i="3" s="1"/>
  <c r="D22" i="3"/>
  <c r="E22" i="3" s="1"/>
  <c r="D16" i="3"/>
  <c r="E16" i="3" s="1"/>
  <c r="D15" i="3"/>
  <c r="E15" i="3" s="1"/>
  <c r="D38" i="3"/>
  <c r="E38" i="3" s="1"/>
  <c r="D39" i="3"/>
  <c r="E39" i="3" s="1"/>
  <c r="D37" i="3"/>
  <c r="E37" i="3" s="1"/>
  <c r="D24" i="3"/>
  <c r="E24" i="3" s="1"/>
  <c r="D40" i="3"/>
  <c r="E40" i="3" s="1"/>
  <c r="D23" i="3"/>
  <c r="E23" i="3" s="1"/>
  <c r="D36" i="3"/>
  <c r="E36" i="3" s="1"/>
  <c r="D14" i="3"/>
  <c r="E14" i="3" s="1"/>
  <c r="D35" i="3"/>
  <c r="E35" i="3" s="1"/>
  <c r="D13" i="3"/>
  <c r="E13" i="3" s="1"/>
  <c r="D12" i="3"/>
  <c r="E12" i="3" s="1"/>
  <c r="D34" i="3"/>
  <c r="E34" i="3" s="1"/>
  <c r="D28" i="3"/>
  <c r="E28" i="3" s="1"/>
  <c r="D11" i="3"/>
  <c r="E11" i="3" s="1"/>
  <c r="D27" i="3"/>
  <c r="E27" i="3" s="1"/>
  <c r="D10" i="3"/>
  <c r="E10" i="3" s="1"/>
  <c r="D26" i="3"/>
  <c r="E26" i="3" s="1"/>
  <c r="D25" i="3"/>
  <c r="E25" i="3" s="1"/>
  <c r="D17" i="3"/>
  <c r="E17" i="3" s="1"/>
  <c r="D33" i="3"/>
  <c r="E33" i="3" s="1"/>
  <c r="D21" i="3"/>
  <c r="E21" i="3" s="1"/>
  <c r="D9" i="3"/>
  <c r="E9" i="3" s="1"/>
  <c r="D32" i="3"/>
  <c r="E32" i="3" s="1"/>
  <c r="D20" i="3"/>
  <c r="E20" i="3" s="1"/>
  <c r="D43" i="3"/>
  <c r="E43" i="3" s="1"/>
  <c r="D31" i="3"/>
  <c r="E31" i="3" s="1"/>
  <c r="D19" i="3"/>
  <c r="E19" i="3" s="1"/>
  <c r="D42" i="3"/>
  <c r="E42" i="3" s="1"/>
  <c r="D30" i="3"/>
  <c r="E30" i="3" s="1"/>
  <c r="D18" i="3"/>
  <c r="E18" i="3" s="1"/>
  <c r="D41" i="3"/>
  <c r="E41" i="3" s="1"/>
  <c r="D29" i="3"/>
  <c r="E29" i="3" s="1"/>
  <c r="C15" i="1"/>
  <c r="G21" i="1"/>
  <c r="H27" i="1" l="1"/>
  <c r="H28" i="1" s="1"/>
  <c r="C3" i="2"/>
  <c r="D3" i="2" l="1"/>
  <c r="B4" i="2"/>
  <c r="C4" i="2"/>
  <c r="D4" i="2" s="1"/>
  <c r="B5" i="2" l="1"/>
  <c r="C5" i="2"/>
  <c r="D5" i="2" s="1"/>
  <c r="B6" i="2" l="1"/>
  <c r="C6" i="2" s="1"/>
  <c r="D6" i="2" s="1"/>
  <c r="B7" i="2" l="1"/>
  <c r="C7" i="2" s="1"/>
  <c r="D7" i="2" s="1"/>
  <c r="B8" i="2" l="1"/>
  <c r="C8" i="2" l="1"/>
  <c r="D8" i="2" s="1"/>
  <c r="B9" i="2" l="1"/>
  <c r="C9" i="2" s="1"/>
  <c r="D9" i="2" s="1"/>
  <c r="B10" i="2" l="1"/>
  <c r="C10" i="2" s="1"/>
  <c r="D10" i="2" s="1"/>
  <c r="B11" i="2" l="1"/>
  <c r="C11" i="2" l="1"/>
  <c r="D11" i="2" s="1"/>
  <c r="B12" i="2" l="1"/>
  <c r="C12" i="2" s="1"/>
  <c r="D12" i="2" s="1"/>
  <c r="B13" i="2" l="1"/>
  <c r="C13" i="2" l="1"/>
  <c r="D13" i="2" s="1"/>
  <c r="B14" i="2" l="1"/>
  <c r="C14" i="2" s="1"/>
  <c r="D14" i="2" s="1"/>
  <c r="B15" i="2" l="1"/>
  <c r="C15" i="2" l="1"/>
  <c r="D15" i="2" s="1"/>
  <c r="B16" i="2" l="1"/>
  <c r="C16" i="2" l="1"/>
  <c r="D16" i="2" s="1"/>
  <c r="B17" i="2" l="1"/>
  <c r="C17" i="2" l="1"/>
  <c r="D17" i="2" s="1"/>
  <c r="B18" i="2"/>
  <c r="C18" i="2" l="1"/>
  <c r="D18" i="2" s="1"/>
  <c r="B19" i="2"/>
  <c r="C19" i="2" l="1"/>
  <c r="D19" i="2" s="1"/>
  <c r="B20" i="2" l="1"/>
  <c r="C20" i="2" l="1"/>
  <c r="D20" i="2" s="1"/>
  <c r="B21" i="2" l="1"/>
  <c r="C21" i="2" l="1"/>
  <c r="D21" i="2" s="1"/>
  <c r="B22" i="2"/>
  <c r="C22" i="2" l="1"/>
  <c r="D22" i="2" s="1"/>
  <c r="B23" i="2" l="1"/>
  <c r="C23" i="2" s="1"/>
  <c r="D23" i="2" s="1"/>
  <c r="B24" i="2" l="1"/>
  <c r="C24" i="2"/>
  <c r="D24" i="2" s="1"/>
  <c r="B25" i="2" l="1"/>
  <c r="C25" i="2" l="1"/>
  <c r="D25" i="2" s="1"/>
  <c r="B26" i="2" l="1"/>
  <c r="C26" i="2" l="1"/>
  <c r="D26" i="2" s="1"/>
  <c r="B27" i="2" l="1"/>
  <c r="C27" i="2" s="1"/>
  <c r="D27" i="2" s="1"/>
  <c r="B28" i="2" l="1"/>
  <c r="C28" i="2" l="1"/>
  <c r="D28" i="2" s="1"/>
  <c r="B29" i="2" l="1"/>
  <c r="C29" i="2" l="1"/>
  <c r="D29" i="2" s="1"/>
  <c r="B30" i="2" l="1"/>
  <c r="C30" i="2" l="1"/>
  <c r="D30" i="2" s="1"/>
  <c r="B31" i="2" l="1"/>
  <c r="C31" i="2" l="1"/>
  <c r="D31" i="2" s="1"/>
  <c r="B32" i="2" l="1"/>
  <c r="C32" i="2" s="1"/>
  <c r="D32" i="2" s="1"/>
  <c r="B33" i="2" l="1"/>
  <c r="C33" i="2" s="1"/>
  <c r="D33" i="2" s="1"/>
  <c r="B34" i="2" l="1"/>
  <c r="C34" i="2" l="1"/>
  <c r="D34" i="2" s="1"/>
  <c r="B35" i="2" l="1"/>
  <c r="C35" i="2" l="1"/>
  <c r="D35" i="2" s="1"/>
  <c r="B36" i="2" l="1"/>
  <c r="C36" i="2" l="1"/>
  <c r="D36" i="2" s="1"/>
  <c r="B37" i="2" l="1"/>
  <c r="C37" i="2" l="1"/>
  <c r="D37" i="2" s="1"/>
  <c r="B38" i="2" l="1"/>
  <c r="C38" i="2" s="1"/>
  <c r="D38" i="2" s="1"/>
  <c r="B39" i="2" l="1"/>
  <c r="C39" i="2" s="1"/>
  <c r="D39" i="2" s="1"/>
  <c r="B40" i="2" l="1"/>
  <c r="C40" i="2" l="1"/>
  <c r="D40" i="2" s="1"/>
  <c r="B41" i="2" l="1"/>
  <c r="C41" i="2" s="1"/>
  <c r="D41" i="2" s="1"/>
  <c r="B42" i="2" l="1"/>
  <c r="C42" i="2" l="1"/>
  <c r="D42" i="2" s="1"/>
  <c r="B43" i="2" l="1"/>
  <c r="C43" i="2" s="1"/>
  <c r="D43" i="2" s="1"/>
  <c r="B44" i="2" l="1"/>
  <c r="C44" i="2" s="1"/>
  <c r="D44" i="2" s="1"/>
  <c r="B45" i="2" l="1"/>
  <c r="C45" i="2" s="1"/>
  <c r="D45" i="2" s="1"/>
  <c r="B46" i="2" l="1"/>
  <c r="C46" i="2" l="1"/>
  <c r="D46" i="2" s="1"/>
  <c r="B47" i="2" l="1"/>
  <c r="C47" i="2"/>
  <c r="D47" i="2" s="1"/>
  <c r="B48" i="2" l="1"/>
  <c r="C48" i="2" s="1"/>
  <c r="D48" i="2" s="1"/>
  <c r="B49" i="2" l="1"/>
  <c r="C49" i="2" s="1"/>
  <c r="D49" i="2" s="1"/>
  <c r="B50" i="2" l="1"/>
  <c r="C50" i="2" l="1"/>
  <c r="D50" i="2" s="1"/>
  <c r="B51" i="2" l="1"/>
  <c r="C51" i="2" l="1"/>
  <c r="D51" i="2" s="1"/>
  <c r="B52" i="2" l="1"/>
  <c r="C52" i="2" l="1"/>
  <c r="D52" i="2" s="1"/>
  <c r="B53" i="2" l="1"/>
  <c r="C53" i="2" s="1"/>
  <c r="D53" i="2" s="1"/>
</calcChain>
</file>

<file path=xl/sharedStrings.xml><?xml version="1.0" encoding="utf-8"?>
<sst xmlns="http://schemas.openxmlformats.org/spreadsheetml/2006/main" count="114" uniqueCount="112">
  <si>
    <t xml:space="preserve">T = </t>
  </si>
  <si>
    <t>d =</t>
  </si>
  <si>
    <t xml:space="preserve">β = </t>
  </si>
  <si>
    <t>centralisation factor</t>
  </si>
  <si>
    <t>Total ADA supply</t>
  </si>
  <si>
    <t>M</t>
  </si>
  <si>
    <t>Total Active Stake</t>
  </si>
  <si>
    <t xml:space="preserve">Ts = </t>
  </si>
  <si>
    <t>EDEN's Active Stake</t>
  </si>
  <si>
    <t>Notes</t>
  </si>
  <si>
    <t>apparent pool performance</t>
  </si>
  <si>
    <t>relative active stake</t>
  </si>
  <si>
    <t>relative blocks produced</t>
  </si>
  <si>
    <t>Re =</t>
  </si>
  <si>
    <t>r =</t>
  </si>
  <si>
    <t>expected ROS</t>
  </si>
  <si>
    <t xml:space="preserve">σ’ =  </t>
  </si>
  <si>
    <t>s’ =</t>
  </si>
  <si>
    <t>pool active stake / total supply</t>
  </si>
  <si>
    <t>k =</t>
  </si>
  <si>
    <t>Saturation Point</t>
  </si>
  <si>
    <t>Ps =</t>
  </si>
  <si>
    <t>Os =</t>
  </si>
  <si>
    <t>Owner stake</t>
  </si>
  <si>
    <t>ro =</t>
  </si>
  <si>
    <t>owner active stake / total supply</t>
  </si>
  <si>
    <t xml:space="preserve">Tm = </t>
  </si>
  <si>
    <t>Maximum ADA Supply</t>
  </si>
  <si>
    <t>Total Rewards per epoch</t>
  </si>
  <si>
    <t>Total Rewards Available</t>
  </si>
  <si>
    <t>Epoch 211</t>
  </si>
  <si>
    <t>Epoch 212</t>
  </si>
  <si>
    <t>Epoch 213</t>
  </si>
  <si>
    <t>Epoch 214</t>
  </si>
  <si>
    <t>Epoch 215</t>
  </si>
  <si>
    <t>Epoch 216</t>
  </si>
  <si>
    <t>Epoch 217</t>
  </si>
  <si>
    <t>Epoch 218</t>
  </si>
  <si>
    <t>Epoch 219</t>
  </si>
  <si>
    <t>Epoch 220</t>
  </si>
  <si>
    <t>Epoch 221</t>
  </si>
  <si>
    <t>Epoch 222</t>
  </si>
  <si>
    <t>Epoch 223</t>
  </si>
  <si>
    <t>Epoch 224</t>
  </si>
  <si>
    <t>Epoch 225</t>
  </si>
  <si>
    <t>Epoch 226</t>
  </si>
  <si>
    <t>Epoch 227</t>
  </si>
  <si>
    <t>Epoch 228</t>
  </si>
  <si>
    <t>Epoch 229</t>
  </si>
  <si>
    <t>Epoch 230</t>
  </si>
  <si>
    <t>Epoch 231</t>
  </si>
  <si>
    <t>Epoch 232</t>
  </si>
  <si>
    <t>Epoch 233</t>
  </si>
  <si>
    <t>Epoch 234</t>
  </si>
  <si>
    <t>Epoch 235</t>
  </si>
  <si>
    <t>Epoch 236</t>
  </si>
  <si>
    <t>Epoch 237</t>
  </si>
  <si>
    <t>Epoch 238</t>
  </si>
  <si>
    <t>Epoch 239</t>
  </si>
  <si>
    <t>Epoch 240</t>
  </si>
  <si>
    <t>Epoch 241</t>
  </si>
  <si>
    <t>Epoch 242</t>
  </si>
  <si>
    <t>Epoch 243</t>
  </si>
  <si>
    <t>Epoch 244</t>
  </si>
  <si>
    <t>Epoch 245</t>
  </si>
  <si>
    <t>Epoch 246</t>
  </si>
  <si>
    <t>Epoch 247</t>
  </si>
  <si>
    <t>Epoch 248</t>
  </si>
  <si>
    <t>Epoch 249</t>
  </si>
  <si>
    <t>Epoch 250</t>
  </si>
  <si>
    <t>Epoch 251</t>
  </si>
  <si>
    <t>Epoch 252</t>
  </si>
  <si>
    <t>Epoch 253</t>
  </si>
  <si>
    <t>Epoch 254</t>
  </si>
  <si>
    <t>Epoch 255</t>
  </si>
  <si>
    <t>Epoch 256</t>
  </si>
  <si>
    <t>Epoch 257</t>
  </si>
  <si>
    <t>Epoch 258</t>
  </si>
  <si>
    <t>Epoch 259</t>
  </si>
  <si>
    <t>Epoch 260</t>
  </si>
  <si>
    <t>Epoch 261</t>
  </si>
  <si>
    <t>Epoch 262</t>
  </si>
  <si>
    <t>Total Reserves*</t>
  </si>
  <si>
    <t>Rewards before taxes</t>
  </si>
  <si>
    <t>Rewards after taxes</t>
  </si>
  <si>
    <t>tau =</t>
  </si>
  <si>
    <t>Epoch</t>
  </si>
  <si>
    <t xml:space="preserve">σa = </t>
  </si>
  <si>
    <t xml:space="preserve">pe = </t>
  </si>
  <si>
    <t>a0 =</t>
  </si>
  <si>
    <t>z0 =</t>
  </si>
  <si>
    <t xml:space="preserve">Total Reserves </t>
  </si>
  <si>
    <t>Optimal Rewards for EDEN</t>
  </si>
  <si>
    <t>Real Rewards for EDEN</t>
  </si>
  <si>
    <t>blocks=</t>
  </si>
  <si>
    <t>produced by stake pools</t>
  </si>
  <si>
    <t xml:space="preserve">Eden expected blocks = </t>
  </si>
  <si>
    <t>EDEN real blocks =</t>
  </si>
  <si>
    <t>Rewards Available after treasury taxes (R)</t>
  </si>
  <si>
    <t>Rewards Distribution</t>
  </si>
  <si>
    <t>After fixed cost</t>
  </si>
  <si>
    <t>After 2% margin</t>
  </si>
  <si>
    <t>Pool = EDEN</t>
  </si>
  <si>
    <t>blocks produced by EDEN</t>
  </si>
  <si>
    <t>blocks expected by EDEN</t>
  </si>
  <si>
    <t>&lt;- rewards for delegators</t>
  </si>
  <si>
    <t>EDEN stake</t>
  </si>
  <si>
    <t>blocks =</t>
  </si>
  <si>
    <t>p =</t>
  </si>
  <si>
    <t>%</t>
  </si>
  <si>
    <t>Total Stake</t>
  </si>
  <si>
    <t>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</si>
</sst>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9" formatCode="0.000"/>
    <numFmt numFmtId="170" formatCode="0.0000"/>
    <numFmt numFmtId="172" formatCode="0.000000"/>
    <numFmt numFmtId="173" formatCode="0.0000000"/>
    <numFmt numFmtId="176" formatCode="0.000000000"/>
    <numFmt numFmtId="177" formatCode="0.0000000000"/>
    <numFmt numFmtId="187" formatCode="_-* #,##0.00000000_-;\-* #,##0.0000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1"/>
      <color rgb="FF5B626B"/>
      <name val="Arial"/>
      <family val="2"/>
    </font>
    <font>
      <sz val="11"/>
      <color rgb="FF5B626B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35">
    <xf numFmtId="0" fontId="0" fillId="0" borderId="0" xfId="0"/>
    <xf numFmtId="43" fontId="0" fillId="0" borderId="0" xfId="1" applyFont="1"/>
    <xf numFmtId="2" fontId="0" fillId="0" borderId="0" xfId="0" applyNumberFormat="1"/>
    <xf numFmtId="173" fontId="0" fillId="0" borderId="0" xfId="0" applyNumberFormat="1"/>
    <xf numFmtId="2" fontId="6" fillId="6" borderId="0" xfId="6" applyNumberFormat="1" applyFont="1" applyAlignment="1">
      <alignment horizontal="center"/>
    </xf>
    <xf numFmtId="2" fontId="7" fillId="0" borderId="0" xfId="0" applyNumberFormat="1" applyFont="1"/>
    <xf numFmtId="2" fontId="7" fillId="7" borderId="0" xfId="0" applyNumberFormat="1" applyFont="1" applyFill="1" applyAlignment="1">
      <alignment horizontal="center"/>
    </xf>
    <xf numFmtId="2" fontId="7" fillId="4" borderId="0" xfId="4" applyNumberFormat="1" applyFont="1" applyAlignment="1">
      <alignment horizontal="center"/>
    </xf>
    <xf numFmtId="2" fontId="7" fillId="4" borderId="0" xfId="4" applyNumberFormat="1" applyFont="1"/>
    <xf numFmtId="169" fontId="7" fillId="4" borderId="0" xfId="4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7" fillId="8" borderId="0" xfId="1" applyFont="1" applyFill="1" applyAlignment="1">
      <alignment horizontal="center" vertical="center"/>
    </xf>
    <xf numFmtId="43" fontId="7" fillId="4" borderId="0" xfId="4" applyNumberFormat="1" applyFont="1" applyAlignment="1">
      <alignment horizontal="center"/>
    </xf>
    <xf numFmtId="43" fontId="8" fillId="5" borderId="0" xfId="5" applyNumberFormat="1" applyFont="1" applyAlignment="1">
      <alignment horizontal="center"/>
    </xf>
    <xf numFmtId="176" fontId="7" fillId="4" borderId="0" xfId="4" applyNumberFormat="1" applyFont="1"/>
    <xf numFmtId="2" fontId="7" fillId="4" borderId="0" xfId="4" applyNumberFormat="1" applyFont="1" applyAlignment="1">
      <alignment vertical="center"/>
    </xf>
    <xf numFmtId="177" fontId="7" fillId="4" borderId="0" xfId="4" applyNumberFormat="1" applyFont="1" applyAlignment="1">
      <alignment horizontal="center"/>
    </xf>
    <xf numFmtId="0" fontId="7" fillId="4" borderId="0" xfId="4" applyFont="1" applyAlignment="1">
      <alignment vertical="center"/>
    </xf>
    <xf numFmtId="172" fontId="7" fillId="4" borderId="0" xfId="4" applyNumberFormat="1" applyFont="1" applyAlignment="1">
      <alignment horizontal="center"/>
    </xf>
    <xf numFmtId="2" fontId="7" fillId="6" borderId="0" xfId="6" applyNumberFormat="1" applyFont="1" applyAlignment="1">
      <alignment horizontal="center"/>
    </xf>
    <xf numFmtId="176" fontId="7" fillId="4" borderId="0" xfId="4" applyNumberFormat="1" applyFont="1" applyAlignment="1">
      <alignment horizontal="center"/>
    </xf>
    <xf numFmtId="2" fontId="8" fillId="5" borderId="0" xfId="5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7" fillId="0" borderId="0" xfId="0" applyFont="1"/>
    <xf numFmtId="43" fontId="7" fillId="0" borderId="0" xfId="1" applyFont="1"/>
    <xf numFmtId="173" fontId="7" fillId="0" borderId="0" xfId="0" applyNumberFormat="1" applyFont="1"/>
    <xf numFmtId="2" fontId="11" fillId="3" borderId="0" xfId="3" applyNumberFormat="1" applyFont="1"/>
    <xf numFmtId="2" fontId="9" fillId="2" borderId="0" xfId="2" applyNumberFormat="1" applyFont="1"/>
    <xf numFmtId="0" fontId="10" fillId="4" borderId="0" xfId="4" applyFont="1"/>
    <xf numFmtId="43" fontId="10" fillId="4" borderId="0" xfId="4" applyNumberFormat="1" applyFont="1"/>
    <xf numFmtId="187" fontId="10" fillId="4" borderId="0" xfId="4" applyNumberFormat="1" applyFont="1"/>
    <xf numFmtId="0" fontId="13" fillId="0" borderId="0" xfId="0" applyFont="1" applyAlignment="1">
      <alignment horizontal="left" vertical="center" wrapText="1"/>
    </xf>
    <xf numFmtId="43" fontId="12" fillId="0" borderId="0" xfId="1" applyFont="1" applyAlignment="1">
      <alignment horizontal="left" vertical="center" wrapText="1"/>
    </xf>
    <xf numFmtId="170" fontId="12" fillId="0" borderId="0" xfId="0" applyNumberFormat="1" applyFont="1" applyAlignment="1">
      <alignment horizontal="left" vertical="center" wrapText="1"/>
    </xf>
  </cellXfs>
  <cellStyles count="7">
    <cellStyle name="20% - Accent2" xfId="4" builtinId="34"/>
    <cellStyle name="20% - Accent6" xfId="6" builtinId="50"/>
    <cellStyle name="Accent6" xfId="5" builtinId="49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Reserves/Rewards over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'Reserves-Rewards'!$C$1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'Reserves-Rewards'!$C$2:$C$53</c:f>
              <c:numCache>
                <c:formatCode>_(* #,##0.00_);_(* \(#,##0.00\);_(* "-"??_);_(@_)</c:formatCode>
                <c:ptCount val="52"/>
                <c:pt idx="0">
                  <c:v>39900000</c:v>
                </c:pt>
                <c:pt idx="1">
                  <c:v>39780300</c:v>
                </c:pt>
                <c:pt idx="2">
                  <c:v>39660959.100000001</c:v>
                </c:pt>
                <c:pt idx="3">
                  <c:v>39541976.2227</c:v>
                </c:pt>
                <c:pt idx="4">
                  <c:v>39423350.294031896</c:v>
                </c:pt>
                <c:pt idx="5">
                  <c:v>39305080.24314981</c:v>
                </c:pt>
                <c:pt idx="6">
                  <c:v>39187165.002420351</c:v>
                </c:pt>
                <c:pt idx="7">
                  <c:v>39069603.507413089</c:v>
                </c:pt>
                <c:pt idx="8">
                  <c:v>38952394.696890853</c:v>
                </c:pt>
                <c:pt idx="9">
                  <c:v>38835537.512800172</c:v>
                </c:pt>
                <c:pt idx="10">
                  <c:v>38719030.900261775</c:v>
                </c:pt>
                <c:pt idx="11">
                  <c:v>38602873.807560995</c:v>
                </c:pt>
                <c:pt idx="12">
                  <c:v>38487065.18613831</c:v>
                </c:pt>
                <c:pt idx="13">
                  <c:v>38371603.990579896</c:v>
                </c:pt>
                <c:pt idx="14">
                  <c:v>38256489.178608157</c:v>
                </c:pt>
                <c:pt idx="15">
                  <c:v>38141719.711072326</c:v>
                </c:pt>
                <c:pt idx="16">
                  <c:v>38027294.551939107</c:v>
                </c:pt>
                <c:pt idx="17">
                  <c:v>37913212.668283291</c:v>
                </c:pt>
                <c:pt idx="18">
                  <c:v>37799473.030278444</c:v>
                </c:pt>
                <c:pt idx="19">
                  <c:v>37686074.611187607</c:v>
                </c:pt>
                <c:pt idx="20">
                  <c:v>37573016.387354046</c:v>
                </c:pt>
                <c:pt idx="21">
                  <c:v>37460297.338191986</c:v>
                </c:pt>
                <c:pt idx="22">
                  <c:v>37347916.446177408</c:v>
                </c:pt>
                <c:pt idx="23">
                  <c:v>37235872.696838878</c:v>
                </c:pt>
                <c:pt idx="24">
                  <c:v>37124165.07874836</c:v>
                </c:pt>
                <c:pt idx="25">
                  <c:v>37012792.58351212</c:v>
                </c:pt>
                <c:pt idx="26">
                  <c:v>36901754.205761582</c:v>
                </c:pt>
                <c:pt idx="27">
                  <c:v>36791048.943144299</c:v>
                </c:pt>
                <c:pt idx="28">
                  <c:v>36680675.796314865</c:v>
                </c:pt>
                <c:pt idx="29">
                  <c:v>36570633.768925928</c:v>
                </c:pt>
                <c:pt idx="30">
                  <c:v>36460921.867619142</c:v>
                </c:pt>
                <c:pt idx="31">
                  <c:v>36351539.102016293</c:v>
                </c:pt>
                <c:pt idx="32">
                  <c:v>36242484.484710239</c:v>
                </c:pt>
                <c:pt idx="33">
                  <c:v>36133757.031256109</c:v>
                </c:pt>
                <c:pt idx="34">
                  <c:v>36025355.760162339</c:v>
                </c:pt>
                <c:pt idx="35">
                  <c:v>35917279.692881852</c:v>
                </c:pt>
                <c:pt idx="36">
                  <c:v>35809527.853803203</c:v>
                </c:pt>
                <c:pt idx="37">
                  <c:v>35702099.270241797</c:v>
                </c:pt>
                <c:pt idx="38">
                  <c:v>35594992.972431064</c:v>
                </c:pt>
                <c:pt idx="39">
                  <c:v>35488207.99351377</c:v>
                </c:pt>
                <c:pt idx="40">
                  <c:v>35381743.369533233</c:v>
                </c:pt>
                <c:pt idx="41">
                  <c:v>35275598.139424637</c:v>
                </c:pt>
                <c:pt idx="42">
                  <c:v>35169771.345006362</c:v>
                </c:pt>
                <c:pt idx="43">
                  <c:v>35064262.030971333</c:v>
                </c:pt>
                <c:pt idx="44">
                  <c:v>34959069.244878426</c:v>
                </c:pt>
                <c:pt idx="45">
                  <c:v>34854192.037143789</c:v>
                </c:pt>
                <c:pt idx="46">
                  <c:v>34749629.461032353</c:v>
                </c:pt>
                <c:pt idx="47">
                  <c:v>34645380.572649255</c:v>
                </c:pt>
                <c:pt idx="48">
                  <c:v>34541444.430931307</c:v>
                </c:pt>
                <c:pt idx="49">
                  <c:v>34437820.097638518</c:v>
                </c:pt>
                <c:pt idx="50">
                  <c:v>34334506.637345597</c:v>
                </c:pt>
                <c:pt idx="51">
                  <c:v>34231503.117433563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C6A-A6A1-8B862B1C3591}"/>
            </c:ext>
          </c:extLst>
        </c:ser>
        <c:ser>
          <c:idx val="2"/>
          <c:order val="2"/>
          <c:tx>
            <c:strRef>
              <c:f>'Reserves-Rewards'!$D$1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'Reserves-Rewards'!$D$2:$D$53</c:f>
              <c:numCache>
                <c:formatCode>_(* #,##0.00_);_(* \(#,##0.00\);_(* "-"??_);_(@_)</c:formatCode>
                <c:ptCount val="52"/>
                <c:pt idx="0">
                  <c:v>31920000</c:v>
                </c:pt>
                <c:pt idx="1">
                  <c:v>31824240</c:v>
                </c:pt>
                <c:pt idx="2">
                  <c:v>31728767.280000001</c:v>
                </c:pt>
                <c:pt idx="3">
                  <c:v>31633580.978160001</c:v>
                </c:pt>
                <c:pt idx="4">
                  <c:v>31538680.235225517</c:v>
                </c:pt>
                <c:pt idx="5">
                  <c:v>31444064.194519848</c:v>
                </c:pt>
                <c:pt idx="6">
                  <c:v>31349732.001936283</c:v>
                </c:pt>
                <c:pt idx="7">
                  <c:v>31255682.805930473</c:v>
                </c:pt>
                <c:pt idx="8">
                  <c:v>31161915.757512685</c:v>
                </c:pt>
                <c:pt idx="9">
                  <c:v>31068430.010240138</c:v>
                </c:pt>
                <c:pt idx="10">
                  <c:v>30975224.72020942</c:v>
                </c:pt>
                <c:pt idx="11">
                  <c:v>30882299.046048798</c:v>
                </c:pt>
                <c:pt idx="12">
                  <c:v>30789652.148910649</c:v>
                </c:pt>
                <c:pt idx="13">
                  <c:v>30697283.19246392</c:v>
                </c:pt>
                <c:pt idx="14">
                  <c:v>30605191.342886526</c:v>
                </c:pt>
                <c:pt idx="15">
                  <c:v>30513375.768857863</c:v>
                </c:pt>
                <c:pt idx="16">
                  <c:v>30421835.641551286</c:v>
                </c:pt>
                <c:pt idx="17">
                  <c:v>30330570.134626634</c:v>
                </c:pt>
                <c:pt idx="18">
                  <c:v>30239578.424222756</c:v>
                </c:pt>
                <c:pt idx="19">
                  <c:v>30148859.688950088</c:v>
                </c:pt>
                <c:pt idx="20">
                  <c:v>30058413.109883238</c:v>
                </c:pt>
                <c:pt idx="21">
                  <c:v>29968237.87055359</c:v>
                </c:pt>
                <c:pt idx="22">
                  <c:v>29878333.156941928</c:v>
                </c:pt>
                <c:pt idx="23">
                  <c:v>29788698.157471105</c:v>
                </c:pt>
                <c:pt idx="24">
                  <c:v>29699332.06299869</c:v>
                </c:pt>
                <c:pt idx="25">
                  <c:v>29610234.066809699</c:v>
                </c:pt>
                <c:pt idx="26">
                  <c:v>29521403.364609268</c:v>
                </c:pt>
                <c:pt idx="27">
                  <c:v>29432839.154515442</c:v>
                </c:pt>
                <c:pt idx="28">
                  <c:v>29344540.637051895</c:v>
                </c:pt>
                <c:pt idx="29">
                  <c:v>29256507.015140742</c:v>
                </c:pt>
                <c:pt idx="30">
                  <c:v>29168737.494095314</c:v>
                </c:pt>
                <c:pt idx="31">
                  <c:v>29081231.281613037</c:v>
                </c:pt>
                <c:pt idx="32">
                  <c:v>28993987.587768193</c:v>
                </c:pt>
                <c:pt idx="33">
                  <c:v>28907005.625004888</c:v>
                </c:pt>
                <c:pt idx="34">
                  <c:v>28820284.608129874</c:v>
                </c:pt>
                <c:pt idx="35">
                  <c:v>28733823.754305482</c:v>
                </c:pt>
                <c:pt idx="36">
                  <c:v>28647622.283042565</c:v>
                </c:pt>
                <c:pt idx="37">
                  <c:v>28561679.416193441</c:v>
                </c:pt>
                <c:pt idx="38">
                  <c:v>28475994.377944853</c:v>
                </c:pt>
                <c:pt idx="39">
                  <c:v>28390566.394811019</c:v>
                </c:pt>
                <c:pt idx="40">
                  <c:v>28305394.695626587</c:v>
                </c:pt>
                <c:pt idx="41">
                  <c:v>28220478.511539713</c:v>
                </c:pt>
                <c:pt idx="42">
                  <c:v>28135817.07600509</c:v>
                </c:pt>
                <c:pt idx="43">
                  <c:v>28051409.624777067</c:v>
                </c:pt>
                <c:pt idx="44">
                  <c:v>27967255.395902742</c:v>
                </c:pt>
                <c:pt idx="45">
                  <c:v>27883353.629715033</c:v>
                </c:pt>
                <c:pt idx="46">
                  <c:v>27799703.568825886</c:v>
                </c:pt>
                <c:pt idx="47">
                  <c:v>27716304.458119407</c:v>
                </c:pt>
                <c:pt idx="48">
                  <c:v>27633155.544745047</c:v>
                </c:pt>
                <c:pt idx="49">
                  <c:v>27550256.078110814</c:v>
                </c:pt>
                <c:pt idx="50">
                  <c:v>27467605.309876479</c:v>
                </c:pt>
                <c:pt idx="51">
                  <c:v>27385202.49394685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9852495"/>
        <c:axId val="668769503"/>
      </c:barChar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85823"/>
        <c:axId val="66996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'Reserves-Rewards'!$B$1</c15:sqref>
                        </c15:formulaRef>
                      </c:ext>
                    </c:extLst>
                    <c:strCache>
                      <c:ptCount val="1"/>
                      <c:pt idx="0">
                        <c:v>Total Reserves*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'Reserves-Rewards'!$A$2:$A$53</c15:sqref>
                        </c15:formulaRef>
                      </c:ext>
                    </c:extLst>
                    <c:strCache>
                      <c:ptCount val="52"/>
                      <c:pt idx="0">
                        <c:v>Epoch 211</c:v>
                      </c:pt>
                      <c:pt idx="1">
                        <c:v>Epoch 212</c:v>
                      </c:pt>
                      <c:pt idx="2">
                        <c:v>Epoch 213</c:v>
                      </c:pt>
                      <c:pt idx="3">
                        <c:v>Epoch 214</c:v>
                      </c:pt>
                      <c:pt idx="4">
                        <c:v>Epoch 215</c:v>
                      </c:pt>
                      <c:pt idx="5">
                        <c:v>Epoch 216</c:v>
                      </c:pt>
                      <c:pt idx="6">
                        <c:v>Epoch 217</c:v>
                      </c:pt>
                      <c:pt idx="7">
                        <c:v>Epoch 218</c:v>
                      </c:pt>
                      <c:pt idx="8">
                        <c:v>Epoch 219</c:v>
                      </c:pt>
                      <c:pt idx="9">
                        <c:v>Epoch 220</c:v>
                      </c:pt>
                      <c:pt idx="10">
                        <c:v>Epoch 221</c:v>
                      </c:pt>
                      <c:pt idx="11">
                        <c:v>Epoch 222</c:v>
                      </c:pt>
                      <c:pt idx="12">
                        <c:v>Epoch 223</c:v>
                      </c:pt>
                      <c:pt idx="13">
                        <c:v>Epoch 224</c:v>
                      </c:pt>
                      <c:pt idx="14">
                        <c:v>Epoch 225</c:v>
                      </c:pt>
                      <c:pt idx="15">
                        <c:v>Epoch 226</c:v>
                      </c:pt>
                      <c:pt idx="16">
                        <c:v>Epoch 227</c:v>
                      </c:pt>
                      <c:pt idx="17">
                        <c:v>Epoch 228</c:v>
                      </c:pt>
                      <c:pt idx="18">
                        <c:v>Epoch 229</c:v>
                      </c:pt>
                      <c:pt idx="19">
                        <c:v>Epoch 230</c:v>
                      </c:pt>
                      <c:pt idx="20">
                        <c:v>Epoch 231</c:v>
                      </c:pt>
                      <c:pt idx="21">
                        <c:v>Epoch 232</c:v>
                      </c:pt>
                      <c:pt idx="22">
                        <c:v>Epoch 233</c:v>
                      </c:pt>
                      <c:pt idx="23">
                        <c:v>Epoch 234</c:v>
                      </c:pt>
                      <c:pt idx="24">
                        <c:v>Epoch 235</c:v>
                      </c:pt>
                      <c:pt idx="25">
                        <c:v>Epoch 236</c:v>
                      </c:pt>
                      <c:pt idx="26">
                        <c:v>Epoch 237</c:v>
                      </c:pt>
                      <c:pt idx="27">
                        <c:v>Epoch 238</c:v>
                      </c:pt>
                      <c:pt idx="28">
                        <c:v>Epoch 239</c:v>
                      </c:pt>
                      <c:pt idx="29">
                        <c:v>Epoch 240</c:v>
                      </c:pt>
                      <c:pt idx="30">
                        <c:v>Epoch 241</c:v>
                      </c:pt>
                      <c:pt idx="31">
                        <c:v>Epoch 242</c:v>
                      </c:pt>
                      <c:pt idx="32">
                        <c:v>Epoch 243</c:v>
                      </c:pt>
                      <c:pt idx="33">
                        <c:v>Epoch 244</c:v>
                      </c:pt>
                      <c:pt idx="34">
                        <c:v>Epoch 245</c:v>
                      </c:pt>
                      <c:pt idx="35">
                        <c:v>Epoch 246</c:v>
                      </c:pt>
                      <c:pt idx="36">
                        <c:v>Epoch 247</c:v>
                      </c:pt>
                      <c:pt idx="37">
                        <c:v>Epoch 248</c:v>
                      </c:pt>
                      <c:pt idx="38">
                        <c:v>Epoch 249</c:v>
                      </c:pt>
                      <c:pt idx="39">
                        <c:v>Epoch 250</c:v>
                      </c:pt>
                      <c:pt idx="40">
                        <c:v>Epoch 251</c:v>
                      </c:pt>
                      <c:pt idx="41">
                        <c:v>Epoch 252</c:v>
                      </c:pt>
                      <c:pt idx="42">
                        <c:v>Epoch 253</c:v>
                      </c:pt>
                      <c:pt idx="43">
                        <c:v>Epoch 254</c:v>
                      </c:pt>
                      <c:pt idx="44">
                        <c:v>Epoch 255</c:v>
                      </c:pt>
                      <c:pt idx="45">
                        <c:v>Epoch 256</c:v>
                      </c:pt>
                      <c:pt idx="46">
                        <c:v>Epoch 257</c:v>
                      </c:pt>
                      <c:pt idx="47">
                        <c:v>Epoch 258</c:v>
                      </c:pt>
                      <c:pt idx="48">
                        <c:v>Epoch 259</c:v>
                      </c:pt>
                      <c:pt idx="49">
                        <c:v>Epoch 260</c:v>
                      </c:pt>
                      <c:pt idx="50">
                        <c:v>Epoch 261</c:v>
                      </c:pt>
                      <c:pt idx="51">
                        <c:v>Epoch 262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'Reserves-Rewards'!$B$2:$B$53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2"/>
                      <c:pt idx="0">
                        <c:v>13300000000</c:v>
                      </c:pt>
                      <c:pt idx="1">
                        <c:v>13260100000</c:v>
                      </c:pt>
                      <c:pt idx="2">
                        <c:v>13220319700</c:v>
                      </c:pt>
                      <c:pt idx="3">
                        <c:v>13180658740.9</c:v>
                      </c:pt>
                      <c:pt idx="4">
                        <c:v>13141116764.677299</c:v>
                      </c:pt>
                      <c:pt idx="5">
                        <c:v>13101693414.383268</c:v>
                      </c:pt>
                      <c:pt idx="6">
                        <c:v>13062388334.140118</c:v>
                      </c:pt>
                      <c:pt idx="7">
                        <c:v>13023201169.137697</c:v>
                      </c:pt>
                      <c:pt idx="8">
                        <c:v>12984131565.630283</c:v>
                      </c:pt>
                      <c:pt idx="9">
                        <c:v>12945179170.933392</c:v>
                      </c:pt>
                      <c:pt idx="10">
                        <c:v>12906343633.420591</c:v>
                      </c:pt>
                      <c:pt idx="11">
                        <c:v>12867624602.52033</c:v>
                      </c:pt>
                      <c:pt idx="12">
                        <c:v>12829021728.712769</c:v>
                      </c:pt>
                      <c:pt idx="13">
                        <c:v>12790534663.52663</c:v>
                      </c:pt>
                      <c:pt idx="14">
                        <c:v>12752163059.536051</c:v>
                      </c:pt>
                      <c:pt idx="15">
                        <c:v>12713906570.357443</c:v>
                      </c:pt>
                      <c:pt idx="16">
                        <c:v>12675764850.64637</c:v>
                      </c:pt>
                      <c:pt idx="17">
                        <c:v>12637737556.094431</c:v>
                      </c:pt>
                      <c:pt idx="18">
                        <c:v>12599824343.426147</c:v>
                      </c:pt>
                      <c:pt idx="19">
                        <c:v>12562024870.395868</c:v>
                      </c:pt>
                      <c:pt idx="20">
                        <c:v>12524338795.784681</c:v>
                      </c:pt>
                      <c:pt idx="21">
                        <c:v>12486765779.397327</c:v>
                      </c:pt>
                      <c:pt idx="22">
                        <c:v>12449305482.059135</c:v>
                      </c:pt>
                      <c:pt idx="23">
                        <c:v>12411957565.612959</c:v>
                      </c:pt>
                      <c:pt idx="24">
                        <c:v>12374721692.916121</c:v>
                      </c:pt>
                      <c:pt idx="25">
                        <c:v>12337597527.837372</c:v>
                      </c:pt>
                      <c:pt idx="26">
                        <c:v>12300584735.25386</c:v>
                      </c:pt>
                      <c:pt idx="27">
                        <c:v>12263682981.0481</c:v>
                      </c:pt>
                      <c:pt idx="28">
                        <c:v>12226891932.104956</c:v>
                      </c:pt>
                      <c:pt idx="29">
                        <c:v>12190211256.308641</c:v>
                      </c:pt>
                      <c:pt idx="30">
                        <c:v>12153640622.539715</c:v>
                      </c:pt>
                      <c:pt idx="31">
                        <c:v>12117179700.672096</c:v>
                      </c:pt>
                      <c:pt idx="32">
                        <c:v>12080828161.57008</c:v>
                      </c:pt>
                      <c:pt idx="33">
                        <c:v>12044585677.085369</c:v>
                      </c:pt>
                      <c:pt idx="34">
                        <c:v>12008451920.054113</c:v>
                      </c:pt>
                      <c:pt idx="35">
                        <c:v>11972426564.293951</c:v>
                      </c:pt>
                      <c:pt idx="36">
                        <c:v>11936509284.601068</c:v>
                      </c:pt>
                      <c:pt idx="37">
                        <c:v>11900699756.747265</c:v>
                      </c:pt>
                      <c:pt idx="38">
                        <c:v>11864997657.477022</c:v>
                      </c:pt>
                      <c:pt idx="39">
                        <c:v>11829402664.504591</c:v>
                      </c:pt>
                      <c:pt idx="40">
                        <c:v>11793914456.511078</c:v>
                      </c:pt>
                      <c:pt idx="41">
                        <c:v>11758532713.141544</c:v>
                      </c:pt>
                      <c:pt idx="42">
                        <c:v>11723257115.002119</c:v>
                      </c:pt>
                      <c:pt idx="43">
                        <c:v>11688087343.657112</c:v>
                      </c:pt>
                      <c:pt idx="44">
                        <c:v>11653023081.626141</c:v>
                      </c:pt>
                      <c:pt idx="45">
                        <c:v>11618064012.381262</c:v>
                      </c:pt>
                      <c:pt idx="46">
                        <c:v>11583209820.344118</c:v>
                      </c:pt>
                      <c:pt idx="47">
                        <c:v>11548460190.883085</c:v>
                      </c:pt>
                      <c:pt idx="48">
                        <c:v>11513814810.310436</c:v>
                      </c:pt>
                      <c:pt idx="49">
                        <c:v>11479273365.879505</c:v>
                      </c:pt>
                      <c:pt idx="50">
                        <c:v>11444835545.781866</c:v>
                      </c:pt>
                      <c:pt idx="51">
                        <c:v>11410501039.14452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A4-4C6A-A6A1-8B862B1C3591}"/>
                  </c:ext>
                </c:extLst>
              </c15:ser>
            </c15:filteredBarSeries>
          </c:ext>
        </c:extLst>
      </c:barChart>
      <c:catAx>
        <c:axId val="6098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9503"/>
        <c:crosses val="autoZero"/>
        <c:auto val="1"/>
        <c:lblAlgn val="ctr"/>
        <c:lblOffset val="100"/>
        <c:noMultiLvlLbl val="0"/>
      </c:catAx>
      <c:valAx>
        <c:axId val="668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2495"/>
        <c:crosses val="autoZero"/>
        <c:crossBetween val="between"/>
      </c:valAx>
      <c:valAx>
        <c:axId val="66996875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5823"/>
        <c:crosses val="max"/>
        <c:crossBetween val="between"/>
      </c:valAx>
      <c:catAx>
        <c:axId val="66618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968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'Reserves-Rewards'!$B$1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'Reserves-Rewards'!$A$2:$A$53</c:f>
              <c:strCache>
                <c:ptCount val="52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</c:strCache>
            </c:strRef>
          </c:cat>
          <c:val>
            <c:numRef>
              <c:f>'Reserves-Rewards'!$B$2:$B$53</c:f>
              <c:numCache>
                <c:formatCode>_(* #,##0.00_);_(* \(#,##0.00\);_(* "-"??_);_(@_)</c:formatCode>
                <c:ptCount val="52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13141116764.677299</c:v>
                </c:pt>
                <c:pt idx="5">
                  <c:v>13101693414.383268</c:v>
                </c:pt>
                <c:pt idx="6">
                  <c:v>13062388334.140118</c:v>
                </c:pt>
                <c:pt idx="7">
                  <c:v>13023201169.137697</c:v>
                </c:pt>
                <c:pt idx="8">
                  <c:v>12984131565.630283</c:v>
                </c:pt>
                <c:pt idx="9">
                  <c:v>12945179170.933392</c:v>
                </c:pt>
                <c:pt idx="10">
                  <c:v>12906343633.420591</c:v>
                </c:pt>
                <c:pt idx="11">
                  <c:v>12867624602.52033</c:v>
                </c:pt>
                <c:pt idx="12">
                  <c:v>12829021728.712769</c:v>
                </c:pt>
                <c:pt idx="13">
                  <c:v>12790534663.52663</c:v>
                </c:pt>
                <c:pt idx="14">
                  <c:v>12752163059.536051</c:v>
                </c:pt>
                <c:pt idx="15">
                  <c:v>12713906570.357443</c:v>
                </c:pt>
                <c:pt idx="16">
                  <c:v>12675764850.64637</c:v>
                </c:pt>
                <c:pt idx="17">
                  <c:v>12637737556.094431</c:v>
                </c:pt>
                <c:pt idx="18">
                  <c:v>12599824343.426147</c:v>
                </c:pt>
                <c:pt idx="19">
                  <c:v>12562024870.395868</c:v>
                </c:pt>
                <c:pt idx="20">
                  <c:v>12524338795.784681</c:v>
                </c:pt>
                <c:pt idx="21">
                  <c:v>12486765779.397327</c:v>
                </c:pt>
                <c:pt idx="22">
                  <c:v>12449305482.059135</c:v>
                </c:pt>
                <c:pt idx="23">
                  <c:v>12411957565.612959</c:v>
                </c:pt>
                <c:pt idx="24">
                  <c:v>12374721692.916121</c:v>
                </c:pt>
                <c:pt idx="25">
                  <c:v>12337597527.837372</c:v>
                </c:pt>
                <c:pt idx="26">
                  <c:v>12300584735.25386</c:v>
                </c:pt>
                <c:pt idx="27">
                  <c:v>12263682981.0481</c:v>
                </c:pt>
                <c:pt idx="28">
                  <c:v>12226891932.104956</c:v>
                </c:pt>
                <c:pt idx="29">
                  <c:v>12190211256.308641</c:v>
                </c:pt>
                <c:pt idx="30">
                  <c:v>12153640622.539715</c:v>
                </c:pt>
                <c:pt idx="31">
                  <c:v>12117179700.672096</c:v>
                </c:pt>
                <c:pt idx="32">
                  <c:v>12080828161.57008</c:v>
                </c:pt>
                <c:pt idx="33">
                  <c:v>12044585677.085369</c:v>
                </c:pt>
                <c:pt idx="34">
                  <c:v>12008451920.054113</c:v>
                </c:pt>
                <c:pt idx="35">
                  <c:v>11972426564.293951</c:v>
                </c:pt>
                <c:pt idx="36">
                  <c:v>11936509284.601068</c:v>
                </c:pt>
                <c:pt idx="37">
                  <c:v>11900699756.747265</c:v>
                </c:pt>
                <c:pt idx="38">
                  <c:v>11864997657.477022</c:v>
                </c:pt>
                <c:pt idx="39">
                  <c:v>11829402664.504591</c:v>
                </c:pt>
                <c:pt idx="40">
                  <c:v>11793914456.511078</c:v>
                </c:pt>
                <c:pt idx="41">
                  <c:v>11758532713.141544</c:v>
                </c:pt>
                <c:pt idx="42">
                  <c:v>11723257115.002119</c:v>
                </c:pt>
                <c:pt idx="43">
                  <c:v>11688087343.657112</c:v>
                </c:pt>
                <c:pt idx="44">
                  <c:v>11653023081.626141</c:v>
                </c:pt>
                <c:pt idx="45">
                  <c:v>11618064012.381262</c:v>
                </c:pt>
                <c:pt idx="46">
                  <c:v>11583209820.344118</c:v>
                </c:pt>
                <c:pt idx="47">
                  <c:v>11548460190.883085</c:v>
                </c:pt>
                <c:pt idx="48">
                  <c:v>11513814810.310436</c:v>
                </c:pt>
                <c:pt idx="49">
                  <c:v>11479273365.879505</c:v>
                </c:pt>
                <c:pt idx="50">
                  <c:v>11444835545.781866</c:v>
                </c:pt>
                <c:pt idx="51">
                  <c:v>11410501039.14452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9-4253-84A7-14F1243D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6195423"/>
        <c:axId val="529167919"/>
      </c:barChart>
      <c:catAx>
        <c:axId val="6661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7919"/>
        <c:crosses val="autoZero"/>
        <c:auto val="1"/>
        <c:lblAlgn val="ctr"/>
        <c:lblOffset val="100"/>
        <c:noMultiLvlLbl val="0"/>
      </c:catAx>
      <c:valAx>
        <c:axId val="529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22.04874282429337</c:v>
                </c:pt>
                <c:pt idx="1">
                  <c:v>33.341651668427033</c:v>
                </c:pt>
                <c:pt idx="2">
                  <c:v>25.203440287347441</c:v>
                </c:pt>
                <c:pt idx="3">
                  <c:v>12.698157055692025</c:v>
                </c:pt>
                <c:pt idx="4">
                  <c:v>4.7971380103857282</c:v>
                </c:pt>
                <c:pt idx="5">
                  <c:v>1.4494828550362708</c:v>
                </c:pt>
                <c:pt idx="6">
                  <c:v>0.36489007199507584</c:v>
                </c:pt>
                <c:pt idx="7">
                  <c:v>7.8716094658868821E-2</c:v>
                </c:pt>
                <c:pt idx="8">
                  <c:v>1.4854990504072015E-2</c:v>
                </c:pt>
                <c:pt idx="9">
                  <c:v>2.4913111168985845E-3</c:v>
                </c:pt>
                <c:pt idx="10">
                  <c:v>3.7594586303621393E-4</c:v>
                </c:pt>
                <c:pt idx="11">
                  <c:v>5.1561933343767179E-5</c:v>
                </c:pt>
                <c:pt idx="12">
                  <c:v>6.4810252834935854E-6</c:v>
                </c:pt>
                <c:pt idx="13">
                  <c:v>7.5178786141321831E-7</c:v>
                </c:pt>
                <c:pt idx="14">
                  <c:v>8.0958298685673407E-8</c:v>
                </c:pt>
                <c:pt idx="15">
                  <c:v>8.1351083909126843E-9</c:v>
                </c:pt>
                <c:pt idx="16">
                  <c:v>7.6618862102178661E-10</c:v>
                </c:pt>
                <c:pt idx="17">
                  <c:v>6.7901316795576177E-11</c:v>
                </c:pt>
                <c:pt idx="18">
                  <c:v>5.6819338267892821E-12</c:v>
                </c:pt>
                <c:pt idx="19">
                  <c:v>4.5033125205175732E-13</c:v>
                </c:pt>
                <c:pt idx="20">
                  <c:v>3.3899291468909115E-14</c:v>
                </c:pt>
                <c:pt idx="21">
                  <c:v>2.4297346408716622E-15</c:v>
                </c:pt>
                <c:pt idx="22">
                  <c:v>1.6619679707275737E-16</c:v>
                </c:pt>
                <c:pt idx="23">
                  <c:v>1.0871268985778671E-17</c:v>
                </c:pt>
                <c:pt idx="24">
                  <c:v>6.8132346517183502E-19</c:v>
                </c:pt>
                <c:pt idx="25">
                  <c:v>4.0982323774103542E-20</c:v>
                </c:pt>
                <c:pt idx="26">
                  <c:v>2.3697653563401112E-21</c:v>
                </c:pt>
                <c:pt idx="27">
                  <c:v>1.319236153456975E-22</c:v>
                </c:pt>
                <c:pt idx="28">
                  <c:v>7.0801800263059573E-24</c:v>
                </c:pt>
                <c:pt idx="29">
                  <c:v>3.6679625360281311E-25</c:v>
                </c:pt>
                <c:pt idx="30">
                  <c:v>1.8364580095854268E-26</c:v>
                </c:pt>
                <c:pt idx="31">
                  <c:v>8.8960134146603584E-28</c:v>
                </c:pt>
                <c:pt idx="32">
                  <c:v>4.1736910833548978E-29</c:v>
                </c:pt>
                <c:pt idx="33">
                  <c:v>1.8983658783664369E-30</c:v>
                </c:pt>
                <c:pt idx="34">
                  <c:v>8.3786344459899072E-32</c:v>
                </c:pt>
                <c:pt idx="35">
                  <c:v>3.5915018857666422E-33</c:v>
                </c:pt>
                <c:pt idx="36">
                  <c:v>1.4963842699163114E-34</c:v>
                </c:pt>
                <c:pt idx="37">
                  <c:v>6.0647032943099103E-36</c:v>
                </c:pt>
                <c:pt idx="38">
                  <c:v>2.3927245133644632E-37</c:v>
                </c:pt>
                <c:pt idx="39">
                  <c:v>9.1958820833434414E-39</c:v>
                </c:pt>
                <c:pt idx="40">
                  <c:v>3.4450636124765755E-40</c:v>
                </c:pt>
                <c:pt idx="41">
                  <c:v>1.2588551161749335E-41</c:v>
                </c:pt>
                <c:pt idx="42">
                  <c:v>4.489389775585055E-43</c:v>
                </c:pt>
                <c:pt idx="43">
                  <c:v>1.5634290663504612E-44</c:v>
                </c:pt>
                <c:pt idx="44">
                  <c:v>5.3196526527468888E-46</c:v>
                </c:pt>
                <c:pt idx="45">
                  <c:v>1.7694037983677854E-47</c:v>
                </c:pt>
                <c:pt idx="46">
                  <c:v>5.7560388352842643E-49</c:v>
                </c:pt>
                <c:pt idx="47">
                  <c:v>1.8322250830576939E-50</c:v>
                </c:pt>
                <c:pt idx="48">
                  <c:v>5.7093794165205334E-52</c:v>
                </c:pt>
                <c:pt idx="49">
                  <c:v>1.7423783672827292E-53</c:v>
                </c:pt>
                <c:pt idx="50">
                  <c:v>5.2097923671365366E-55</c:v>
                </c:pt>
                <c:pt idx="51">
                  <c:v>1.526850331999952E-56</c:v>
                </c:pt>
                <c:pt idx="52">
                  <c:v>4.3877069011491599E-58</c:v>
                </c:pt>
                <c:pt idx="53">
                  <c:v>1.2368141814769634E-59</c:v>
                </c:pt>
                <c:pt idx="54">
                  <c:v>3.4209885577790953E-61</c:v>
                </c:pt>
                <c:pt idx="55">
                  <c:v>9.2881247884481971E-63</c:v>
                </c:pt>
                <c:pt idx="56">
                  <c:v>2.4761519092896727E-64</c:v>
                </c:pt>
                <c:pt idx="57">
                  <c:v>6.4839228050092921E-66</c:v>
                </c:pt>
                <c:pt idx="58">
                  <c:v>1.6681817339917528E-67</c:v>
                </c:pt>
                <c:pt idx="59">
                  <c:v>4.2181591166884083E-69</c:v>
                </c:pt>
                <c:pt idx="60">
                  <c:v>1.048579543337254E-70</c:v>
                </c:pt>
                <c:pt idx="61">
                  <c:v>2.5632989518063375E-72</c:v>
                </c:pt>
                <c:pt idx="62">
                  <c:v>6.1635837508884474E-74</c:v>
                </c:pt>
                <c:pt idx="63">
                  <c:v>1.4581979263594062E-75</c:v>
                </c:pt>
                <c:pt idx="64">
                  <c:v>3.3951439739924042E-77</c:v>
                </c:pt>
                <c:pt idx="65">
                  <c:v>7.781520706505914E-79</c:v>
                </c:pt>
                <c:pt idx="66">
                  <c:v>1.7560549495227775E-80</c:v>
                </c:pt>
                <c:pt idx="67">
                  <c:v>3.9028220998425749E-82</c:v>
                </c:pt>
                <c:pt idx="68">
                  <c:v>8.5444315054174741E-84</c:v>
                </c:pt>
                <c:pt idx="69">
                  <c:v>1.843084560079378E-85</c:v>
                </c:pt>
                <c:pt idx="70">
                  <c:v>3.9179259642561988E-87</c:v>
                </c:pt>
                <c:pt idx="71">
                  <c:v>8.2092726788795677E-89</c:v>
                </c:pt>
                <c:pt idx="72">
                  <c:v>1.6958083411080109E-90</c:v>
                </c:pt>
                <c:pt idx="73">
                  <c:v>3.4542696911591385E-92</c:v>
                </c:pt>
                <c:pt idx="74">
                  <c:v>6.9394425725105391E-94</c:v>
                </c:pt>
                <c:pt idx="75">
                  <c:v>1.3751848883252407E-95</c:v>
                </c:pt>
                <c:pt idx="76">
                  <c:v>2.6887037214582031E-97</c:v>
                </c:pt>
                <c:pt idx="77">
                  <c:v>5.1873473398173952E-99</c:v>
                </c:pt>
                <c:pt idx="78">
                  <c:v>9.8773732286133282E-101</c:v>
                </c:pt>
                <c:pt idx="79">
                  <c:v>1.8565331982513111E-102</c:v>
                </c:pt>
                <c:pt idx="80">
                  <c:v>3.4450748589569778E-104</c:v>
                </c:pt>
                <c:pt idx="81">
                  <c:v>6.3124381366704938E-106</c:v>
                </c:pt>
                <c:pt idx="82">
                  <c:v>1.1422582645539701E-107</c:v>
                </c:pt>
                <c:pt idx="83">
                  <c:v>2.0415722532047732E-109</c:v>
                </c:pt>
                <c:pt idx="84">
                  <c:v>3.6046366497337485E-111</c:v>
                </c:pt>
                <c:pt idx="85">
                  <c:v>6.2880510226433904E-113</c:v>
                </c:pt>
                <c:pt idx="86">
                  <c:v>1.0838982958518374E-114</c:v>
                </c:pt>
                <c:pt idx="87">
                  <c:v>1.8464503038354871E-116</c:v>
                </c:pt>
                <c:pt idx="88">
                  <c:v>3.1089997294974396E-118</c:v>
                </c:pt>
                <c:pt idx="89">
                  <c:v>5.1748024723550506E-120</c:v>
                </c:pt>
                <c:pt idx="90">
                  <c:v>8.515530502700286E-122</c:v>
                </c:pt>
                <c:pt idx="91">
                  <c:v>1.3855687373626905E-123</c:v>
                </c:pt>
                <c:pt idx="92">
                  <c:v>2.2294374961123273E-125</c:v>
                </c:pt>
                <c:pt idx="93">
                  <c:v>3.5478452981373981E-127</c:v>
                </c:pt>
                <c:pt idx="94">
                  <c:v>5.5845269040703054E-129</c:v>
                </c:pt>
                <c:pt idx="95">
                  <c:v>8.6958005400773103E-131</c:v>
                </c:pt>
                <c:pt idx="96">
                  <c:v>1.3396221509245957E-132</c:v>
                </c:pt>
                <c:pt idx="97">
                  <c:v>2.0419812090668565E-134</c:v>
                </c:pt>
                <c:pt idx="98">
                  <c:v>3.0800939845661062E-136</c:v>
                </c:pt>
                <c:pt idx="99">
                  <c:v>4.5979495329410352E-138</c:v>
                </c:pt>
                <c:pt idx="100">
                  <c:v>6.7935492023750555E-140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ABC-B9F5-EE8FB8A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7</xdr:row>
      <xdr:rowOff>9525</xdr:rowOff>
    </xdr:from>
    <xdr:to>
      <xdr:col>9</xdr:col>
      <xdr:colOff>1896475</xdr:colOff>
      <xdr:row>13</xdr:row>
      <xdr:rowOff>143117</xdr:rowOff>
    </xdr:to>
    <xdr:pic>
      <xdr:nvPicPr>
        <xdr:cNvPr id="8" name="Picture 7" descr="A picture containing clock&#10;&#10;Description automatically generated">
          <a:extLst>
            <a:ext uri="{FF2B5EF4-FFF2-40B4-BE49-F238E27FC236}">
              <a16:creationId xmlns:a16="http://schemas.microsoft.com/office/drawing/2014/main" id="{12EA23E0-4373-46A6-B0C6-0697881B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1390650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161925</xdr:rowOff>
    </xdr:from>
    <xdr:to>
      <xdr:col>8</xdr:col>
      <xdr:colOff>1219656</xdr:colOff>
      <xdr:row>20</xdr:row>
      <xdr:rowOff>200142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1CE43EDD-C57A-40D6-9E40-5AB05A50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3448050"/>
          <a:ext cx="3267531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590551</xdr:colOff>
      <xdr:row>1</xdr:row>
      <xdr:rowOff>0</xdr:rowOff>
    </xdr:from>
    <xdr:to>
      <xdr:col>34</xdr:col>
      <xdr:colOff>9525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6A32-DA0F-4DE1-B6E9-4FA4FE17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</xdr:row>
      <xdr:rowOff>4762</xdr:rowOff>
    </xdr:from>
    <xdr:to>
      <xdr:col>17</xdr:col>
      <xdr:colOff>571499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C87CF-F3D8-4F2A-9C21-8D1446DE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6</xdr:row>
      <xdr:rowOff>257175</xdr:rowOff>
    </xdr:from>
    <xdr:to>
      <xdr:col>29</xdr:col>
      <xdr:colOff>95249</xdr:colOff>
      <xdr:row>27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2B89B-06E1-4211-A4DA-B81E1DAB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24A-2F15-4265-BA26-4CBB2ED3F915}">
  <dimension ref="A1:Q43"/>
  <sheetViews>
    <sheetView tabSelected="1" workbookViewId="0">
      <selection activeCell="K28" sqref="K28"/>
    </sheetView>
  </sheetViews>
  <sheetFormatPr defaultRowHeight="15" x14ac:dyDescent="0.25"/>
  <cols>
    <col min="1" max="1" width="12" style="2" bestFit="1" customWidth="1"/>
    <col min="2" max="2" width="31" style="2" bestFit="1" customWidth="1"/>
    <col min="3" max="3" width="26.85546875" style="2" bestFit="1" customWidth="1"/>
    <col min="4" max="4" width="3.85546875" style="2" bestFit="1" customWidth="1"/>
    <col min="5" max="5" width="42" style="2" bestFit="1" customWidth="1"/>
    <col min="6" max="6" width="3.85546875" style="2" bestFit="1" customWidth="1"/>
    <col min="7" max="7" width="36.28515625" style="2" bestFit="1" customWidth="1"/>
    <col min="8" max="8" width="30.85546875" style="2" bestFit="1" customWidth="1"/>
    <col min="9" max="9" width="48.28515625" style="2" bestFit="1" customWidth="1"/>
    <col min="10" max="10" width="30.85546875" style="2" bestFit="1" customWidth="1"/>
    <col min="11" max="11" width="52.85546875" style="2" bestFit="1" customWidth="1"/>
    <col min="12" max="12" width="23.7109375" style="2" bestFit="1" customWidth="1"/>
    <col min="13" max="13" width="9.140625" style="2"/>
    <col min="14" max="14" width="15.42578125" style="2" bestFit="1" customWidth="1"/>
    <col min="15" max="17" width="9.140625" style="2"/>
    <col min="18" max="18" width="12.5703125" style="2" bestFit="1" customWidth="1"/>
    <col min="19" max="16384" width="9.140625" style="2"/>
  </cols>
  <sheetData>
    <row r="1" spans="1:17" ht="21" x14ac:dyDescent="0.35">
      <c r="A1" s="5"/>
      <c r="B1" s="6" t="s">
        <v>30</v>
      </c>
      <c r="C1" s="6"/>
      <c r="D1" s="6"/>
      <c r="E1" s="6"/>
      <c r="F1" s="6"/>
      <c r="G1" s="6"/>
      <c r="H1" s="6"/>
      <c r="I1" s="6"/>
      <c r="J1" s="5"/>
      <c r="K1" s="5"/>
      <c r="N1" s="5"/>
      <c r="O1" s="5"/>
      <c r="P1" s="5"/>
      <c r="Q1" s="5"/>
    </row>
    <row r="2" spans="1:17" ht="21" x14ac:dyDescent="0.35">
      <c r="A2" s="5"/>
      <c r="B2" s="5" t="s">
        <v>102</v>
      </c>
      <c r="C2" s="5"/>
      <c r="D2" s="5"/>
      <c r="E2" s="7" t="s">
        <v>9</v>
      </c>
      <c r="F2" s="5"/>
      <c r="G2" s="5"/>
      <c r="H2" s="5"/>
      <c r="I2" s="5"/>
      <c r="J2" s="5"/>
      <c r="K2" s="5"/>
      <c r="N2" s="5"/>
      <c r="O2" s="5"/>
      <c r="P2" s="5"/>
      <c r="Q2" s="5"/>
    </row>
    <row r="3" spans="1:17" ht="21" x14ac:dyDescent="0.35">
      <c r="A3" s="5"/>
      <c r="B3" s="8" t="s">
        <v>94</v>
      </c>
      <c r="C3" s="7">
        <f>21600 * (1-C7)</f>
        <v>2159.9999999999995</v>
      </c>
      <c r="D3" s="8"/>
      <c r="E3" s="8" t="s">
        <v>95</v>
      </c>
      <c r="F3" s="5"/>
      <c r="G3" s="5"/>
      <c r="H3" s="5"/>
      <c r="I3" s="5"/>
      <c r="J3" s="5"/>
      <c r="K3" s="5"/>
      <c r="N3" s="5"/>
      <c r="O3" s="5"/>
      <c r="P3" s="5"/>
      <c r="Q3" s="5"/>
    </row>
    <row r="4" spans="1:17" ht="21" x14ac:dyDescent="0.35">
      <c r="A4" s="5"/>
      <c r="B4" s="8" t="s">
        <v>24</v>
      </c>
      <c r="C4" s="9">
        <v>3.0000000000000001E-3</v>
      </c>
      <c r="D4" s="8"/>
      <c r="E4" s="8"/>
      <c r="F4" s="5"/>
      <c r="G4" s="10" t="s">
        <v>91</v>
      </c>
      <c r="H4" s="10" t="s">
        <v>29</v>
      </c>
      <c r="I4" s="4" t="s">
        <v>98</v>
      </c>
      <c r="J4" s="5"/>
      <c r="K4" s="5"/>
      <c r="N4" s="5"/>
      <c r="O4" s="5"/>
      <c r="P4" s="5"/>
      <c r="Q4" s="5"/>
    </row>
    <row r="5" spans="1:17" ht="21" x14ac:dyDescent="0.35">
      <c r="A5" s="5"/>
      <c r="B5" s="8" t="s">
        <v>85</v>
      </c>
      <c r="C5" s="7">
        <v>0.2</v>
      </c>
      <c r="D5" s="8"/>
      <c r="E5" s="8"/>
      <c r="F5" s="5"/>
      <c r="G5" s="11">
        <f>C8-C9</f>
        <v>13300000000</v>
      </c>
      <c r="H5" s="11">
        <f>G5*C4</f>
        <v>39900000</v>
      </c>
      <c r="I5" s="12">
        <f>H5*(1-C5)</f>
        <v>31920000</v>
      </c>
      <c r="J5" s="5"/>
      <c r="K5" s="5"/>
      <c r="N5" s="5"/>
      <c r="O5" s="5"/>
      <c r="P5" s="5"/>
      <c r="Q5" s="5"/>
    </row>
    <row r="6" spans="1:17" ht="21" x14ac:dyDescent="0.35">
      <c r="A6" s="5"/>
      <c r="B6" s="8" t="s">
        <v>19</v>
      </c>
      <c r="C6" s="7">
        <v>150</v>
      </c>
      <c r="D6" s="8"/>
      <c r="E6" s="8"/>
      <c r="F6" s="5"/>
      <c r="G6" s="11"/>
      <c r="H6" s="11"/>
      <c r="I6" s="11"/>
      <c r="J6" s="5"/>
      <c r="K6" s="5"/>
      <c r="N6" s="5"/>
      <c r="O6" s="5"/>
      <c r="P6" s="5"/>
      <c r="Q6" s="5"/>
    </row>
    <row r="7" spans="1:17" ht="21" x14ac:dyDescent="0.35">
      <c r="A7" s="5"/>
      <c r="B7" s="8" t="s">
        <v>1</v>
      </c>
      <c r="C7" s="7">
        <v>0.9</v>
      </c>
      <c r="D7" s="8"/>
      <c r="E7" s="8" t="s">
        <v>3</v>
      </c>
      <c r="F7" s="5"/>
      <c r="G7" s="11" t="s">
        <v>92</v>
      </c>
      <c r="H7" s="11"/>
      <c r="I7" s="11"/>
      <c r="J7" s="5"/>
      <c r="K7" s="5"/>
      <c r="N7" s="5"/>
      <c r="O7" s="5"/>
      <c r="P7" s="5"/>
      <c r="Q7" s="5"/>
    </row>
    <row r="8" spans="1:17" ht="21" x14ac:dyDescent="0.35">
      <c r="A8" s="5"/>
      <c r="B8" s="8" t="s">
        <v>26</v>
      </c>
      <c r="C8" s="13">
        <v>45000000000</v>
      </c>
      <c r="D8" s="8"/>
      <c r="E8" s="8" t="s">
        <v>27</v>
      </c>
      <c r="F8" s="5"/>
      <c r="G8" s="14">
        <f>IF(C16 &gt; 0, (I5/(1+C25)) * (C26 + (C28 * C25) * (C26 - (C28 * ((C27 - C26)/C27)))/C27), 0)</f>
        <v>309.82771172045739</v>
      </c>
      <c r="H8" s="11"/>
      <c r="I8" s="11"/>
      <c r="J8" s="5"/>
      <c r="K8" s="5"/>
      <c r="N8" s="5"/>
      <c r="O8" s="5"/>
      <c r="P8" s="5"/>
      <c r="Q8" s="5"/>
    </row>
    <row r="9" spans="1:17" ht="21" x14ac:dyDescent="0.35">
      <c r="A9" s="5"/>
      <c r="B9" s="8" t="s">
        <v>0</v>
      </c>
      <c r="C9" s="13">
        <v>31700000000</v>
      </c>
      <c r="D9" s="8"/>
      <c r="E9" s="8" t="s">
        <v>4</v>
      </c>
      <c r="F9" s="5"/>
      <c r="G9" s="11"/>
      <c r="H9" s="11"/>
      <c r="I9" s="11"/>
      <c r="J9" s="5"/>
      <c r="K9" s="5"/>
      <c r="N9" s="5"/>
      <c r="O9" s="5"/>
      <c r="P9" s="5"/>
      <c r="Q9" s="5"/>
    </row>
    <row r="10" spans="1:17" ht="21" x14ac:dyDescent="0.35">
      <c r="A10" s="5"/>
      <c r="B10" s="8"/>
      <c r="C10" s="7"/>
      <c r="D10" s="8"/>
      <c r="E10" s="8"/>
      <c r="F10" s="5"/>
      <c r="G10" s="5"/>
      <c r="H10" s="11"/>
      <c r="I10" s="11"/>
      <c r="J10" s="5"/>
      <c r="K10" s="5"/>
      <c r="N10" s="5"/>
      <c r="O10" s="5"/>
      <c r="P10" s="5"/>
      <c r="Q10" s="5"/>
    </row>
    <row r="11" spans="1:17" ht="21" x14ac:dyDescent="0.35">
      <c r="A11" s="5"/>
      <c r="B11" s="8" t="s">
        <v>7</v>
      </c>
      <c r="C11" s="13">
        <v>9870000000</v>
      </c>
      <c r="D11" s="8"/>
      <c r="E11" s="8" t="s">
        <v>6</v>
      </c>
      <c r="F11" s="5"/>
      <c r="G11" s="11"/>
      <c r="H11" s="11"/>
      <c r="I11" s="11"/>
      <c r="J11" s="5"/>
      <c r="K11" s="5"/>
      <c r="N11" s="5"/>
      <c r="O11" s="5"/>
      <c r="P11" s="5"/>
      <c r="Q11" s="5"/>
    </row>
    <row r="12" spans="1:17" ht="21" x14ac:dyDescent="0.35">
      <c r="A12" s="5"/>
      <c r="B12" s="8" t="s">
        <v>21</v>
      </c>
      <c r="C12" s="13">
        <v>400000</v>
      </c>
      <c r="D12" s="8"/>
      <c r="E12" s="8" t="s">
        <v>8</v>
      </c>
      <c r="F12" s="5"/>
      <c r="G12" s="11"/>
      <c r="H12" s="11"/>
      <c r="I12" s="11"/>
      <c r="J12" s="5"/>
      <c r="K12" s="5"/>
      <c r="N12" s="5"/>
      <c r="O12" s="5"/>
      <c r="P12" s="5"/>
      <c r="Q12" s="5"/>
    </row>
    <row r="13" spans="1:17" ht="21" x14ac:dyDescent="0.35">
      <c r="A13" s="5"/>
      <c r="B13" s="8" t="s">
        <v>22</v>
      </c>
      <c r="C13" s="7">
        <v>139000</v>
      </c>
      <c r="D13" s="8"/>
      <c r="E13" s="8" t="s">
        <v>23</v>
      </c>
      <c r="F13" s="5"/>
      <c r="G13" s="11"/>
      <c r="H13" s="11"/>
      <c r="I13" s="11"/>
      <c r="J13" s="5"/>
      <c r="K13" s="5"/>
      <c r="N13" s="5"/>
      <c r="O13" s="5"/>
      <c r="P13" s="5"/>
      <c r="Q13" s="5"/>
    </row>
    <row r="14" spans="1:17" ht="21" x14ac:dyDescent="0.35">
      <c r="A14" s="5"/>
      <c r="B14" s="8"/>
      <c r="C14" s="8"/>
      <c r="D14" s="8"/>
      <c r="E14" s="8"/>
      <c r="F14" s="5"/>
      <c r="G14" s="11"/>
      <c r="H14" s="11"/>
      <c r="I14" s="11"/>
      <c r="J14" s="5"/>
      <c r="K14" s="5"/>
      <c r="N14" s="5"/>
      <c r="O14" s="5"/>
      <c r="P14" s="5"/>
      <c r="Q14" s="5"/>
    </row>
    <row r="15" spans="1:17" ht="21" x14ac:dyDescent="0.35">
      <c r="A15" s="5"/>
      <c r="B15" s="8" t="s">
        <v>96</v>
      </c>
      <c r="C15" s="15">
        <f>C3*C18</f>
        <v>8.7537993920972626E-2</v>
      </c>
      <c r="D15" s="8"/>
      <c r="E15" s="8" t="s">
        <v>104</v>
      </c>
      <c r="F15" s="5"/>
      <c r="G15" s="11"/>
      <c r="H15" s="11"/>
      <c r="I15" s="11"/>
      <c r="J15" s="5"/>
      <c r="K15" s="5"/>
      <c r="N15" s="5"/>
      <c r="O15" s="5"/>
      <c r="P15" s="5"/>
      <c r="Q15" s="5"/>
    </row>
    <row r="16" spans="1:17" ht="21" x14ac:dyDescent="0.35">
      <c r="A16" s="5"/>
      <c r="B16" s="8" t="s">
        <v>97</v>
      </c>
      <c r="C16" s="7">
        <v>1</v>
      </c>
      <c r="D16" s="8"/>
      <c r="E16" s="8" t="s">
        <v>103</v>
      </c>
      <c r="F16" s="5"/>
      <c r="G16" s="11"/>
      <c r="H16" s="11"/>
      <c r="I16" s="11"/>
      <c r="J16" s="5"/>
      <c r="K16" s="5"/>
      <c r="N16" s="5"/>
      <c r="O16" s="5"/>
      <c r="P16" s="5"/>
      <c r="Q16" s="5"/>
    </row>
    <row r="17" spans="1:17" ht="21" x14ac:dyDescent="0.35">
      <c r="A17" s="5"/>
      <c r="B17" s="16" t="s">
        <v>2</v>
      </c>
      <c r="C17" s="17">
        <f>C16/2160</f>
        <v>4.6296296296296298E-4</v>
      </c>
      <c r="D17" s="8"/>
      <c r="E17" s="8" t="s">
        <v>12</v>
      </c>
      <c r="F17" s="5"/>
      <c r="G17" s="5"/>
      <c r="H17" s="11"/>
      <c r="I17" s="11"/>
      <c r="J17" s="5"/>
      <c r="K17" s="5"/>
      <c r="N17" s="5"/>
      <c r="O17" s="5"/>
      <c r="P17" s="5"/>
      <c r="Q17" s="5"/>
    </row>
    <row r="18" spans="1:17" ht="21" x14ac:dyDescent="0.35">
      <c r="A18" s="5"/>
      <c r="B18" s="18" t="s">
        <v>87</v>
      </c>
      <c r="C18" s="17">
        <f>C12/C11</f>
        <v>4.0526849037487334E-5</v>
      </c>
      <c r="D18" s="8"/>
      <c r="E18" s="8" t="s">
        <v>11</v>
      </c>
      <c r="F18" s="5"/>
      <c r="G18" s="11"/>
      <c r="H18" s="11"/>
      <c r="I18" s="11"/>
      <c r="J18" s="5"/>
      <c r="K18" s="5"/>
      <c r="N18" s="5"/>
      <c r="O18" s="5"/>
      <c r="P18" s="5"/>
      <c r="Q18" s="5"/>
    </row>
    <row r="19" spans="1:17" ht="21" x14ac:dyDescent="0.35">
      <c r="A19" s="5"/>
      <c r="B19" s="18" t="s">
        <v>88</v>
      </c>
      <c r="C19" s="7">
        <f>IF(C7 &lt; 0.8, C17/C18, 1)</f>
        <v>1</v>
      </c>
      <c r="D19" s="8"/>
      <c r="E19" s="8" t="s">
        <v>10</v>
      </c>
      <c r="F19" s="5"/>
      <c r="G19" s="11"/>
      <c r="H19" s="11"/>
      <c r="I19" s="11"/>
      <c r="J19" s="5"/>
      <c r="K19" s="5"/>
      <c r="N19" s="5"/>
      <c r="O19" s="5"/>
      <c r="P19" s="5"/>
      <c r="Q19" s="5"/>
    </row>
    <row r="20" spans="1:17" ht="21" x14ac:dyDescent="0.35">
      <c r="A20" s="5"/>
      <c r="B20" s="8"/>
      <c r="C20" s="7"/>
      <c r="D20" s="8"/>
      <c r="E20" s="8"/>
      <c r="F20" s="5"/>
      <c r="G20" s="11" t="s">
        <v>93</v>
      </c>
      <c r="H20" s="11"/>
      <c r="I20" s="11"/>
      <c r="J20" s="5"/>
      <c r="K20" s="5"/>
      <c r="N20" s="5"/>
      <c r="O20" s="5"/>
      <c r="P20" s="5"/>
      <c r="Q20" s="5"/>
    </row>
    <row r="21" spans="1:17" ht="21" x14ac:dyDescent="0.35">
      <c r="A21" s="5"/>
      <c r="B21" s="8"/>
      <c r="C21" s="7"/>
      <c r="D21" s="8"/>
      <c r="E21" s="8"/>
      <c r="F21" s="5"/>
      <c r="G21" s="14">
        <f>C19*G8</f>
        <v>309.82771172045739</v>
      </c>
      <c r="H21" s="11"/>
      <c r="I21" s="11"/>
      <c r="J21" s="5"/>
      <c r="K21" s="5"/>
      <c r="N21" s="5"/>
      <c r="O21" s="5"/>
      <c r="P21" s="5"/>
      <c r="Q21" s="5"/>
    </row>
    <row r="22" spans="1:17" ht="21" x14ac:dyDescent="0.35">
      <c r="A22" s="5"/>
      <c r="B22" s="8" t="s">
        <v>14</v>
      </c>
      <c r="C22" s="9">
        <v>4.4999999999999998E-2</v>
      </c>
      <c r="D22" s="8"/>
      <c r="E22" s="8" t="s">
        <v>15</v>
      </c>
      <c r="F22" s="5"/>
      <c r="G22" s="11"/>
      <c r="H22" s="11"/>
      <c r="I22" s="11"/>
      <c r="J22" s="5"/>
      <c r="K22" s="5"/>
      <c r="N22" s="5"/>
      <c r="O22" s="5"/>
      <c r="P22" s="5"/>
      <c r="Q22" s="5"/>
    </row>
    <row r="23" spans="1:17" ht="21" x14ac:dyDescent="0.35">
      <c r="A23" s="5"/>
      <c r="B23" s="18" t="s">
        <v>13</v>
      </c>
      <c r="C23" s="7">
        <f>C4*(C8-C9) / 1000000</f>
        <v>39.9</v>
      </c>
      <c r="D23" s="8" t="s">
        <v>5</v>
      </c>
      <c r="E23" s="8" t="s">
        <v>28</v>
      </c>
      <c r="F23" s="5"/>
      <c r="G23" s="11"/>
      <c r="H23" s="11"/>
      <c r="I23" s="11"/>
      <c r="J23" s="5"/>
      <c r="K23" s="5"/>
      <c r="N23" s="5"/>
      <c r="O23" s="5"/>
      <c r="P23" s="5"/>
      <c r="Q23" s="5"/>
    </row>
    <row r="24" spans="1:17" ht="21" x14ac:dyDescent="0.35">
      <c r="A24" s="5"/>
      <c r="B24" s="8"/>
      <c r="C24" s="7"/>
      <c r="D24" s="8"/>
      <c r="E24" s="8"/>
      <c r="F24" s="5"/>
      <c r="G24" s="11"/>
      <c r="H24" s="11"/>
      <c r="I24" s="11"/>
      <c r="J24" s="5"/>
      <c r="K24" s="5"/>
      <c r="N24" s="5"/>
      <c r="O24" s="5"/>
      <c r="P24" s="5"/>
      <c r="Q24" s="5"/>
    </row>
    <row r="25" spans="1:17" ht="21" x14ac:dyDescent="0.35">
      <c r="A25" s="5"/>
      <c r="B25" s="18" t="s">
        <v>89</v>
      </c>
      <c r="C25" s="7">
        <v>0.3</v>
      </c>
      <c r="D25" s="8"/>
      <c r="E25" s="8"/>
      <c r="F25" s="5"/>
      <c r="G25" s="11"/>
      <c r="H25" s="11"/>
      <c r="I25" s="11"/>
      <c r="J25" s="5"/>
      <c r="K25" s="5"/>
      <c r="N25" s="5"/>
      <c r="O25" s="5"/>
      <c r="P25" s="5"/>
      <c r="Q25" s="5"/>
    </row>
    <row r="26" spans="1:17" ht="21" x14ac:dyDescent="0.35">
      <c r="A26" s="5"/>
      <c r="B26" s="18" t="s">
        <v>16</v>
      </c>
      <c r="C26" s="19">
        <f>C12/C9</f>
        <v>1.2618296529968454E-5</v>
      </c>
      <c r="D26" s="8"/>
      <c r="E26" s="8" t="s">
        <v>18</v>
      </c>
      <c r="F26" s="5"/>
      <c r="G26" s="20" t="s">
        <v>99</v>
      </c>
      <c r="H26" s="10"/>
      <c r="I26" s="10"/>
      <c r="J26" s="5"/>
      <c r="K26" s="5"/>
      <c r="N26" s="5"/>
      <c r="O26" s="5"/>
      <c r="P26" s="5"/>
      <c r="Q26" s="5"/>
    </row>
    <row r="27" spans="1:17" ht="21" x14ac:dyDescent="0.35">
      <c r="A27" s="5"/>
      <c r="B27" s="18" t="s">
        <v>90</v>
      </c>
      <c r="C27" s="7">
        <f>1/C6*C9</f>
        <v>211333333.33333334</v>
      </c>
      <c r="D27" s="8"/>
      <c r="E27" s="8" t="s">
        <v>20</v>
      </c>
      <c r="F27" s="5"/>
      <c r="G27" s="5" t="s">
        <v>100</v>
      </c>
      <c r="H27" s="10">
        <f>IF(G21-340 &gt; 0, G21-340, 0)</f>
        <v>0</v>
      </c>
      <c r="I27" s="5"/>
      <c r="J27" s="5"/>
      <c r="K27" s="5"/>
      <c r="N27" s="5"/>
      <c r="O27" s="5"/>
      <c r="P27" s="5"/>
      <c r="Q27" s="5"/>
    </row>
    <row r="28" spans="1:17" ht="21" x14ac:dyDescent="0.35">
      <c r="A28" s="5"/>
      <c r="B28" s="18" t="s">
        <v>17</v>
      </c>
      <c r="C28" s="21">
        <f>C13/C9</f>
        <v>4.3848580441640381E-6</v>
      </c>
      <c r="D28" s="8"/>
      <c r="E28" s="8" t="s">
        <v>25</v>
      </c>
      <c r="F28" s="5"/>
      <c r="G28" s="5" t="s">
        <v>101</v>
      </c>
      <c r="H28" s="22">
        <f>H27*0.98</f>
        <v>0</v>
      </c>
      <c r="I28" s="5" t="s">
        <v>105</v>
      </c>
      <c r="J28" s="5"/>
      <c r="K28" s="5"/>
      <c r="N28" s="5"/>
      <c r="O28" s="5"/>
      <c r="P28" s="5"/>
      <c r="Q28" s="5"/>
    </row>
    <row r="29" spans="1:17" ht="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  <c r="O29" s="5"/>
      <c r="P29" s="5"/>
      <c r="Q29" s="5"/>
    </row>
    <row r="30" spans="1:17" ht="2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  <c r="O30" s="5"/>
      <c r="P30" s="5"/>
      <c r="Q30" s="5"/>
    </row>
    <row r="31" spans="1:17" ht="2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N31" s="5"/>
      <c r="O31" s="5"/>
      <c r="P31" s="5"/>
      <c r="Q31" s="5"/>
    </row>
    <row r="32" spans="1:17" ht="2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2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2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29BB-26D5-4829-A2BB-89D7E036DEEC}">
  <dimension ref="A1:D53"/>
  <sheetViews>
    <sheetView workbookViewId="0">
      <selection activeCell="T43" sqref="T43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20.5703125" bestFit="1" customWidth="1"/>
    <col min="4" max="4" width="18.85546875" bestFit="1" customWidth="1"/>
  </cols>
  <sheetData>
    <row r="1" spans="1:4" x14ac:dyDescent="0.25">
      <c r="A1" s="2" t="s">
        <v>86</v>
      </c>
      <c r="B1" s="2" t="s">
        <v>82</v>
      </c>
      <c r="C1" s="2" t="s">
        <v>83</v>
      </c>
      <c r="D1" s="2" t="s">
        <v>84</v>
      </c>
    </row>
    <row r="2" spans="1:4" x14ac:dyDescent="0.25">
      <c r="A2" s="2" t="s">
        <v>30</v>
      </c>
      <c r="B2" s="1">
        <f>'Epoch 211'!$C$8-'Epoch 211'!$C$9</f>
        <v>13300000000</v>
      </c>
      <c r="C2" s="1">
        <f>B2*'Epoch 211'!$C$4</f>
        <v>39900000</v>
      </c>
      <c r="D2" s="1">
        <f>C2 * (1 - 'Epoch 211'!$C$5)</f>
        <v>31920000</v>
      </c>
    </row>
    <row r="3" spans="1:4" x14ac:dyDescent="0.25">
      <c r="A3" s="2" t="s">
        <v>31</v>
      </c>
      <c r="B3" s="1">
        <f>B2 - C2</f>
        <v>13260100000</v>
      </c>
      <c r="C3" s="1">
        <f>B3*'Epoch 211'!$C$4</f>
        <v>39780300</v>
      </c>
      <c r="D3" s="1">
        <f>C3 * (1 - 'Epoch 211'!$C$5)</f>
        <v>31824240</v>
      </c>
    </row>
    <row r="4" spans="1:4" x14ac:dyDescent="0.25">
      <c r="A4" s="2" t="s">
        <v>32</v>
      </c>
      <c r="B4" s="1">
        <f>B3 - C3</f>
        <v>13220319700</v>
      </c>
      <c r="C4" s="1">
        <f>B4*'Epoch 211'!$C$4</f>
        <v>39660959.100000001</v>
      </c>
      <c r="D4" s="1">
        <f>C4 * (1 - 'Epoch 211'!$C$5)</f>
        <v>31728767.280000001</v>
      </c>
    </row>
    <row r="5" spans="1:4" x14ac:dyDescent="0.25">
      <c r="A5" s="2" t="s">
        <v>33</v>
      </c>
      <c r="B5" s="1">
        <f>B4 - C4</f>
        <v>13180658740.9</v>
      </c>
      <c r="C5" s="1">
        <f>B5*'Epoch 211'!$C$4</f>
        <v>39541976.2227</v>
      </c>
      <c r="D5" s="1">
        <f>C5 * (1 - 'Epoch 211'!$C$5)</f>
        <v>31633580.978160001</v>
      </c>
    </row>
    <row r="6" spans="1:4" x14ac:dyDescent="0.25">
      <c r="A6" s="2" t="s">
        <v>34</v>
      </c>
      <c r="B6" s="1">
        <f>B5 - C5</f>
        <v>13141116764.677299</v>
      </c>
      <c r="C6" s="1">
        <f>B6*'Epoch 211'!$C$4</f>
        <v>39423350.294031896</v>
      </c>
      <c r="D6" s="1">
        <f>C6 * (1 - 'Epoch 211'!$C$5)</f>
        <v>31538680.235225517</v>
      </c>
    </row>
    <row r="7" spans="1:4" x14ac:dyDescent="0.25">
      <c r="A7" s="2" t="s">
        <v>35</v>
      </c>
      <c r="B7" s="1">
        <f>B6 - C6</f>
        <v>13101693414.383268</v>
      </c>
      <c r="C7" s="1">
        <f>B7*'Epoch 211'!$C$4</f>
        <v>39305080.24314981</v>
      </c>
      <c r="D7" s="1">
        <f>C7 * (1 - 'Epoch 211'!$C$5)</f>
        <v>31444064.194519848</v>
      </c>
    </row>
    <row r="8" spans="1:4" x14ac:dyDescent="0.25">
      <c r="A8" s="2" t="s">
        <v>36</v>
      </c>
      <c r="B8" s="1">
        <f>B7 - C7</f>
        <v>13062388334.140118</v>
      </c>
      <c r="C8" s="1">
        <f>B8*'Epoch 211'!$C$4</f>
        <v>39187165.002420351</v>
      </c>
      <c r="D8" s="1">
        <f>C8 * (1 - 'Epoch 211'!$C$5)</f>
        <v>31349732.001936283</v>
      </c>
    </row>
    <row r="9" spans="1:4" x14ac:dyDescent="0.25">
      <c r="A9" s="2" t="s">
        <v>37</v>
      </c>
      <c r="B9" s="1">
        <f>B8 - C8</f>
        <v>13023201169.137697</v>
      </c>
      <c r="C9" s="1">
        <f>B9*'Epoch 211'!$C$4</f>
        <v>39069603.507413089</v>
      </c>
      <c r="D9" s="1">
        <f>C9 * (1 - 'Epoch 211'!$C$5)</f>
        <v>31255682.805930473</v>
      </c>
    </row>
    <row r="10" spans="1:4" x14ac:dyDescent="0.25">
      <c r="A10" s="2" t="s">
        <v>38</v>
      </c>
      <c r="B10" s="1">
        <f>B9 - C9</f>
        <v>12984131565.630283</v>
      </c>
      <c r="C10" s="1">
        <f>B10*'Epoch 211'!$C$4</f>
        <v>38952394.696890853</v>
      </c>
      <c r="D10" s="1">
        <f>C10 * (1 - 'Epoch 211'!$C$5)</f>
        <v>31161915.757512685</v>
      </c>
    </row>
    <row r="11" spans="1:4" x14ac:dyDescent="0.25">
      <c r="A11" s="2" t="s">
        <v>39</v>
      </c>
      <c r="B11" s="1">
        <f>B10 - C10</f>
        <v>12945179170.933392</v>
      </c>
      <c r="C11" s="1">
        <f>B11*'Epoch 211'!$C$4</f>
        <v>38835537.512800172</v>
      </c>
      <c r="D11" s="1">
        <f>C11 * (1 - 'Epoch 211'!$C$5)</f>
        <v>31068430.010240138</v>
      </c>
    </row>
    <row r="12" spans="1:4" x14ac:dyDescent="0.25">
      <c r="A12" s="2" t="s">
        <v>40</v>
      </c>
      <c r="B12" s="1">
        <f>B11 - C11</f>
        <v>12906343633.420591</v>
      </c>
      <c r="C12" s="1">
        <f>B12*'Epoch 211'!$C$4</f>
        <v>38719030.900261775</v>
      </c>
      <c r="D12" s="1">
        <f>C12 * (1 - 'Epoch 211'!$C$5)</f>
        <v>30975224.72020942</v>
      </c>
    </row>
    <row r="13" spans="1:4" x14ac:dyDescent="0.25">
      <c r="A13" s="2" t="s">
        <v>41</v>
      </c>
      <c r="B13" s="1">
        <f>B12 - C12</f>
        <v>12867624602.52033</v>
      </c>
      <c r="C13" s="1">
        <f>B13*'Epoch 211'!$C$4</f>
        <v>38602873.807560995</v>
      </c>
      <c r="D13" s="1">
        <f>C13 * (1 - 'Epoch 211'!$C$5)</f>
        <v>30882299.046048798</v>
      </c>
    </row>
    <row r="14" spans="1:4" x14ac:dyDescent="0.25">
      <c r="A14" s="2" t="s">
        <v>42</v>
      </c>
      <c r="B14" s="1">
        <f>B13 - C13</f>
        <v>12829021728.712769</v>
      </c>
      <c r="C14" s="1">
        <f>B14*'Epoch 211'!$C$4</f>
        <v>38487065.18613831</v>
      </c>
      <c r="D14" s="1">
        <f>C14 * (1 - 'Epoch 211'!$C$5)</f>
        <v>30789652.148910649</v>
      </c>
    </row>
    <row r="15" spans="1:4" x14ac:dyDescent="0.25">
      <c r="A15" s="2" t="s">
        <v>43</v>
      </c>
      <c r="B15" s="1">
        <f>B14 - C14</f>
        <v>12790534663.52663</v>
      </c>
      <c r="C15" s="1">
        <f>B15*'Epoch 211'!$C$4</f>
        <v>38371603.990579896</v>
      </c>
      <c r="D15" s="1">
        <f>C15 * (1 - 'Epoch 211'!$C$5)</f>
        <v>30697283.19246392</v>
      </c>
    </row>
    <row r="16" spans="1:4" x14ac:dyDescent="0.25">
      <c r="A16" s="2" t="s">
        <v>44</v>
      </c>
      <c r="B16" s="1">
        <f>B15 - C15</f>
        <v>12752163059.536051</v>
      </c>
      <c r="C16" s="1">
        <f>B16*'Epoch 211'!$C$4</f>
        <v>38256489.178608157</v>
      </c>
      <c r="D16" s="1">
        <f>C16 * (1 - 'Epoch 211'!$C$5)</f>
        <v>30605191.342886526</v>
      </c>
    </row>
    <row r="17" spans="1:4" x14ac:dyDescent="0.25">
      <c r="A17" s="2" t="s">
        <v>45</v>
      </c>
      <c r="B17" s="1">
        <f>B16 - C16</f>
        <v>12713906570.357443</v>
      </c>
      <c r="C17" s="1">
        <f>B17*'Epoch 211'!$C$4</f>
        <v>38141719.711072326</v>
      </c>
      <c r="D17" s="1">
        <f>C17 * (1 - 'Epoch 211'!$C$5)</f>
        <v>30513375.768857863</v>
      </c>
    </row>
    <row r="18" spans="1:4" x14ac:dyDescent="0.25">
      <c r="A18" s="2" t="s">
        <v>46</v>
      </c>
      <c r="B18" s="1">
        <f>B17 - C17</f>
        <v>12675764850.64637</v>
      </c>
      <c r="C18" s="1">
        <f>B18*'Epoch 211'!$C$4</f>
        <v>38027294.551939107</v>
      </c>
      <c r="D18" s="1">
        <f>C18 * (1 - 'Epoch 211'!$C$5)</f>
        <v>30421835.641551286</v>
      </c>
    </row>
    <row r="19" spans="1:4" x14ac:dyDescent="0.25">
      <c r="A19" s="2" t="s">
        <v>47</v>
      </c>
      <c r="B19" s="1">
        <f>B18 - C18</f>
        <v>12637737556.094431</v>
      </c>
      <c r="C19" s="1">
        <f>B19*'Epoch 211'!$C$4</f>
        <v>37913212.668283291</v>
      </c>
      <c r="D19" s="1">
        <f>C19 * (1 - 'Epoch 211'!$C$5)</f>
        <v>30330570.134626634</v>
      </c>
    </row>
    <row r="20" spans="1:4" x14ac:dyDescent="0.25">
      <c r="A20" s="2" t="s">
        <v>48</v>
      </c>
      <c r="B20" s="1">
        <f>B19 - C19</f>
        <v>12599824343.426147</v>
      </c>
      <c r="C20" s="1">
        <f>B20*'Epoch 211'!$C$4</f>
        <v>37799473.030278444</v>
      </c>
      <c r="D20" s="1">
        <f>C20 * (1 - 'Epoch 211'!$C$5)</f>
        <v>30239578.424222756</v>
      </c>
    </row>
    <row r="21" spans="1:4" x14ac:dyDescent="0.25">
      <c r="A21" s="2" t="s">
        <v>49</v>
      </c>
      <c r="B21" s="1">
        <f>B20 - C20</f>
        <v>12562024870.395868</v>
      </c>
      <c r="C21" s="1">
        <f>B21*'Epoch 211'!$C$4</f>
        <v>37686074.611187607</v>
      </c>
      <c r="D21" s="1">
        <f>C21 * (1 - 'Epoch 211'!$C$5)</f>
        <v>30148859.688950088</v>
      </c>
    </row>
    <row r="22" spans="1:4" x14ac:dyDescent="0.25">
      <c r="A22" s="2" t="s">
        <v>50</v>
      </c>
      <c r="B22" s="1">
        <f>B21 - C21</f>
        <v>12524338795.784681</v>
      </c>
      <c r="C22" s="1">
        <f>B22*'Epoch 211'!$C$4</f>
        <v>37573016.387354046</v>
      </c>
      <c r="D22" s="1">
        <f>C22 * (1 - 'Epoch 211'!$C$5)</f>
        <v>30058413.109883238</v>
      </c>
    </row>
    <row r="23" spans="1:4" x14ac:dyDescent="0.25">
      <c r="A23" s="2" t="s">
        <v>51</v>
      </c>
      <c r="B23" s="1">
        <f>B22 - C22</f>
        <v>12486765779.397327</v>
      </c>
      <c r="C23" s="1">
        <f>B23*'Epoch 211'!$C$4</f>
        <v>37460297.338191986</v>
      </c>
      <c r="D23" s="1">
        <f>C23 * (1 - 'Epoch 211'!$C$5)</f>
        <v>29968237.87055359</v>
      </c>
    </row>
    <row r="24" spans="1:4" x14ac:dyDescent="0.25">
      <c r="A24" s="2" t="s">
        <v>52</v>
      </c>
      <c r="B24" s="1">
        <f>B23 - C23</f>
        <v>12449305482.059135</v>
      </c>
      <c r="C24" s="1">
        <f>B24*'Epoch 211'!$C$4</f>
        <v>37347916.446177408</v>
      </c>
      <c r="D24" s="1">
        <f>C24 * (1 - 'Epoch 211'!$C$5)</f>
        <v>29878333.156941928</v>
      </c>
    </row>
    <row r="25" spans="1:4" x14ac:dyDescent="0.25">
      <c r="A25" s="2" t="s">
        <v>53</v>
      </c>
      <c r="B25" s="1">
        <f>B24 - C24</f>
        <v>12411957565.612959</v>
      </c>
      <c r="C25" s="1">
        <f>B25*'Epoch 211'!$C$4</f>
        <v>37235872.696838878</v>
      </c>
      <c r="D25" s="1">
        <f>C25 * (1 - 'Epoch 211'!$C$5)</f>
        <v>29788698.157471105</v>
      </c>
    </row>
    <row r="26" spans="1:4" x14ac:dyDescent="0.25">
      <c r="A26" s="2" t="s">
        <v>54</v>
      </c>
      <c r="B26" s="1">
        <f>B25 - C25</f>
        <v>12374721692.916121</v>
      </c>
      <c r="C26" s="1">
        <f>B26*'Epoch 211'!$C$4</f>
        <v>37124165.07874836</v>
      </c>
      <c r="D26" s="1">
        <f>C26 * (1 - 'Epoch 211'!$C$5)</f>
        <v>29699332.06299869</v>
      </c>
    </row>
    <row r="27" spans="1:4" x14ac:dyDescent="0.25">
      <c r="A27" s="2" t="s">
        <v>55</v>
      </c>
      <c r="B27" s="1">
        <f>B26 - C26</f>
        <v>12337597527.837372</v>
      </c>
      <c r="C27" s="1">
        <f>B27*'Epoch 211'!$C$4</f>
        <v>37012792.58351212</v>
      </c>
      <c r="D27" s="1">
        <f>C27 * (1 - 'Epoch 211'!$C$5)</f>
        <v>29610234.066809699</v>
      </c>
    </row>
    <row r="28" spans="1:4" x14ac:dyDescent="0.25">
      <c r="A28" s="2" t="s">
        <v>56</v>
      </c>
      <c r="B28" s="1">
        <f>B27 - C27</f>
        <v>12300584735.25386</v>
      </c>
      <c r="C28" s="1">
        <f>B28*'Epoch 211'!$C$4</f>
        <v>36901754.205761582</v>
      </c>
      <c r="D28" s="1">
        <f>C28 * (1 - 'Epoch 211'!$C$5)</f>
        <v>29521403.364609268</v>
      </c>
    </row>
    <row r="29" spans="1:4" x14ac:dyDescent="0.25">
      <c r="A29" s="2" t="s">
        <v>57</v>
      </c>
      <c r="B29" s="1">
        <f>B28 - C28</f>
        <v>12263682981.0481</v>
      </c>
      <c r="C29" s="1">
        <f>B29*'Epoch 211'!$C$4</f>
        <v>36791048.943144299</v>
      </c>
      <c r="D29" s="1">
        <f>C29 * (1 - 'Epoch 211'!$C$5)</f>
        <v>29432839.154515442</v>
      </c>
    </row>
    <row r="30" spans="1:4" x14ac:dyDescent="0.25">
      <c r="A30" s="2" t="s">
        <v>58</v>
      </c>
      <c r="B30" s="1">
        <f>B29 - C29</f>
        <v>12226891932.104956</v>
      </c>
      <c r="C30" s="1">
        <f>B30*'Epoch 211'!$C$4</f>
        <v>36680675.796314865</v>
      </c>
      <c r="D30" s="1">
        <f>C30 * (1 - 'Epoch 211'!$C$5)</f>
        <v>29344540.637051895</v>
      </c>
    </row>
    <row r="31" spans="1:4" x14ac:dyDescent="0.25">
      <c r="A31" s="2" t="s">
        <v>59</v>
      </c>
      <c r="B31" s="1">
        <f>B30 - C30</f>
        <v>12190211256.308641</v>
      </c>
      <c r="C31" s="1">
        <f>B31*'Epoch 211'!$C$4</f>
        <v>36570633.768925928</v>
      </c>
      <c r="D31" s="1">
        <f>C31 * (1 - 'Epoch 211'!$C$5)</f>
        <v>29256507.015140742</v>
      </c>
    </row>
    <row r="32" spans="1:4" x14ac:dyDescent="0.25">
      <c r="A32" s="2" t="s">
        <v>60</v>
      </c>
      <c r="B32" s="1">
        <f>B31 - C31</f>
        <v>12153640622.539715</v>
      </c>
      <c r="C32" s="1">
        <f>B32*'Epoch 211'!$C$4</f>
        <v>36460921.867619142</v>
      </c>
      <c r="D32" s="1">
        <f>C32 * (1 - 'Epoch 211'!$C$5)</f>
        <v>29168737.494095314</v>
      </c>
    </row>
    <row r="33" spans="1:4" x14ac:dyDescent="0.25">
      <c r="A33" s="2" t="s">
        <v>61</v>
      </c>
      <c r="B33" s="1">
        <f>B32 - C32</f>
        <v>12117179700.672096</v>
      </c>
      <c r="C33" s="1">
        <f>B33*'Epoch 211'!$C$4</f>
        <v>36351539.102016293</v>
      </c>
      <c r="D33" s="1">
        <f>C33 * (1 - 'Epoch 211'!$C$5)</f>
        <v>29081231.281613037</v>
      </c>
    </row>
    <row r="34" spans="1:4" x14ac:dyDescent="0.25">
      <c r="A34" s="2" t="s">
        <v>62</v>
      </c>
      <c r="B34" s="1">
        <f>B33 - C33</f>
        <v>12080828161.57008</v>
      </c>
      <c r="C34" s="1">
        <f>B34*'Epoch 211'!$C$4</f>
        <v>36242484.484710239</v>
      </c>
      <c r="D34" s="1">
        <f>C34 * (1 - 'Epoch 211'!$C$5)</f>
        <v>28993987.587768193</v>
      </c>
    </row>
    <row r="35" spans="1:4" x14ac:dyDescent="0.25">
      <c r="A35" s="2" t="s">
        <v>63</v>
      </c>
      <c r="B35" s="1">
        <f>B34 - C34</f>
        <v>12044585677.085369</v>
      </c>
      <c r="C35" s="1">
        <f>B35*'Epoch 211'!$C$4</f>
        <v>36133757.031256109</v>
      </c>
      <c r="D35" s="1">
        <f>C35 * (1 - 'Epoch 211'!$C$5)</f>
        <v>28907005.625004888</v>
      </c>
    </row>
    <row r="36" spans="1:4" x14ac:dyDescent="0.25">
      <c r="A36" s="2" t="s">
        <v>64</v>
      </c>
      <c r="B36" s="1">
        <f>B35 - C35</f>
        <v>12008451920.054113</v>
      </c>
      <c r="C36" s="1">
        <f>B36*'Epoch 211'!$C$4</f>
        <v>36025355.760162339</v>
      </c>
      <c r="D36" s="1">
        <f>C36 * (1 - 'Epoch 211'!$C$5)</f>
        <v>28820284.608129874</v>
      </c>
    </row>
    <row r="37" spans="1:4" x14ac:dyDescent="0.25">
      <c r="A37" s="2" t="s">
        <v>65</v>
      </c>
      <c r="B37" s="1">
        <f>B36 - C36</f>
        <v>11972426564.293951</v>
      </c>
      <c r="C37" s="1">
        <f>B37*'Epoch 211'!$C$4</f>
        <v>35917279.692881852</v>
      </c>
      <c r="D37" s="1">
        <f>C37 * (1 - 'Epoch 211'!$C$5)</f>
        <v>28733823.754305482</v>
      </c>
    </row>
    <row r="38" spans="1:4" x14ac:dyDescent="0.25">
      <c r="A38" s="2" t="s">
        <v>66</v>
      </c>
      <c r="B38" s="1">
        <f>B37 - C37</f>
        <v>11936509284.601068</v>
      </c>
      <c r="C38" s="1">
        <f>B38*'Epoch 211'!$C$4</f>
        <v>35809527.853803203</v>
      </c>
      <c r="D38" s="1">
        <f>C38 * (1 - 'Epoch 211'!$C$5)</f>
        <v>28647622.283042565</v>
      </c>
    </row>
    <row r="39" spans="1:4" x14ac:dyDescent="0.25">
      <c r="A39" s="2" t="s">
        <v>67</v>
      </c>
      <c r="B39" s="1">
        <f>B38 - C38</f>
        <v>11900699756.747265</v>
      </c>
      <c r="C39" s="1">
        <f>B39*'Epoch 211'!$C$4</f>
        <v>35702099.270241797</v>
      </c>
      <c r="D39" s="1">
        <f>C39 * (1 - 'Epoch 211'!$C$5)</f>
        <v>28561679.416193441</v>
      </c>
    </row>
    <row r="40" spans="1:4" x14ac:dyDescent="0.25">
      <c r="A40" s="2" t="s">
        <v>68</v>
      </c>
      <c r="B40" s="1">
        <f>B39 - C39</f>
        <v>11864997657.477022</v>
      </c>
      <c r="C40" s="1">
        <f>B40*'Epoch 211'!$C$4</f>
        <v>35594992.972431064</v>
      </c>
      <c r="D40" s="1">
        <f>C40 * (1 - 'Epoch 211'!$C$5)</f>
        <v>28475994.377944853</v>
      </c>
    </row>
    <row r="41" spans="1:4" x14ac:dyDescent="0.25">
      <c r="A41" s="2" t="s">
        <v>69</v>
      </c>
      <c r="B41" s="1">
        <f>B40 - C40</f>
        <v>11829402664.504591</v>
      </c>
      <c r="C41" s="1">
        <f>B41*'Epoch 211'!$C$4</f>
        <v>35488207.99351377</v>
      </c>
      <c r="D41" s="1">
        <f>C41 * (1 - 'Epoch 211'!$C$5)</f>
        <v>28390566.394811019</v>
      </c>
    </row>
    <row r="42" spans="1:4" x14ac:dyDescent="0.25">
      <c r="A42" s="2" t="s">
        <v>70</v>
      </c>
      <c r="B42" s="1">
        <f>B41 - C41</f>
        <v>11793914456.511078</v>
      </c>
      <c r="C42" s="1">
        <f>B42*'Epoch 211'!$C$4</f>
        <v>35381743.369533233</v>
      </c>
      <c r="D42" s="1">
        <f>C42 * (1 - 'Epoch 211'!$C$5)</f>
        <v>28305394.695626587</v>
      </c>
    </row>
    <row r="43" spans="1:4" x14ac:dyDescent="0.25">
      <c r="A43" s="2" t="s">
        <v>71</v>
      </c>
      <c r="B43" s="1">
        <f>B42 - C42</f>
        <v>11758532713.141544</v>
      </c>
      <c r="C43" s="1">
        <f>B43*'Epoch 211'!$C$4</f>
        <v>35275598.139424637</v>
      </c>
      <c r="D43" s="1">
        <f>C43 * (1 - 'Epoch 211'!$C$5)</f>
        <v>28220478.511539713</v>
      </c>
    </row>
    <row r="44" spans="1:4" x14ac:dyDescent="0.25">
      <c r="A44" s="2" t="s">
        <v>72</v>
      </c>
      <c r="B44" s="1">
        <f>B43 - C43</f>
        <v>11723257115.002119</v>
      </c>
      <c r="C44" s="1">
        <f>B44*'Epoch 211'!$C$4</f>
        <v>35169771.345006362</v>
      </c>
      <c r="D44" s="1">
        <f>C44 * (1 - 'Epoch 211'!$C$5)</f>
        <v>28135817.07600509</v>
      </c>
    </row>
    <row r="45" spans="1:4" x14ac:dyDescent="0.25">
      <c r="A45" s="2" t="s">
        <v>73</v>
      </c>
      <c r="B45" s="1">
        <f>B44 - C44</f>
        <v>11688087343.657112</v>
      </c>
      <c r="C45" s="1">
        <f>B45*'Epoch 211'!$C$4</f>
        <v>35064262.030971333</v>
      </c>
      <c r="D45" s="1">
        <f>C45 * (1 - 'Epoch 211'!$C$5)</f>
        <v>28051409.624777067</v>
      </c>
    </row>
    <row r="46" spans="1:4" x14ac:dyDescent="0.25">
      <c r="A46" s="2" t="s">
        <v>74</v>
      </c>
      <c r="B46" s="1">
        <f>B45 - C45</f>
        <v>11653023081.626141</v>
      </c>
      <c r="C46" s="1">
        <f>B46*'Epoch 211'!$C$4</f>
        <v>34959069.244878426</v>
      </c>
      <c r="D46" s="1">
        <f>C46 * (1 - 'Epoch 211'!$C$5)</f>
        <v>27967255.395902742</v>
      </c>
    </row>
    <row r="47" spans="1:4" x14ac:dyDescent="0.25">
      <c r="A47" s="2" t="s">
        <v>75</v>
      </c>
      <c r="B47" s="1">
        <f>B46 - C46</f>
        <v>11618064012.381262</v>
      </c>
      <c r="C47" s="1">
        <f>B47*'Epoch 211'!$C$4</f>
        <v>34854192.037143789</v>
      </c>
      <c r="D47" s="1">
        <f>C47 * (1 - 'Epoch 211'!$C$5)</f>
        <v>27883353.629715033</v>
      </c>
    </row>
    <row r="48" spans="1:4" x14ac:dyDescent="0.25">
      <c r="A48" s="2" t="s">
        <v>76</v>
      </c>
      <c r="B48" s="1">
        <f>B47 - C47</f>
        <v>11583209820.344118</v>
      </c>
      <c r="C48" s="1">
        <f>B48*'Epoch 211'!$C$4</f>
        <v>34749629.461032353</v>
      </c>
      <c r="D48" s="1">
        <f>C48 * (1 - 'Epoch 211'!$C$5)</f>
        <v>27799703.568825886</v>
      </c>
    </row>
    <row r="49" spans="1:4" x14ac:dyDescent="0.25">
      <c r="A49" s="2" t="s">
        <v>77</v>
      </c>
      <c r="B49" s="1">
        <f>B48 - C48</f>
        <v>11548460190.883085</v>
      </c>
      <c r="C49" s="1">
        <f>B49*'Epoch 211'!$C$4</f>
        <v>34645380.572649255</v>
      </c>
      <c r="D49" s="1">
        <f>C49 * (1 - 'Epoch 211'!$C$5)</f>
        <v>27716304.458119407</v>
      </c>
    </row>
    <row r="50" spans="1:4" x14ac:dyDescent="0.25">
      <c r="A50" s="2" t="s">
        <v>78</v>
      </c>
      <c r="B50" s="1">
        <f>B49 - C49</f>
        <v>11513814810.310436</v>
      </c>
      <c r="C50" s="1">
        <f>B50*'Epoch 211'!$C$4</f>
        <v>34541444.430931307</v>
      </c>
      <c r="D50" s="1">
        <f>C50 * (1 - 'Epoch 211'!$C$5)</f>
        <v>27633155.544745047</v>
      </c>
    </row>
    <row r="51" spans="1:4" x14ac:dyDescent="0.25">
      <c r="A51" s="2" t="s">
        <v>79</v>
      </c>
      <c r="B51" s="1">
        <f>B50 - C50</f>
        <v>11479273365.879505</v>
      </c>
      <c r="C51" s="1">
        <f>B51*'Epoch 211'!$C$4</f>
        <v>34437820.097638518</v>
      </c>
      <c r="D51" s="1">
        <f>C51 * (1 - 'Epoch 211'!$C$5)</f>
        <v>27550256.078110814</v>
      </c>
    </row>
    <row r="52" spans="1:4" x14ac:dyDescent="0.25">
      <c r="A52" s="2" t="s">
        <v>80</v>
      </c>
      <c r="B52" s="1">
        <f>B51 - C51</f>
        <v>11444835545.781866</v>
      </c>
      <c r="C52" s="1">
        <f>B52*'Epoch 211'!$C$4</f>
        <v>34334506.637345597</v>
      </c>
      <c r="D52" s="1">
        <f>C52 * (1 - 'Epoch 211'!$C$5)</f>
        <v>27467605.309876479</v>
      </c>
    </row>
    <row r="53" spans="1:4" x14ac:dyDescent="0.25">
      <c r="A53" s="2" t="s">
        <v>81</v>
      </c>
      <c r="B53" s="1">
        <f>B52 - C52</f>
        <v>11410501039.14452</v>
      </c>
      <c r="C53" s="1">
        <f>B53*'Epoch 211'!$C$4</f>
        <v>34231503.117433563</v>
      </c>
      <c r="D53" s="1">
        <f>C53 * (1 - 'Epoch 211'!$C$5)</f>
        <v>27385202.49394685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BB6C-D32A-47CA-95FF-94D7D241318A}">
  <dimension ref="A1:AE200"/>
  <sheetViews>
    <sheetView workbookViewId="0">
      <selection activeCell="O32" sqref="O32"/>
    </sheetView>
  </sheetViews>
  <sheetFormatPr defaultRowHeight="15" x14ac:dyDescent="0.25"/>
  <cols>
    <col min="1" max="1" width="18.7109375" bestFit="1" customWidth="1"/>
    <col min="2" max="2" width="29.5703125" style="1" bestFit="1" customWidth="1"/>
    <col min="3" max="3" width="9.42578125" bestFit="1" customWidth="1"/>
    <col min="4" max="4" width="14.7109375" style="3" bestFit="1" customWidth="1"/>
    <col min="5" max="5" width="12.28515625" style="2" bestFit="1" customWidth="1"/>
    <col min="31" max="31" width="17.42578125" bestFit="1" customWidth="1"/>
  </cols>
  <sheetData>
    <row r="1" spans="1:31" ht="21" x14ac:dyDescent="0.35">
      <c r="A1" s="23" t="s">
        <v>31</v>
      </c>
      <c r="B1" s="23"/>
      <c r="C1" s="23"/>
      <c r="D1" s="23"/>
      <c r="E1" s="23"/>
      <c r="F1" s="24"/>
    </row>
    <row r="2" spans="1:31" ht="23.25" x14ac:dyDescent="0.35">
      <c r="A2" s="29" t="s">
        <v>111</v>
      </c>
      <c r="B2" s="30">
        <v>0.8</v>
      </c>
      <c r="C2" s="24"/>
      <c r="D2" s="26"/>
      <c r="E2" s="5"/>
      <c r="F2" s="24"/>
    </row>
    <row r="3" spans="1:31" ht="23.25" x14ac:dyDescent="0.35">
      <c r="A3" s="29" t="s">
        <v>106</v>
      </c>
      <c r="B3" s="30">
        <v>4260000</v>
      </c>
      <c r="C3" s="24"/>
      <c r="D3" s="26"/>
      <c r="E3" s="5"/>
      <c r="F3" s="24"/>
      <c r="AE3" s="32"/>
    </row>
    <row r="4" spans="1:31" ht="23.25" x14ac:dyDescent="0.35">
      <c r="A4" s="29" t="s">
        <v>110</v>
      </c>
      <c r="B4" s="30">
        <v>12171428571.428572</v>
      </c>
      <c r="C4" s="24"/>
      <c r="D4" s="26"/>
      <c r="E4" s="5"/>
      <c r="F4" s="24"/>
      <c r="AE4" s="33">
        <v>4260000</v>
      </c>
    </row>
    <row r="5" spans="1:31" ht="23.25" x14ac:dyDescent="0.35">
      <c r="A5" s="29" t="s">
        <v>107</v>
      </c>
      <c r="B5" s="30">
        <f>21600*(1-B2)</f>
        <v>4319.9999999999991</v>
      </c>
      <c r="C5" s="24"/>
      <c r="D5" s="26"/>
      <c r="E5" s="5"/>
      <c r="F5" s="24"/>
      <c r="AE5" s="32"/>
    </row>
    <row r="6" spans="1:31" ht="23.25" x14ac:dyDescent="0.35">
      <c r="A6" s="29"/>
      <c r="B6" s="30"/>
      <c r="C6" s="24"/>
      <c r="D6" s="26"/>
      <c r="E6" s="5"/>
      <c r="F6" s="24"/>
      <c r="AE6" s="34">
        <v>3.5E-4</v>
      </c>
    </row>
    <row r="7" spans="1:31" ht="23.25" x14ac:dyDescent="0.35">
      <c r="A7" s="29" t="s">
        <v>108</v>
      </c>
      <c r="B7" s="31">
        <f>B3/B4</f>
        <v>3.5E-4</v>
      </c>
      <c r="C7" s="24"/>
      <c r="D7" s="26"/>
      <c r="E7" s="5"/>
      <c r="F7" s="24"/>
    </row>
    <row r="8" spans="1:31" ht="21" x14ac:dyDescent="0.35">
      <c r="A8" s="24"/>
      <c r="B8" s="25"/>
      <c r="C8" s="24"/>
      <c r="D8" s="26"/>
      <c r="E8" s="10" t="s">
        <v>109</v>
      </c>
      <c r="F8" s="24"/>
      <c r="AE8" s="2">
        <f>AE4/AE6</f>
        <v>12171428571.428572</v>
      </c>
    </row>
    <row r="9" spans="1:31" ht="21" x14ac:dyDescent="0.35">
      <c r="A9" s="24"/>
      <c r="B9" s="25"/>
      <c r="C9" s="24">
        <v>0</v>
      </c>
      <c r="D9" s="26">
        <f>_xlfn.BINOM.DIST(C9,$B$5,$B$7,FALSE)</f>
        <v>0.22048742824293371</v>
      </c>
      <c r="E9" s="27">
        <f>D9*100</f>
        <v>22.04874282429337</v>
      </c>
      <c r="F9" s="5"/>
    </row>
    <row r="10" spans="1:31" ht="21" x14ac:dyDescent="0.35">
      <c r="A10" s="24"/>
      <c r="B10" s="25"/>
      <c r="C10" s="24">
        <v>1</v>
      </c>
      <c r="D10" s="26">
        <f>_xlfn.BINOM.DIST(C10,$B$5,$B$7,FALSE)</f>
        <v>0.3334165166842703</v>
      </c>
      <c r="E10" s="28">
        <f t="shared" ref="E10:E73" si="0">D10*100</f>
        <v>33.341651668427033</v>
      </c>
      <c r="F10" s="24"/>
    </row>
    <row r="11" spans="1:31" ht="21" x14ac:dyDescent="0.35">
      <c r="A11" s="24"/>
      <c r="B11" s="25"/>
      <c r="C11" s="24">
        <v>2</v>
      </c>
      <c r="D11" s="26">
        <f>_xlfn.BINOM.DIST(C11,$B$5,$B$7,FALSE)</f>
        <v>0.25203440287347439</v>
      </c>
      <c r="E11" s="28">
        <f t="shared" si="0"/>
        <v>25.203440287347441</v>
      </c>
      <c r="F11" s="24"/>
    </row>
    <row r="12" spans="1:31" ht="21" x14ac:dyDescent="0.35">
      <c r="A12" s="24"/>
      <c r="B12" s="25"/>
      <c r="C12" s="24">
        <v>3</v>
      </c>
      <c r="D12" s="26">
        <f>_xlfn.BINOM.DIST(C12,$B$5,$B$7,FALSE)</f>
        <v>0.12698157055692025</v>
      </c>
      <c r="E12" s="28">
        <f t="shared" si="0"/>
        <v>12.698157055692025</v>
      </c>
      <c r="F12" s="24"/>
    </row>
    <row r="13" spans="1:31" ht="21" x14ac:dyDescent="0.35">
      <c r="A13" s="24"/>
      <c r="B13" s="25"/>
      <c r="C13" s="24">
        <v>4</v>
      </c>
      <c r="D13" s="26">
        <f>_xlfn.BINOM.DIST(C13,$B$5,$B$7,FALSE)</f>
        <v>4.7971380103857285E-2</v>
      </c>
      <c r="E13" s="28">
        <f t="shared" si="0"/>
        <v>4.7971380103857282</v>
      </c>
      <c r="F13" s="24"/>
    </row>
    <row r="14" spans="1:31" ht="21" x14ac:dyDescent="0.35">
      <c r="A14" s="24"/>
      <c r="B14" s="25"/>
      <c r="C14" s="24">
        <v>5</v>
      </c>
      <c r="D14" s="26">
        <f>_xlfn.BINOM.DIST(C14,$B$5,$B$7,FALSE)</f>
        <v>1.4494828550362708E-2</v>
      </c>
      <c r="E14" s="28">
        <f t="shared" si="0"/>
        <v>1.4494828550362708</v>
      </c>
      <c r="F14" s="24"/>
    </row>
    <row r="15" spans="1:31" ht="21" x14ac:dyDescent="0.35">
      <c r="A15" s="24"/>
      <c r="B15" s="25"/>
      <c r="C15" s="24">
        <v>6</v>
      </c>
      <c r="D15" s="26">
        <f>_xlfn.BINOM.DIST(C15,$B$5,$B$7,FALSE)</f>
        <v>3.6489007199507584E-3</v>
      </c>
      <c r="E15" s="28">
        <f t="shared" si="0"/>
        <v>0.36489007199507584</v>
      </c>
      <c r="F15" s="24"/>
    </row>
    <row r="16" spans="1:31" ht="21" x14ac:dyDescent="0.35">
      <c r="A16" s="24"/>
      <c r="B16" s="25"/>
      <c r="C16" s="24">
        <v>7</v>
      </c>
      <c r="D16" s="26">
        <f>_xlfn.BINOM.DIST(C16,$B$5,$B$7,FALSE)</f>
        <v>7.8716094658868815E-4</v>
      </c>
      <c r="E16" s="28">
        <f t="shared" si="0"/>
        <v>7.8716094658868821E-2</v>
      </c>
      <c r="F16" s="24"/>
    </row>
    <row r="17" spans="1:6" ht="21" x14ac:dyDescent="0.35">
      <c r="A17" s="24"/>
      <c r="B17" s="25"/>
      <c r="C17" s="24">
        <v>8</v>
      </c>
      <c r="D17" s="26">
        <f>_xlfn.BINOM.DIST(C17,$B$5,$B$7,FALSE)</f>
        <v>1.4854990504072015E-4</v>
      </c>
      <c r="E17" s="28">
        <f t="shared" si="0"/>
        <v>1.4854990504072015E-2</v>
      </c>
      <c r="F17" s="24"/>
    </row>
    <row r="18" spans="1:6" ht="21" x14ac:dyDescent="0.35">
      <c r="A18" s="24"/>
      <c r="B18" s="25"/>
      <c r="C18" s="24">
        <v>9</v>
      </c>
      <c r="D18" s="26">
        <f>_xlfn.BINOM.DIST(C18,$B$5,$B$7,FALSE)</f>
        <v>2.4913111168985845E-5</v>
      </c>
      <c r="E18" s="28">
        <f t="shared" si="0"/>
        <v>2.4913111168985845E-3</v>
      </c>
      <c r="F18" s="24"/>
    </row>
    <row r="19" spans="1:6" ht="21" x14ac:dyDescent="0.35">
      <c r="A19" s="24"/>
      <c r="B19" s="25"/>
      <c r="C19" s="24">
        <v>10</v>
      </c>
      <c r="D19" s="26">
        <f>_xlfn.BINOM.DIST(C19,$B$5,$B$7,FALSE)</f>
        <v>3.7594586303621394E-6</v>
      </c>
      <c r="E19" s="28">
        <f t="shared" si="0"/>
        <v>3.7594586303621393E-4</v>
      </c>
      <c r="F19" s="24"/>
    </row>
    <row r="20" spans="1:6" ht="21" x14ac:dyDescent="0.35">
      <c r="A20" s="24"/>
      <c r="B20" s="25"/>
      <c r="C20" s="24">
        <v>11</v>
      </c>
      <c r="D20" s="26">
        <f>_xlfn.BINOM.DIST(C20,$B$5,$B$7,FALSE)</f>
        <v>5.1561933343767179E-7</v>
      </c>
      <c r="E20" s="28">
        <f t="shared" si="0"/>
        <v>5.1561933343767179E-5</v>
      </c>
      <c r="F20" s="24"/>
    </row>
    <row r="21" spans="1:6" ht="21" x14ac:dyDescent="0.35">
      <c r="A21" s="24"/>
      <c r="B21" s="25"/>
      <c r="C21" s="24">
        <v>12</v>
      </c>
      <c r="D21" s="26">
        <f>_xlfn.BINOM.DIST(C21,$B$5,$B$7,FALSE)</f>
        <v>6.4810252834935858E-8</v>
      </c>
      <c r="E21" s="28">
        <f t="shared" si="0"/>
        <v>6.4810252834935854E-6</v>
      </c>
      <c r="F21" s="24"/>
    </row>
    <row r="22" spans="1:6" ht="21" x14ac:dyDescent="0.35">
      <c r="A22" s="24"/>
      <c r="B22" s="25"/>
      <c r="C22" s="24">
        <v>13</v>
      </c>
      <c r="D22" s="26">
        <f>_xlfn.BINOM.DIST(C22,$B$5,$B$7,FALSE)</f>
        <v>7.5178786141321831E-9</v>
      </c>
      <c r="E22" s="28">
        <f t="shared" si="0"/>
        <v>7.5178786141321831E-7</v>
      </c>
      <c r="F22" s="24"/>
    </row>
    <row r="23" spans="1:6" ht="21" x14ac:dyDescent="0.35">
      <c r="A23" s="24"/>
      <c r="B23" s="25"/>
      <c r="C23" s="24">
        <v>14</v>
      </c>
      <c r="D23" s="26">
        <f>_xlfn.BINOM.DIST(C23,$B$5,$B$7,FALSE)</f>
        <v>8.0958298685673403E-10</v>
      </c>
      <c r="E23" s="28">
        <f t="shared" si="0"/>
        <v>8.0958298685673407E-8</v>
      </c>
      <c r="F23" s="24"/>
    </row>
    <row r="24" spans="1:6" ht="21" x14ac:dyDescent="0.35">
      <c r="A24" s="24"/>
      <c r="B24" s="25"/>
      <c r="C24" s="24">
        <v>15</v>
      </c>
      <c r="D24" s="26">
        <f>_xlfn.BINOM.DIST(C24,$B$5,$B$7,FALSE)</f>
        <v>8.1351083909126844E-11</v>
      </c>
      <c r="E24" s="28">
        <f t="shared" si="0"/>
        <v>8.1351083909126843E-9</v>
      </c>
      <c r="F24" s="24"/>
    </row>
    <row r="25" spans="1:6" ht="21" x14ac:dyDescent="0.35">
      <c r="A25" s="24"/>
      <c r="B25" s="25"/>
      <c r="C25" s="24">
        <v>16</v>
      </c>
      <c r="D25" s="26">
        <f>_xlfn.BINOM.DIST(C25,$B$5,$B$7,FALSE)</f>
        <v>7.6618862102178657E-12</v>
      </c>
      <c r="E25" s="28">
        <f t="shared" si="0"/>
        <v>7.6618862102178661E-10</v>
      </c>
      <c r="F25" s="24"/>
    </row>
    <row r="26" spans="1:6" ht="21" x14ac:dyDescent="0.35">
      <c r="A26" s="24"/>
      <c r="B26" s="25"/>
      <c r="C26" s="24">
        <v>17</v>
      </c>
      <c r="D26" s="26">
        <f>_xlfn.BINOM.DIST(C26,$B$5,$B$7,FALSE)</f>
        <v>6.7901316795576178E-13</v>
      </c>
      <c r="E26" s="28">
        <f t="shared" si="0"/>
        <v>6.7901316795576177E-11</v>
      </c>
      <c r="F26" s="24"/>
    </row>
    <row r="27" spans="1:6" ht="21" x14ac:dyDescent="0.35">
      <c r="A27" s="24"/>
      <c r="B27" s="25"/>
      <c r="C27" s="24">
        <v>18</v>
      </c>
      <c r="D27" s="26">
        <f>_xlfn.BINOM.DIST(C27,$B$5,$B$7,FALSE)</f>
        <v>5.6819338267892825E-14</v>
      </c>
      <c r="E27" s="28">
        <f t="shared" si="0"/>
        <v>5.6819338267892821E-12</v>
      </c>
      <c r="F27" s="24"/>
    </row>
    <row r="28" spans="1:6" ht="21" x14ac:dyDescent="0.35">
      <c r="A28" s="24"/>
      <c r="B28" s="25"/>
      <c r="C28" s="24">
        <v>19</v>
      </c>
      <c r="D28" s="26">
        <f>_xlfn.BINOM.DIST(C28,$B$5,$B$7,FALSE)</f>
        <v>4.503312520517573E-15</v>
      </c>
      <c r="E28" s="28">
        <f t="shared" si="0"/>
        <v>4.5033125205175732E-13</v>
      </c>
      <c r="F28" s="24"/>
    </row>
    <row r="29" spans="1:6" ht="21" x14ac:dyDescent="0.35">
      <c r="A29" s="24"/>
      <c r="B29" s="25"/>
      <c r="C29" s="24">
        <v>20</v>
      </c>
      <c r="D29" s="26">
        <f>_xlfn.BINOM.DIST(C29,$B$5,$B$7,FALSE)</f>
        <v>3.3899291468909116E-16</v>
      </c>
      <c r="E29" s="28">
        <f t="shared" si="0"/>
        <v>3.3899291468909115E-14</v>
      </c>
      <c r="F29" s="24"/>
    </row>
    <row r="30" spans="1:6" ht="21" x14ac:dyDescent="0.35">
      <c r="A30" s="24"/>
      <c r="B30" s="25"/>
      <c r="C30" s="24">
        <v>21</v>
      </c>
      <c r="D30" s="26">
        <f>_xlfn.BINOM.DIST(C30,$B$5,$B$7,FALSE)</f>
        <v>2.4297346408716622E-17</v>
      </c>
      <c r="E30" s="28">
        <f t="shared" si="0"/>
        <v>2.4297346408716622E-15</v>
      </c>
      <c r="F30" s="24"/>
    </row>
    <row r="31" spans="1:6" ht="21" x14ac:dyDescent="0.35">
      <c r="A31" s="24"/>
      <c r="B31" s="25"/>
      <c r="C31" s="24">
        <v>22</v>
      </c>
      <c r="D31" s="26">
        <f>_xlfn.BINOM.DIST(C31,$B$5,$B$7,FALSE)</f>
        <v>1.6619679707275736E-18</v>
      </c>
      <c r="E31" s="28">
        <f t="shared" si="0"/>
        <v>1.6619679707275737E-16</v>
      </c>
      <c r="F31" s="24"/>
    </row>
    <row r="32" spans="1:6" ht="21" x14ac:dyDescent="0.35">
      <c r="A32" s="24"/>
      <c r="B32" s="25"/>
      <c r="C32" s="24">
        <v>23</v>
      </c>
      <c r="D32" s="26">
        <f>_xlfn.BINOM.DIST(C32,$B$5,$B$7,FALSE)</f>
        <v>1.0871268985778672E-19</v>
      </c>
      <c r="E32" s="28">
        <f t="shared" si="0"/>
        <v>1.0871268985778671E-17</v>
      </c>
      <c r="F32" s="24"/>
    </row>
    <row r="33" spans="1:6" ht="21" x14ac:dyDescent="0.35">
      <c r="A33" s="24"/>
      <c r="B33" s="25"/>
      <c r="C33" s="24">
        <v>24</v>
      </c>
      <c r="D33" s="26">
        <f>_xlfn.BINOM.DIST(C33,$B$5,$B$7,FALSE)</f>
        <v>6.8132346517183502E-21</v>
      </c>
      <c r="E33" s="28">
        <f t="shared" si="0"/>
        <v>6.8132346517183502E-19</v>
      </c>
      <c r="F33" s="24"/>
    </row>
    <row r="34" spans="1:6" ht="21" x14ac:dyDescent="0.35">
      <c r="A34" s="24"/>
      <c r="B34" s="25"/>
      <c r="C34" s="24">
        <v>25</v>
      </c>
      <c r="D34" s="26">
        <f>_xlfn.BINOM.DIST(C34,$B$5,$B$7,FALSE)</f>
        <v>4.0982323774103544E-22</v>
      </c>
      <c r="E34" s="28">
        <f t="shared" si="0"/>
        <v>4.0982323774103542E-20</v>
      </c>
      <c r="F34" s="24"/>
    </row>
    <row r="35" spans="1:6" ht="21" x14ac:dyDescent="0.35">
      <c r="A35" s="24"/>
      <c r="B35" s="25"/>
      <c r="C35" s="24">
        <v>26</v>
      </c>
      <c r="D35" s="26">
        <f>_xlfn.BINOM.DIST(C35,$B$5,$B$7,FALSE)</f>
        <v>2.3697653563401112E-23</v>
      </c>
      <c r="E35" s="28">
        <f t="shared" si="0"/>
        <v>2.3697653563401112E-21</v>
      </c>
      <c r="F35" s="24"/>
    </row>
    <row r="36" spans="1:6" ht="21" x14ac:dyDescent="0.35">
      <c r="A36" s="24"/>
      <c r="B36" s="25"/>
      <c r="C36" s="24">
        <v>27</v>
      </c>
      <c r="D36" s="26">
        <f>_xlfn.BINOM.DIST(C36,$B$5,$B$7,FALSE)</f>
        <v>1.3192361534569751E-24</v>
      </c>
      <c r="E36" s="28">
        <f t="shared" si="0"/>
        <v>1.319236153456975E-22</v>
      </c>
      <c r="F36" s="24"/>
    </row>
    <row r="37" spans="1:6" ht="21" x14ac:dyDescent="0.35">
      <c r="A37" s="24"/>
      <c r="B37" s="25"/>
      <c r="C37" s="24">
        <v>28</v>
      </c>
      <c r="D37" s="26">
        <f>_xlfn.BINOM.DIST(C37,$B$5,$B$7,FALSE)</f>
        <v>7.0801800263059569E-26</v>
      </c>
      <c r="E37" s="28">
        <f t="shared" si="0"/>
        <v>7.0801800263059573E-24</v>
      </c>
      <c r="F37" s="24"/>
    </row>
    <row r="38" spans="1:6" ht="21" x14ac:dyDescent="0.35">
      <c r="A38" s="24"/>
      <c r="B38" s="25"/>
      <c r="C38" s="24">
        <v>29</v>
      </c>
      <c r="D38" s="26">
        <f>_xlfn.BINOM.DIST(C38,$B$5,$B$7,FALSE)</f>
        <v>3.6679625360281311E-27</v>
      </c>
      <c r="E38" s="28">
        <f t="shared" si="0"/>
        <v>3.6679625360281311E-25</v>
      </c>
      <c r="F38" s="24"/>
    </row>
    <row r="39" spans="1:6" ht="21" x14ac:dyDescent="0.35">
      <c r="A39" s="24"/>
      <c r="B39" s="25"/>
      <c r="C39" s="24">
        <v>30</v>
      </c>
      <c r="D39" s="26">
        <f>_xlfn.BINOM.DIST(C39,$B$5,$B$7,FALSE)</f>
        <v>1.8364580095854267E-28</v>
      </c>
      <c r="E39" s="28">
        <f t="shared" si="0"/>
        <v>1.8364580095854268E-26</v>
      </c>
      <c r="F39" s="24"/>
    </row>
    <row r="40" spans="1:6" ht="21" x14ac:dyDescent="0.35">
      <c r="A40" s="24"/>
      <c r="B40" s="25"/>
      <c r="C40" s="24">
        <v>31</v>
      </c>
      <c r="D40" s="26">
        <f>_xlfn.BINOM.DIST(C40,$B$5,$B$7,FALSE)</f>
        <v>8.8960134146603584E-30</v>
      </c>
      <c r="E40" s="28">
        <f t="shared" si="0"/>
        <v>8.8960134146603584E-28</v>
      </c>
      <c r="F40" s="24"/>
    </row>
    <row r="41" spans="1:6" ht="21" x14ac:dyDescent="0.35">
      <c r="A41" s="24"/>
      <c r="B41" s="25"/>
      <c r="C41" s="24">
        <v>32</v>
      </c>
      <c r="D41" s="26">
        <f>_xlfn.BINOM.DIST(C41,$B$5,$B$7,FALSE)</f>
        <v>4.173691083354898E-31</v>
      </c>
      <c r="E41" s="28">
        <f t="shared" si="0"/>
        <v>4.1736910833548978E-29</v>
      </c>
      <c r="F41" s="24"/>
    </row>
    <row r="42" spans="1:6" ht="21" x14ac:dyDescent="0.35">
      <c r="A42" s="24"/>
      <c r="B42" s="25"/>
      <c r="C42" s="24">
        <v>33</v>
      </c>
      <c r="D42" s="26">
        <f>_xlfn.BINOM.DIST(C42,$B$5,$B$7,FALSE)</f>
        <v>1.8983658783664369E-32</v>
      </c>
      <c r="E42" s="28">
        <f t="shared" si="0"/>
        <v>1.8983658783664369E-30</v>
      </c>
      <c r="F42" s="24"/>
    </row>
    <row r="43" spans="1:6" ht="21" x14ac:dyDescent="0.35">
      <c r="A43" s="24"/>
      <c r="B43" s="25"/>
      <c r="C43" s="24">
        <v>34</v>
      </c>
      <c r="D43" s="26">
        <f>_xlfn.BINOM.DIST(C43,$B$5,$B$7,FALSE)</f>
        <v>8.3786344459899075E-34</v>
      </c>
      <c r="E43" s="28">
        <f t="shared" si="0"/>
        <v>8.3786344459899072E-32</v>
      </c>
      <c r="F43" s="24"/>
    </row>
    <row r="44" spans="1:6" ht="21" x14ac:dyDescent="0.35">
      <c r="A44" s="24"/>
      <c r="B44" s="25"/>
      <c r="C44" s="24">
        <v>35</v>
      </c>
      <c r="D44" s="26">
        <f>_xlfn.BINOM.DIST(C44,$B$5,$B$7,FALSE)</f>
        <v>3.5915018857666425E-35</v>
      </c>
      <c r="E44" s="28">
        <f t="shared" si="0"/>
        <v>3.5915018857666422E-33</v>
      </c>
      <c r="F44" s="24"/>
    </row>
    <row r="45" spans="1:6" ht="21" x14ac:dyDescent="0.35">
      <c r="A45" s="24"/>
      <c r="B45" s="25"/>
      <c r="C45" s="24">
        <v>36</v>
      </c>
      <c r="D45" s="26">
        <f>_xlfn.BINOM.DIST(C45,$B$5,$B$7,FALSE)</f>
        <v>1.4963842699163115E-36</v>
      </c>
      <c r="E45" s="28">
        <f t="shared" si="0"/>
        <v>1.4963842699163114E-34</v>
      </c>
      <c r="F45" s="24"/>
    </row>
    <row r="46" spans="1:6" ht="21" x14ac:dyDescent="0.35">
      <c r="A46" s="24"/>
      <c r="B46" s="25"/>
      <c r="C46" s="24">
        <v>37</v>
      </c>
      <c r="D46" s="26">
        <f>_xlfn.BINOM.DIST(C46,$B$5,$B$7,FALSE)</f>
        <v>6.0647032943099109E-38</v>
      </c>
      <c r="E46" s="28">
        <f t="shared" si="0"/>
        <v>6.0647032943099103E-36</v>
      </c>
      <c r="F46" s="24"/>
    </row>
    <row r="47" spans="1:6" ht="21" x14ac:dyDescent="0.35">
      <c r="A47" s="24"/>
      <c r="B47" s="25"/>
      <c r="C47" s="24">
        <v>38</v>
      </c>
      <c r="D47" s="26">
        <f>_xlfn.BINOM.DIST(C47,$B$5,$B$7,FALSE)</f>
        <v>2.392724513364463E-39</v>
      </c>
      <c r="E47" s="28">
        <f t="shared" si="0"/>
        <v>2.3927245133644632E-37</v>
      </c>
      <c r="F47" s="24"/>
    </row>
    <row r="48" spans="1:6" ht="21" x14ac:dyDescent="0.35">
      <c r="A48" s="24"/>
      <c r="B48" s="25"/>
      <c r="C48" s="24">
        <v>39</v>
      </c>
      <c r="D48" s="26">
        <f>_xlfn.BINOM.DIST(C48,$B$5,$B$7,FALSE)</f>
        <v>9.1958820833434412E-41</v>
      </c>
      <c r="E48" s="28">
        <f t="shared" si="0"/>
        <v>9.1958820833434414E-39</v>
      </c>
      <c r="F48" s="24"/>
    </row>
    <row r="49" spans="1:6" ht="21" x14ac:dyDescent="0.35">
      <c r="A49" s="24"/>
      <c r="B49" s="25"/>
      <c r="C49" s="24">
        <v>40</v>
      </c>
      <c r="D49" s="26">
        <f>_xlfn.BINOM.DIST(C49,$B$5,$B$7,FALSE)</f>
        <v>3.4450636124765756E-42</v>
      </c>
      <c r="E49" s="28">
        <f t="shared" si="0"/>
        <v>3.4450636124765755E-40</v>
      </c>
      <c r="F49" s="24"/>
    </row>
    <row r="50" spans="1:6" ht="21" x14ac:dyDescent="0.35">
      <c r="A50" s="24"/>
      <c r="B50" s="25"/>
      <c r="C50" s="24">
        <v>41</v>
      </c>
      <c r="D50" s="26">
        <f>_xlfn.BINOM.DIST(C50,$B$5,$B$7,FALSE)</f>
        <v>1.2588551161749334E-43</v>
      </c>
      <c r="E50" s="28">
        <f t="shared" si="0"/>
        <v>1.2588551161749335E-41</v>
      </c>
      <c r="F50" s="24"/>
    </row>
    <row r="51" spans="1:6" ht="21" x14ac:dyDescent="0.35">
      <c r="A51" s="24"/>
      <c r="B51" s="25"/>
      <c r="C51" s="24">
        <v>42</v>
      </c>
      <c r="D51" s="26">
        <f>_xlfn.BINOM.DIST(C51,$B$5,$B$7,FALSE)</f>
        <v>4.4893897755850553E-45</v>
      </c>
      <c r="E51" s="28">
        <f t="shared" si="0"/>
        <v>4.489389775585055E-43</v>
      </c>
      <c r="F51" s="24"/>
    </row>
    <row r="52" spans="1:6" ht="21" x14ac:dyDescent="0.35">
      <c r="A52" s="24"/>
      <c r="B52" s="25"/>
      <c r="C52" s="24">
        <v>43</v>
      </c>
      <c r="D52" s="26">
        <f>_xlfn.BINOM.DIST(C52,$B$5,$B$7,FALSE)</f>
        <v>1.5634290663504611E-46</v>
      </c>
      <c r="E52" s="28">
        <f t="shared" si="0"/>
        <v>1.5634290663504612E-44</v>
      </c>
      <c r="F52" s="24"/>
    </row>
    <row r="53" spans="1:6" ht="21" x14ac:dyDescent="0.35">
      <c r="A53" s="24"/>
      <c r="B53" s="25"/>
      <c r="C53" s="24">
        <v>44</v>
      </c>
      <c r="D53" s="26">
        <f>_xlfn.BINOM.DIST(C53,$B$5,$B$7,FALSE)</f>
        <v>5.319652652746889E-48</v>
      </c>
      <c r="E53" s="28">
        <f t="shared" si="0"/>
        <v>5.3196526527468888E-46</v>
      </c>
      <c r="F53" s="24"/>
    </row>
    <row r="54" spans="1:6" ht="21" x14ac:dyDescent="0.35">
      <c r="A54" s="24"/>
      <c r="B54" s="25"/>
      <c r="C54" s="24">
        <v>45</v>
      </c>
      <c r="D54" s="26">
        <f>_xlfn.BINOM.DIST(C54,$B$5,$B$7,FALSE)</f>
        <v>1.7694037983677853E-49</v>
      </c>
      <c r="E54" s="28">
        <f t="shared" si="0"/>
        <v>1.7694037983677854E-47</v>
      </c>
      <c r="F54" s="24"/>
    </row>
    <row r="55" spans="1:6" ht="21" x14ac:dyDescent="0.35">
      <c r="A55" s="24"/>
      <c r="B55" s="25"/>
      <c r="C55" s="24">
        <v>46</v>
      </c>
      <c r="D55" s="26">
        <f>_xlfn.BINOM.DIST(C55,$B$5,$B$7,FALSE)</f>
        <v>5.7560388352842642E-51</v>
      </c>
      <c r="E55" s="28">
        <f t="shared" si="0"/>
        <v>5.7560388352842643E-49</v>
      </c>
      <c r="F55" s="24"/>
    </row>
    <row r="56" spans="1:6" ht="21" x14ac:dyDescent="0.35">
      <c r="A56" s="24"/>
      <c r="B56" s="25"/>
      <c r="C56" s="24">
        <v>47</v>
      </c>
      <c r="D56" s="26">
        <f>_xlfn.BINOM.DIST(C56,$B$5,$B$7,FALSE)</f>
        <v>1.8322250830576939E-52</v>
      </c>
      <c r="E56" s="28">
        <f t="shared" si="0"/>
        <v>1.8322250830576939E-50</v>
      </c>
      <c r="F56" s="24"/>
    </row>
    <row r="57" spans="1:6" ht="21" x14ac:dyDescent="0.35">
      <c r="A57" s="24"/>
      <c r="B57" s="25"/>
      <c r="C57" s="24">
        <v>48</v>
      </c>
      <c r="D57" s="26">
        <f>_xlfn.BINOM.DIST(C57,$B$5,$B$7,FALSE)</f>
        <v>5.7093794165205334E-54</v>
      </c>
      <c r="E57" s="28">
        <f t="shared" si="0"/>
        <v>5.7093794165205334E-52</v>
      </c>
      <c r="F57" s="24"/>
    </row>
    <row r="58" spans="1:6" ht="21" x14ac:dyDescent="0.35">
      <c r="A58" s="24"/>
      <c r="B58" s="25"/>
      <c r="C58" s="24">
        <v>49</v>
      </c>
      <c r="D58" s="26">
        <f>_xlfn.BINOM.DIST(C58,$B$5,$B$7,FALSE)</f>
        <v>1.7423783672827291E-55</v>
      </c>
      <c r="E58" s="28">
        <f t="shared" si="0"/>
        <v>1.7423783672827292E-53</v>
      </c>
      <c r="F58" s="24"/>
    </row>
    <row r="59" spans="1:6" ht="21" x14ac:dyDescent="0.35">
      <c r="A59" s="24"/>
      <c r="B59" s="25"/>
      <c r="C59" s="24">
        <v>50</v>
      </c>
      <c r="D59" s="26">
        <f>_xlfn.BINOM.DIST(C59,$B$5,$B$7,FALSE)</f>
        <v>5.2097923671365363E-57</v>
      </c>
      <c r="E59" s="28">
        <f t="shared" si="0"/>
        <v>5.2097923671365366E-55</v>
      </c>
      <c r="F59" s="24"/>
    </row>
    <row r="60" spans="1:6" ht="21" x14ac:dyDescent="0.35">
      <c r="A60" s="24"/>
      <c r="B60" s="25"/>
      <c r="C60" s="24">
        <v>51</v>
      </c>
      <c r="D60" s="26">
        <f>_xlfn.BINOM.DIST(C60,$B$5,$B$7,FALSE)</f>
        <v>1.526850331999952E-58</v>
      </c>
      <c r="E60" s="28">
        <f t="shared" si="0"/>
        <v>1.526850331999952E-56</v>
      </c>
      <c r="F60" s="24"/>
    </row>
    <row r="61" spans="1:6" ht="21" x14ac:dyDescent="0.35">
      <c r="A61" s="24"/>
      <c r="B61" s="25"/>
      <c r="C61" s="24">
        <v>52</v>
      </c>
      <c r="D61" s="26">
        <f>_xlfn.BINOM.DIST(C61,$B$5,$B$7,FALSE)</f>
        <v>4.38770690114916E-60</v>
      </c>
      <c r="E61" s="28">
        <f t="shared" si="0"/>
        <v>4.3877069011491599E-58</v>
      </c>
      <c r="F61" s="24"/>
    </row>
    <row r="62" spans="1:6" ht="21" x14ac:dyDescent="0.35">
      <c r="A62" s="24"/>
      <c r="B62" s="25"/>
      <c r="C62" s="24">
        <v>53</v>
      </c>
      <c r="D62" s="26">
        <f>_xlfn.BINOM.DIST(C62,$B$5,$B$7,FALSE)</f>
        <v>1.2368141814769635E-61</v>
      </c>
      <c r="E62" s="28">
        <f t="shared" si="0"/>
        <v>1.2368141814769634E-59</v>
      </c>
      <c r="F62" s="24"/>
    </row>
    <row r="63" spans="1:6" ht="21" x14ac:dyDescent="0.35">
      <c r="A63" s="24"/>
      <c r="B63" s="25"/>
      <c r="C63" s="24">
        <v>54</v>
      </c>
      <c r="D63" s="26">
        <f>_xlfn.BINOM.DIST(C63,$B$5,$B$7,FALSE)</f>
        <v>3.4209885577790952E-63</v>
      </c>
      <c r="E63" s="28">
        <f t="shared" si="0"/>
        <v>3.4209885577790953E-61</v>
      </c>
      <c r="F63" s="24"/>
    </row>
    <row r="64" spans="1:6" ht="21" x14ac:dyDescent="0.35">
      <c r="A64" s="24"/>
      <c r="B64" s="25"/>
      <c r="C64" s="24">
        <v>55</v>
      </c>
      <c r="D64" s="26">
        <f>_xlfn.BINOM.DIST(C64,$B$5,$B$7,FALSE)</f>
        <v>9.2881247884481973E-65</v>
      </c>
      <c r="E64" s="28">
        <f t="shared" si="0"/>
        <v>9.2881247884481971E-63</v>
      </c>
      <c r="F64" s="24"/>
    </row>
    <row r="65" spans="1:6" ht="21" x14ac:dyDescent="0.35">
      <c r="A65" s="24"/>
      <c r="B65" s="25"/>
      <c r="C65" s="24">
        <v>56</v>
      </c>
      <c r="D65" s="26">
        <f>_xlfn.BINOM.DIST(C65,$B$5,$B$7,FALSE)</f>
        <v>2.4761519092896728E-66</v>
      </c>
      <c r="E65" s="28">
        <f t="shared" si="0"/>
        <v>2.4761519092896727E-64</v>
      </c>
      <c r="F65" s="24"/>
    </row>
    <row r="66" spans="1:6" ht="21" x14ac:dyDescent="0.35">
      <c r="A66" s="24"/>
      <c r="B66" s="25"/>
      <c r="C66" s="24">
        <v>57</v>
      </c>
      <c r="D66" s="26">
        <f>_xlfn.BINOM.DIST(C66,$B$5,$B$7,FALSE)</f>
        <v>6.4839228050092924E-68</v>
      </c>
      <c r="E66" s="28">
        <f t="shared" si="0"/>
        <v>6.4839228050092921E-66</v>
      </c>
      <c r="F66" s="24"/>
    </row>
    <row r="67" spans="1:6" ht="21" x14ac:dyDescent="0.35">
      <c r="A67" s="24"/>
      <c r="B67" s="25"/>
      <c r="C67" s="24">
        <v>58</v>
      </c>
      <c r="D67" s="26">
        <f>_xlfn.BINOM.DIST(C67,$B$5,$B$7,FALSE)</f>
        <v>1.6681817339917529E-69</v>
      </c>
      <c r="E67" s="28">
        <f t="shared" si="0"/>
        <v>1.6681817339917528E-67</v>
      </c>
      <c r="F67" s="24"/>
    </row>
    <row r="68" spans="1:6" ht="21" x14ac:dyDescent="0.35">
      <c r="A68" s="24"/>
      <c r="B68" s="25"/>
      <c r="C68" s="24">
        <v>59</v>
      </c>
      <c r="D68" s="26">
        <f>_xlfn.BINOM.DIST(C68,$B$5,$B$7,FALSE)</f>
        <v>4.2181591166884081E-71</v>
      </c>
      <c r="E68" s="28">
        <f t="shared" si="0"/>
        <v>4.2181591166884083E-69</v>
      </c>
      <c r="F68" s="24"/>
    </row>
    <row r="69" spans="1:6" ht="21" x14ac:dyDescent="0.35">
      <c r="A69" s="24"/>
      <c r="B69" s="25"/>
      <c r="C69" s="24">
        <v>60</v>
      </c>
      <c r="D69" s="26">
        <f>_xlfn.BINOM.DIST(C69,$B$5,$B$7,FALSE)</f>
        <v>1.048579543337254E-72</v>
      </c>
      <c r="E69" s="28">
        <f t="shared" si="0"/>
        <v>1.048579543337254E-70</v>
      </c>
      <c r="F69" s="24"/>
    </row>
    <row r="70" spans="1:6" ht="21" x14ac:dyDescent="0.35">
      <c r="A70" s="24"/>
      <c r="B70" s="25"/>
      <c r="C70" s="24">
        <v>61</v>
      </c>
      <c r="D70" s="26">
        <f>_xlfn.BINOM.DIST(C70,$B$5,$B$7,FALSE)</f>
        <v>2.5632989518063377E-74</v>
      </c>
      <c r="E70" s="28">
        <f t="shared" si="0"/>
        <v>2.5632989518063375E-72</v>
      </c>
      <c r="F70" s="24"/>
    </row>
    <row r="71" spans="1:6" ht="21" x14ac:dyDescent="0.35">
      <c r="A71" s="24"/>
      <c r="B71" s="25"/>
      <c r="C71" s="24">
        <v>62</v>
      </c>
      <c r="D71" s="26">
        <f>_xlfn.BINOM.DIST(C71,$B$5,$B$7,FALSE)</f>
        <v>6.1635837508884475E-76</v>
      </c>
      <c r="E71" s="28">
        <f t="shared" si="0"/>
        <v>6.1635837508884474E-74</v>
      </c>
      <c r="F71" s="24"/>
    </row>
    <row r="72" spans="1:6" ht="21" x14ac:dyDescent="0.35">
      <c r="A72" s="24"/>
      <c r="B72" s="25"/>
      <c r="C72" s="24">
        <v>63</v>
      </c>
      <c r="D72" s="26">
        <f>_xlfn.BINOM.DIST(C72,$B$5,$B$7,FALSE)</f>
        <v>1.4581979263594061E-77</v>
      </c>
      <c r="E72" s="28">
        <f t="shared" si="0"/>
        <v>1.4581979263594062E-75</v>
      </c>
      <c r="F72" s="24"/>
    </row>
    <row r="73" spans="1:6" ht="21" x14ac:dyDescent="0.35">
      <c r="A73" s="24"/>
      <c r="B73" s="25"/>
      <c r="C73" s="24">
        <v>64</v>
      </c>
      <c r="D73" s="26">
        <f>_xlfn.BINOM.DIST(C73,$B$5,$B$7,FALSE)</f>
        <v>3.395143973992404E-79</v>
      </c>
      <c r="E73" s="28">
        <f t="shared" si="0"/>
        <v>3.3951439739924042E-77</v>
      </c>
      <c r="F73" s="24"/>
    </row>
    <row r="74" spans="1:6" ht="21" x14ac:dyDescent="0.35">
      <c r="A74" s="24"/>
      <c r="B74" s="25"/>
      <c r="C74" s="24">
        <v>65</v>
      </c>
      <c r="D74" s="26">
        <f>_xlfn.BINOM.DIST(C74,$B$5,$B$7,FALSE)</f>
        <v>7.7815207065059143E-81</v>
      </c>
      <c r="E74" s="28">
        <f t="shared" ref="E74:E109" si="1">D74*100</f>
        <v>7.781520706505914E-79</v>
      </c>
      <c r="F74" s="24"/>
    </row>
    <row r="75" spans="1:6" ht="21" x14ac:dyDescent="0.35">
      <c r="A75" s="24"/>
      <c r="B75" s="25"/>
      <c r="C75" s="24">
        <v>66</v>
      </c>
      <c r="D75" s="26">
        <f>_xlfn.BINOM.DIST(C75,$B$5,$B$7,FALSE)</f>
        <v>1.7560549495227774E-82</v>
      </c>
      <c r="E75" s="28">
        <f t="shared" si="1"/>
        <v>1.7560549495227775E-80</v>
      </c>
      <c r="F75" s="24"/>
    </row>
    <row r="76" spans="1:6" ht="21" x14ac:dyDescent="0.35">
      <c r="A76" s="24"/>
      <c r="B76" s="25"/>
      <c r="C76" s="24">
        <v>67</v>
      </c>
      <c r="D76" s="26">
        <f>_xlfn.BINOM.DIST(C76,$B$5,$B$7,FALSE)</f>
        <v>3.9028220998425747E-84</v>
      </c>
      <c r="E76" s="28">
        <f t="shared" si="1"/>
        <v>3.9028220998425749E-82</v>
      </c>
      <c r="F76" s="24"/>
    </row>
    <row r="77" spans="1:6" ht="21" x14ac:dyDescent="0.35">
      <c r="A77" s="24"/>
      <c r="B77" s="25"/>
      <c r="C77" s="24">
        <v>68</v>
      </c>
      <c r="D77" s="26">
        <f>_xlfn.BINOM.DIST(C77,$B$5,$B$7,FALSE)</f>
        <v>8.5444315054174741E-86</v>
      </c>
      <c r="E77" s="28">
        <f t="shared" si="1"/>
        <v>8.5444315054174741E-84</v>
      </c>
      <c r="F77" s="24"/>
    </row>
    <row r="78" spans="1:6" ht="21" x14ac:dyDescent="0.35">
      <c r="A78" s="24"/>
      <c r="B78" s="25"/>
      <c r="C78" s="24">
        <v>69</v>
      </c>
      <c r="D78" s="26">
        <f>_xlfn.BINOM.DIST(C78,$B$5,$B$7,FALSE)</f>
        <v>1.8430845600793779E-87</v>
      </c>
      <c r="E78" s="28">
        <f t="shared" si="1"/>
        <v>1.843084560079378E-85</v>
      </c>
      <c r="F78" s="24"/>
    </row>
    <row r="79" spans="1:6" ht="21" x14ac:dyDescent="0.35">
      <c r="A79" s="24"/>
      <c r="B79" s="25"/>
      <c r="C79" s="24">
        <v>70</v>
      </c>
      <c r="D79" s="26">
        <f>_xlfn.BINOM.DIST(C79,$B$5,$B$7,FALSE)</f>
        <v>3.9179259642561988E-89</v>
      </c>
      <c r="E79" s="28">
        <f t="shared" si="1"/>
        <v>3.9179259642561988E-87</v>
      </c>
      <c r="F79" s="24"/>
    </row>
    <row r="80" spans="1:6" ht="21" x14ac:dyDescent="0.35">
      <c r="A80" s="24"/>
      <c r="B80" s="25"/>
      <c r="C80" s="24">
        <v>71</v>
      </c>
      <c r="D80" s="26">
        <f>_xlfn.BINOM.DIST(C80,$B$5,$B$7,FALSE)</f>
        <v>8.2092726788795676E-91</v>
      </c>
      <c r="E80" s="28">
        <f t="shared" si="1"/>
        <v>8.2092726788795677E-89</v>
      </c>
      <c r="F80" s="24"/>
    </row>
    <row r="81" spans="1:6" ht="21" x14ac:dyDescent="0.35">
      <c r="A81" s="24"/>
      <c r="B81" s="25"/>
      <c r="C81" s="24">
        <v>72</v>
      </c>
      <c r="D81" s="26">
        <f>_xlfn.BINOM.DIST(C81,$B$5,$B$7,FALSE)</f>
        <v>1.6958083411080109E-92</v>
      </c>
      <c r="E81" s="28">
        <f t="shared" si="1"/>
        <v>1.6958083411080109E-90</v>
      </c>
      <c r="F81" s="24"/>
    </row>
    <row r="82" spans="1:6" ht="21" x14ac:dyDescent="0.35">
      <c r="A82" s="24"/>
      <c r="B82" s="25"/>
      <c r="C82" s="24">
        <v>73</v>
      </c>
      <c r="D82" s="26">
        <f>_xlfn.BINOM.DIST(C82,$B$5,$B$7,FALSE)</f>
        <v>3.4542696911591388E-94</v>
      </c>
      <c r="E82" s="28">
        <f t="shared" si="1"/>
        <v>3.4542696911591385E-92</v>
      </c>
      <c r="F82" s="24"/>
    </row>
    <row r="83" spans="1:6" ht="21" x14ac:dyDescent="0.35">
      <c r="A83" s="24"/>
      <c r="B83" s="25"/>
      <c r="C83" s="24">
        <v>74</v>
      </c>
      <c r="D83" s="26">
        <f>_xlfn.BINOM.DIST(C83,$B$5,$B$7,FALSE)</f>
        <v>6.9394425725105386E-96</v>
      </c>
      <c r="E83" s="28">
        <f t="shared" si="1"/>
        <v>6.9394425725105391E-94</v>
      </c>
      <c r="F83" s="24"/>
    </row>
    <row r="84" spans="1:6" ht="21" x14ac:dyDescent="0.35">
      <c r="A84" s="24"/>
      <c r="B84" s="25"/>
      <c r="C84" s="24">
        <v>75</v>
      </c>
      <c r="D84" s="26">
        <f>_xlfn.BINOM.DIST(C84,$B$5,$B$7,FALSE)</f>
        <v>1.3751848883252407E-97</v>
      </c>
      <c r="E84" s="28">
        <f t="shared" si="1"/>
        <v>1.3751848883252407E-95</v>
      </c>
      <c r="F84" s="24"/>
    </row>
    <row r="85" spans="1:6" ht="21" x14ac:dyDescent="0.35">
      <c r="A85" s="24"/>
      <c r="B85" s="25"/>
      <c r="C85" s="24">
        <v>76</v>
      </c>
      <c r="D85" s="26">
        <f>_xlfn.BINOM.DIST(C85,$B$5,$B$7,FALSE)</f>
        <v>2.6887037214582029E-99</v>
      </c>
      <c r="E85" s="28">
        <f t="shared" si="1"/>
        <v>2.6887037214582031E-97</v>
      </c>
      <c r="F85" s="24"/>
    </row>
    <row r="86" spans="1:6" ht="21" x14ac:dyDescent="0.35">
      <c r="A86" s="24"/>
      <c r="B86" s="25"/>
      <c r="C86" s="24">
        <v>77</v>
      </c>
      <c r="D86" s="26">
        <f>_xlfn.BINOM.DIST(C86,$B$5,$B$7,FALSE)</f>
        <v>5.1873473398173952E-101</v>
      </c>
      <c r="E86" s="28">
        <f t="shared" si="1"/>
        <v>5.1873473398173952E-99</v>
      </c>
      <c r="F86" s="24"/>
    </row>
    <row r="87" spans="1:6" ht="21" x14ac:dyDescent="0.35">
      <c r="A87" s="24"/>
      <c r="B87" s="25"/>
      <c r="C87" s="24">
        <v>78</v>
      </c>
      <c r="D87" s="26">
        <f>_xlfn.BINOM.DIST(C87,$B$5,$B$7,FALSE)</f>
        <v>9.8773732286133277E-103</v>
      </c>
      <c r="E87" s="28">
        <f t="shared" si="1"/>
        <v>9.8773732286133282E-101</v>
      </c>
      <c r="F87" s="24"/>
    </row>
    <row r="88" spans="1:6" ht="21" x14ac:dyDescent="0.35">
      <c r="A88" s="24"/>
      <c r="B88" s="25"/>
      <c r="C88" s="24">
        <v>79</v>
      </c>
      <c r="D88" s="26">
        <f>_xlfn.BINOM.DIST(C88,$B$5,$B$7,FALSE)</f>
        <v>1.856533198251311E-104</v>
      </c>
      <c r="E88" s="28">
        <f t="shared" si="1"/>
        <v>1.8565331982513111E-102</v>
      </c>
      <c r="F88" s="24"/>
    </row>
    <row r="89" spans="1:6" ht="21" x14ac:dyDescent="0.35">
      <c r="A89" s="24"/>
      <c r="B89" s="25"/>
      <c r="C89" s="24">
        <v>80</v>
      </c>
      <c r="D89" s="26">
        <f>_xlfn.BINOM.DIST(C89,$B$5,$B$7,FALSE)</f>
        <v>3.4450748589569779E-106</v>
      </c>
      <c r="E89" s="28">
        <f t="shared" si="1"/>
        <v>3.4450748589569778E-104</v>
      </c>
      <c r="F89" s="24"/>
    </row>
    <row r="90" spans="1:6" ht="21" x14ac:dyDescent="0.35">
      <c r="A90" s="24"/>
      <c r="B90" s="25"/>
      <c r="C90" s="24">
        <v>81</v>
      </c>
      <c r="D90" s="26">
        <f>_xlfn.BINOM.DIST(C90,$B$5,$B$7,FALSE)</f>
        <v>6.3124381366704938E-108</v>
      </c>
      <c r="E90" s="28">
        <f t="shared" si="1"/>
        <v>6.3124381366704938E-106</v>
      </c>
      <c r="F90" s="24"/>
    </row>
    <row r="91" spans="1:6" ht="21" x14ac:dyDescent="0.35">
      <c r="A91" s="24"/>
      <c r="B91" s="25"/>
      <c r="C91" s="24">
        <v>82</v>
      </c>
      <c r="D91" s="26">
        <f>_xlfn.BINOM.DIST(C91,$B$5,$B$7,FALSE)</f>
        <v>1.1422582645539701E-109</v>
      </c>
      <c r="E91" s="28">
        <f t="shared" si="1"/>
        <v>1.1422582645539701E-107</v>
      </c>
      <c r="F91" s="24"/>
    </row>
    <row r="92" spans="1:6" ht="21" x14ac:dyDescent="0.35">
      <c r="A92" s="24"/>
      <c r="B92" s="25"/>
      <c r="C92" s="24">
        <v>83</v>
      </c>
      <c r="D92" s="26">
        <f>_xlfn.BINOM.DIST(C92,$B$5,$B$7,FALSE)</f>
        <v>2.0415722532047731E-111</v>
      </c>
      <c r="E92" s="28">
        <f t="shared" si="1"/>
        <v>2.0415722532047732E-109</v>
      </c>
      <c r="F92" s="24"/>
    </row>
    <row r="93" spans="1:6" ht="21" x14ac:dyDescent="0.35">
      <c r="A93" s="24"/>
      <c r="B93" s="25"/>
      <c r="C93" s="24">
        <v>84</v>
      </c>
      <c r="D93" s="26">
        <f>_xlfn.BINOM.DIST(C93,$B$5,$B$7,FALSE)</f>
        <v>3.6046366497337488E-113</v>
      </c>
      <c r="E93" s="28">
        <f t="shared" si="1"/>
        <v>3.6046366497337485E-111</v>
      </c>
      <c r="F93" s="24"/>
    </row>
    <row r="94" spans="1:6" ht="21" x14ac:dyDescent="0.35">
      <c r="A94" s="24"/>
      <c r="B94" s="25"/>
      <c r="C94" s="24">
        <v>85</v>
      </c>
      <c r="D94" s="26">
        <f>_xlfn.BINOM.DIST(C94,$B$5,$B$7,FALSE)</f>
        <v>6.2880510226433899E-115</v>
      </c>
      <c r="E94" s="28">
        <f t="shared" si="1"/>
        <v>6.2880510226433904E-113</v>
      </c>
      <c r="F94" s="24"/>
    </row>
    <row r="95" spans="1:6" ht="21" x14ac:dyDescent="0.35">
      <c r="A95" s="24"/>
      <c r="B95" s="25"/>
      <c r="C95" s="24">
        <v>86</v>
      </c>
      <c r="D95" s="26">
        <f>_xlfn.BINOM.DIST(C95,$B$5,$B$7,FALSE)</f>
        <v>1.0838982958518373E-116</v>
      </c>
      <c r="E95" s="28">
        <f t="shared" si="1"/>
        <v>1.0838982958518374E-114</v>
      </c>
      <c r="F95" s="24"/>
    </row>
    <row r="96" spans="1:6" ht="21" x14ac:dyDescent="0.35">
      <c r="A96" s="24"/>
      <c r="B96" s="25"/>
      <c r="C96" s="24">
        <v>87</v>
      </c>
      <c r="D96" s="26">
        <f>_xlfn.BINOM.DIST(C96,$B$5,$B$7,FALSE)</f>
        <v>1.8464503038354872E-118</v>
      </c>
      <c r="E96" s="28">
        <f t="shared" si="1"/>
        <v>1.8464503038354871E-116</v>
      </c>
      <c r="F96" s="24"/>
    </row>
    <row r="97" spans="1:6" ht="21" x14ac:dyDescent="0.35">
      <c r="A97" s="24"/>
      <c r="B97" s="25"/>
      <c r="C97" s="24">
        <v>88</v>
      </c>
      <c r="D97" s="26">
        <f>_xlfn.BINOM.DIST(C97,$B$5,$B$7,FALSE)</f>
        <v>3.1089997294974397E-120</v>
      </c>
      <c r="E97" s="28">
        <f t="shared" si="1"/>
        <v>3.1089997294974396E-118</v>
      </c>
      <c r="F97" s="24"/>
    </row>
    <row r="98" spans="1:6" ht="21" x14ac:dyDescent="0.35">
      <c r="A98" s="24"/>
      <c r="B98" s="25"/>
      <c r="C98" s="24">
        <v>89</v>
      </c>
      <c r="D98" s="26">
        <f>_xlfn.BINOM.DIST(C98,$B$5,$B$7,FALSE)</f>
        <v>5.1748024723550508E-122</v>
      </c>
      <c r="E98" s="28">
        <f t="shared" si="1"/>
        <v>5.1748024723550506E-120</v>
      </c>
      <c r="F98" s="24"/>
    </row>
    <row r="99" spans="1:6" ht="21" x14ac:dyDescent="0.35">
      <c r="A99" s="24"/>
      <c r="B99" s="25"/>
      <c r="C99" s="24">
        <v>90</v>
      </c>
      <c r="D99" s="26">
        <f>_xlfn.BINOM.DIST(C99,$B$5,$B$7,FALSE)</f>
        <v>8.5155305027002863E-124</v>
      </c>
      <c r="E99" s="28">
        <f t="shared" si="1"/>
        <v>8.515530502700286E-122</v>
      </c>
      <c r="F99" s="24"/>
    </row>
    <row r="100" spans="1:6" ht="21" x14ac:dyDescent="0.35">
      <c r="A100" s="24"/>
      <c r="B100" s="25"/>
      <c r="C100" s="24">
        <v>91</v>
      </c>
      <c r="D100" s="26">
        <f>_xlfn.BINOM.DIST(C100,$B$5,$B$7,FALSE)</f>
        <v>1.3855687373626904E-125</v>
      </c>
      <c r="E100" s="28">
        <f t="shared" si="1"/>
        <v>1.3855687373626905E-123</v>
      </c>
      <c r="F100" s="24"/>
    </row>
    <row r="101" spans="1:6" ht="21" x14ac:dyDescent="0.35">
      <c r="A101" s="24"/>
      <c r="B101" s="25"/>
      <c r="C101" s="24">
        <v>92</v>
      </c>
      <c r="D101" s="26">
        <f>_xlfn.BINOM.DIST(C101,$B$5,$B$7,FALSE)</f>
        <v>2.2294374961123272E-127</v>
      </c>
      <c r="E101" s="28">
        <f t="shared" si="1"/>
        <v>2.2294374961123273E-125</v>
      </c>
      <c r="F101" s="24"/>
    </row>
    <row r="102" spans="1:6" ht="21" x14ac:dyDescent="0.35">
      <c r="A102" s="24"/>
      <c r="B102" s="25"/>
      <c r="C102" s="24">
        <v>93</v>
      </c>
      <c r="D102" s="26">
        <f>_xlfn.BINOM.DIST(C102,$B$5,$B$7,FALSE)</f>
        <v>3.5478452981373982E-129</v>
      </c>
      <c r="E102" s="28">
        <f t="shared" si="1"/>
        <v>3.5478452981373981E-127</v>
      </c>
      <c r="F102" s="24"/>
    </row>
    <row r="103" spans="1:6" ht="21" x14ac:dyDescent="0.35">
      <c r="A103" s="24"/>
      <c r="B103" s="25"/>
      <c r="C103" s="24">
        <v>94</v>
      </c>
      <c r="D103" s="26">
        <f>_xlfn.BINOM.DIST(C103,$B$5,$B$7,FALSE)</f>
        <v>5.5845269040703051E-131</v>
      </c>
      <c r="E103" s="28">
        <f t="shared" si="1"/>
        <v>5.5845269040703054E-129</v>
      </c>
      <c r="F103" s="24"/>
    </row>
    <row r="104" spans="1:6" ht="21" x14ac:dyDescent="0.35">
      <c r="A104" s="24"/>
      <c r="B104" s="25"/>
      <c r="C104" s="24">
        <v>95</v>
      </c>
      <c r="D104" s="26">
        <f>_xlfn.BINOM.DIST(C104,$B$5,$B$7,FALSE)</f>
        <v>8.6958005400773098E-133</v>
      </c>
      <c r="E104" s="28">
        <f t="shared" si="1"/>
        <v>8.6958005400773103E-131</v>
      </c>
      <c r="F104" s="24"/>
    </row>
    <row r="105" spans="1:6" ht="21" x14ac:dyDescent="0.35">
      <c r="A105" s="24"/>
      <c r="B105" s="25"/>
      <c r="C105" s="24">
        <v>96</v>
      </c>
      <c r="D105" s="26">
        <f>_xlfn.BINOM.DIST(C105,$B$5,$B$7,FALSE)</f>
        <v>1.3396221509245956E-134</v>
      </c>
      <c r="E105" s="28">
        <f t="shared" si="1"/>
        <v>1.3396221509245957E-132</v>
      </c>
      <c r="F105" s="24"/>
    </row>
    <row r="106" spans="1:6" ht="21" x14ac:dyDescent="0.35">
      <c r="A106" s="24"/>
      <c r="B106" s="25"/>
      <c r="C106" s="24">
        <v>97</v>
      </c>
      <c r="D106" s="26">
        <f>_xlfn.BINOM.DIST(C106,$B$5,$B$7,FALSE)</f>
        <v>2.0419812090668565E-136</v>
      </c>
      <c r="E106" s="28">
        <f t="shared" si="1"/>
        <v>2.0419812090668565E-134</v>
      </c>
      <c r="F106" s="24"/>
    </row>
    <row r="107" spans="1:6" ht="21" x14ac:dyDescent="0.35">
      <c r="A107" s="24"/>
      <c r="B107" s="25"/>
      <c r="C107" s="24">
        <v>98</v>
      </c>
      <c r="D107" s="26">
        <f>_xlfn.BINOM.DIST(C107,$B$5,$B$7,FALSE)</f>
        <v>3.0800939845661061E-138</v>
      </c>
      <c r="E107" s="28">
        <f t="shared" si="1"/>
        <v>3.0800939845661062E-136</v>
      </c>
      <c r="F107" s="24"/>
    </row>
    <row r="108" spans="1:6" ht="21" x14ac:dyDescent="0.35">
      <c r="A108" s="24"/>
      <c r="B108" s="25"/>
      <c r="C108" s="24">
        <v>99</v>
      </c>
      <c r="D108" s="26">
        <f>_xlfn.BINOM.DIST(C108,$B$5,$B$7,FALSE)</f>
        <v>4.5979495329410354E-140</v>
      </c>
      <c r="E108" s="28">
        <f t="shared" si="1"/>
        <v>4.5979495329410352E-138</v>
      </c>
      <c r="F108" s="24"/>
    </row>
    <row r="109" spans="1:6" ht="21" x14ac:dyDescent="0.35">
      <c r="A109" s="24"/>
      <c r="B109" s="25"/>
      <c r="C109" s="24">
        <v>100</v>
      </c>
      <c r="D109" s="26">
        <f>_xlfn.BINOM.DIST(C109,$B$5,$B$7,FALSE)</f>
        <v>6.7935492023750554E-142</v>
      </c>
      <c r="E109" s="28">
        <f t="shared" si="1"/>
        <v>6.7935492023750555E-140</v>
      </c>
      <c r="F109" s="24"/>
    </row>
    <row r="110" spans="1:6" ht="21" x14ac:dyDescent="0.35">
      <c r="A110" s="24"/>
      <c r="B110" s="25"/>
      <c r="C110" s="24"/>
      <c r="D110" s="26"/>
      <c r="E110" s="28"/>
      <c r="F110" s="24"/>
    </row>
    <row r="111" spans="1:6" ht="21" x14ac:dyDescent="0.35">
      <c r="A111" s="24"/>
      <c r="B111" s="25"/>
      <c r="C111" s="24"/>
      <c r="D111" s="26"/>
      <c r="E111" s="28"/>
      <c r="F111" s="24"/>
    </row>
    <row r="112" spans="1:6" ht="21" x14ac:dyDescent="0.35">
      <c r="A112" s="24"/>
      <c r="B112" s="25"/>
      <c r="C112" s="24"/>
      <c r="D112" s="26"/>
      <c r="E112" s="28"/>
      <c r="F112" s="24"/>
    </row>
    <row r="113" spans="1:6" ht="21" x14ac:dyDescent="0.35">
      <c r="A113" s="24"/>
      <c r="B113" s="25"/>
      <c r="C113" s="24"/>
      <c r="D113" s="26"/>
      <c r="E113" s="28"/>
      <c r="F113" s="24"/>
    </row>
    <row r="114" spans="1:6" ht="21" x14ac:dyDescent="0.35">
      <c r="A114" s="24"/>
      <c r="B114" s="25"/>
      <c r="C114" s="24"/>
      <c r="D114" s="26"/>
      <c r="E114" s="28"/>
      <c r="F114" s="24"/>
    </row>
    <row r="115" spans="1:6" ht="21" x14ac:dyDescent="0.35">
      <c r="A115" s="24"/>
      <c r="B115" s="25"/>
      <c r="C115" s="24"/>
      <c r="D115" s="26"/>
      <c r="E115" s="28"/>
      <c r="F115" s="24"/>
    </row>
    <row r="116" spans="1:6" ht="21" x14ac:dyDescent="0.35">
      <c r="A116" s="24"/>
      <c r="B116" s="25"/>
      <c r="C116" s="24"/>
      <c r="D116" s="26"/>
      <c r="E116" s="28"/>
      <c r="F116" s="24"/>
    </row>
    <row r="117" spans="1:6" ht="21" x14ac:dyDescent="0.35">
      <c r="A117" s="24"/>
      <c r="B117" s="25"/>
      <c r="C117" s="24"/>
      <c r="D117" s="26"/>
      <c r="E117" s="28"/>
      <c r="F117" s="24"/>
    </row>
    <row r="118" spans="1:6" ht="21" x14ac:dyDescent="0.35">
      <c r="A118" s="24"/>
      <c r="B118" s="25"/>
      <c r="C118" s="24"/>
      <c r="D118" s="26"/>
      <c r="E118" s="28"/>
      <c r="F118" s="24"/>
    </row>
    <row r="119" spans="1:6" ht="21" x14ac:dyDescent="0.35">
      <c r="A119" s="24"/>
      <c r="B119" s="25"/>
      <c r="C119" s="24"/>
      <c r="D119" s="26"/>
      <c r="E119" s="28"/>
      <c r="F119" s="24"/>
    </row>
    <row r="120" spans="1:6" ht="21" x14ac:dyDescent="0.35">
      <c r="A120" s="24"/>
      <c r="B120" s="25"/>
      <c r="C120" s="24"/>
      <c r="D120" s="26"/>
      <c r="E120" s="28"/>
      <c r="F120" s="24"/>
    </row>
    <row r="121" spans="1:6" ht="21" x14ac:dyDescent="0.35">
      <c r="A121" s="24"/>
      <c r="B121" s="25"/>
      <c r="C121" s="24"/>
      <c r="D121" s="26"/>
      <c r="E121" s="28"/>
      <c r="F121" s="24"/>
    </row>
    <row r="122" spans="1:6" ht="21" x14ac:dyDescent="0.35">
      <c r="A122" s="24"/>
      <c r="B122" s="25"/>
      <c r="C122" s="24"/>
      <c r="D122" s="26"/>
      <c r="E122" s="28"/>
      <c r="F122" s="24"/>
    </row>
    <row r="123" spans="1:6" ht="21" x14ac:dyDescent="0.35">
      <c r="A123" s="24"/>
      <c r="B123" s="25"/>
      <c r="C123" s="24"/>
      <c r="D123" s="26"/>
      <c r="E123" s="28"/>
      <c r="F123" s="24"/>
    </row>
    <row r="124" spans="1:6" ht="21" x14ac:dyDescent="0.35">
      <c r="A124" s="24"/>
      <c r="B124" s="25"/>
      <c r="C124" s="24"/>
      <c r="D124" s="26"/>
      <c r="E124" s="28"/>
      <c r="F124" s="24"/>
    </row>
    <row r="125" spans="1:6" ht="21" x14ac:dyDescent="0.35">
      <c r="A125" s="24"/>
      <c r="B125" s="25"/>
      <c r="C125" s="24"/>
      <c r="D125" s="26"/>
      <c r="E125" s="28"/>
      <c r="F125" s="24"/>
    </row>
    <row r="126" spans="1:6" ht="21" x14ac:dyDescent="0.35">
      <c r="A126" s="24"/>
      <c r="B126" s="25"/>
      <c r="C126" s="24"/>
      <c r="D126" s="26"/>
      <c r="E126" s="28"/>
      <c r="F126" s="24"/>
    </row>
    <row r="127" spans="1:6" ht="21" x14ac:dyDescent="0.35">
      <c r="A127" s="24"/>
      <c r="B127" s="25"/>
      <c r="C127" s="24"/>
      <c r="D127" s="26"/>
      <c r="E127" s="28"/>
      <c r="F127" s="24"/>
    </row>
    <row r="128" spans="1:6" ht="21" x14ac:dyDescent="0.35">
      <c r="A128" s="24"/>
      <c r="B128" s="25"/>
      <c r="C128" s="24"/>
      <c r="D128" s="26"/>
      <c r="E128" s="28"/>
      <c r="F128" s="24"/>
    </row>
    <row r="129" spans="1:6" ht="21" x14ac:dyDescent="0.35">
      <c r="A129" s="24"/>
      <c r="B129" s="25"/>
      <c r="C129" s="24"/>
      <c r="D129" s="26"/>
      <c r="E129" s="28"/>
      <c r="F129" s="24"/>
    </row>
    <row r="130" spans="1:6" ht="21" x14ac:dyDescent="0.35">
      <c r="A130" s="24"/>
      <c r="B130" s="25"/>
      <c r="C130" s="24"/>
      <c r="D130" s="26"/>
      <c r="E130" s="28"/>
      <c r="F130" s="24"/>
    </row>
    <row r="131" spans="1:6" ht="21" x14ac:dyDescent="0.35">
      <c r="A131" s="24"/>
      <c r="B131" s="25"/>
      <c r="C131" s="24"/>
      <c r="D131" s="26"/>
      <c r="E131" s="28"/>
      <c r="F131" s="24"/>
    </row>
    <row r="132" spans="1:6" ht="21" x14ac:dyDescent="0.35">
      <c r="A132" s="24"/>
      <c r="B132" s="25"/>
      <c r="C132" s="24"/>
      <c r="D132" s="26"/>
      <c r="E132" s="28"/>
      <c r="F132" s="24"/>
    </row>
    <row r="133" spans="1:6" ht="21" x14ac:dyDescent="0.35">
      <c r="A133" s="24"/>
      <c r="B133" s="25"/>
      <c r="C133" s="24"/>
      <c r="D133" s="26"/>
      <c r="E133" s="28"/>
      <c r="F133" s="24"/>
    </row>
    <row r="134" spans="1:6" ht="21" x14ac:dyDescent="0.35">
      <c r="A134" s="24"/>
      <c r="B134" s="25"/>
      <c r="C134" s="24"/>
      <c r="D134" s="26"/>
      <c r="E134" s="28"/>
      <c r="F134" s="24"/>
    </row>
    <row r="135" spans="1:6" ht="21" x14ac:dyDescent="0.35">
      <c r="A135" s="24"/>
      <c r="B135" s="25"/>
      <c r="C135" s="24"/>
      <c r="D135" s="26"/>
      <c r="E135" s="28"/>
      <c r="F135" s="24"/>
    </row>
    <row r="136" spans="1:6" ht="21" x14ac:dyDescent="0.35">
      <c r="A136" s="24"/>
      <c r="B136" s="25"/>
      <c r="C136" s="24"/>
      <c r="D136" s="26"/>
      <c r="E136" s="28"/>
      <c r="F136" s="24"/>
    </row>
    <row r="137" spans="1:6" ht="21" x14ac:dyDescent="0.35">
      <c r="A137" s="24"/>
      <c r="B137" s="25"/>
      <c r="C137" s="24"/>
      <c r="D137" s="26"/>
      <c r="E137" s="28"/>
      <c r="F137" s="24"/>
    </row>
    <row r="138" spans="1:6" ht="21" x14ac:dyDescent="0.35">
      <c r="A138" s="24"/>
      <c r="B138" s="25"/>
      <c r="C138" s="24"/>
      <c r="D138" s="26"/>
      <c r="E138" s="28"/>
      <c r="F138" s="24"/>
    </row>
    <row r="139" spans="1:6" ht="21" x14ac:dyDescent="0.35">
      <c r="A139" s="24"/>
      <c r="B139" s="25"/>
      <c r="C139" s="24"/>
      <c r="D139" s="26"/>
      <c r="E139" s="28"/>
      <c r="F139" s="24"/>
    </row>
    <row r="140" spans="1:6" ht="21" x14ac:dyDescent="0.35">
      <c r="A140" s="24"/>
      <c r="B140" s="25"/>
      <c r="C140" s="24"/>
      <c r="D140" s="26"/>
      <c r="E140" s="28"/>
      <c r="F140" s="24"/>
    </row>
    <row r="141" spans="1:6" ht="21" x14ac:dyDescent="0.35">
      <c r="A141" s="24"/>
      <c r="B141" s="25"/>
      <c r="C141" s="24"/>
      <c r="D141" s="26"/>
      <c r="E141" s="28"/>
      <c r="F141" s="24"/>
    </row>
    <row r="142" spans="1:6" ht="21" x14ac:dyDescent="0.35">
      <c r="A142" s="24"/>
      <c r="B142" s="25"/>
      <c r="C142" s="24"/>
      <c r="D142" s="26"/>
      <c r="E142" s="28"/>
      <c r="F142" s="24"/>
    </row>
    <row r="143" spans="1:6" ht="21" x14ac:dyDescent="0.35">
      <c r="A143" s="24"/>
      <c r="B143" s="25"/>
      <c r="C143" s="24"/>
      <c r="D143" s="26"/>
      <c r="E143" s="28"/>
      <c r="F143" s="24"/>
    </row>
    <row r="144" spans="1:6" ht="21" x14ac:dyDescent="0.35">
      <c r="A144" s="24"/>
      <c r="B144" s="25"/>
      <c r="C144" s="24"/>
      <c r="D144" s="26"/>
      <c r="E144" s="28"/>
      <c r="F144" s="24"/>
    </row>
    <row r="145" spans="1:6" ht="21" x14ac:dyDescent="0.35">
      <c r="A145" s="24"/>
      <c r="B145" s="25"/>
      <c r="C145" s="24"/>
      <c r="D145" s="26"/>
      <c r="E145" s="28"/>
      <c r="F145" s="24"/>
    </row>
    <row r="146" spans="1:6" ht="21" x14ac:dyDescent="0.35">
      <c r="A146" s="24"/>
      <c r="B146" s="25"/>
      <c r="C146" s="24"/>
      <c r="D146" s="26"/>
      <c r="E146" s="28"/>
      <c r="F146" s="24"/>
    </row>
    <row r="147" spans="1:6" ht="21" x14ac:dyDescent="0.35">
      <c r="A147" s="24"/>
      <c r="B147" s="25"/>
      <c r="C147" s="24"/>
      <c r="D147" s="26"/>
      <c r="E147" s="28"/>
      <c r="F147" s="24"/>
    </row>
    <row r="148" spans="1:6" ht="21" x14ac:dyDescent="0.35">
      <c r="A148" s="24"/>
      <c r="B148" s="25"/>
      <c r="C148" s="24"/>
      <c r="D148" s="26"/>
      <c r="E148" s="28"/>
      <c r="F148" s="24"/>
    </row>
    <row r="149" spans="1:6" ht="21" x14ac:dyDescent="0.35">
      <c r="A149" s="24"/>
      <c r="B149" s="25"/>
      <c r="C149" s="24"/>
      <c r="D149" s="26"/>
      <c r="E149" s="28"/>
      <c r="F149" s="24"/>
    </row>
    <row r="150" spans="1:6" ht="21" x14ac:dyDescent="0.35">
      <c r="A150" s="24"/>
      <c r="B150" s="25"/>
      <c r="C150" s="24"/>
      <c r="D150" s="26"/>
      <c r="E150" s="28"/>
      <c r="F150" s="24"/>
    </row>
    <row r="151" spans="1:6" ht="21" x14ac:dyDescent="0.35">
      <c r="A151" s="24"/>
      <c r="B151" s="25"/>
      <c r="C151" s="24"/>
      <c r="D151" s="26"/>
      <c r="E151" s="28"/>
      <c r="F151" s="24"/>
    </row>
    <row r="152" spans="1:6" ht="21" x14ac:dyDescent="0.35">
      <c r="A152" s="24"/>
      <c r="B152" s="25"/>
      <c r="C152" s="24"/>
      <c r="D152" s="26"/>
      <c r="E152" s="28"/>
      <c r="F152" s="24"/>
    </row>
    <row r="153" spans="1:6" ht="21" x14ac:dyDescent="0.35">
      <c r="A153" s="24"/>
      <c r="B153" s="25"/>
      <c r="C153" s="24"/>
      <c r="D153" s="26"/>
      <c r="E153" s="28"/>
      <c r="F153" s="24"/>
    </row>
    <row r="154" spans="1:6" ht="21" x14ac:dyDescent="0.35">
      <c r="A154" s="24"/>
      <c r="B154" s="25"/>
      <c r="C154" s="24"/>
      <c r="D154" s="26"/>
      <c r="E154" s="28"/>
      <c r="F154" s="24"/>
    </row>
    <row r="155" spans="1:6" ht="21" x14ac:dyDescent="0.35">
      <c r="A155" s="24"/>
      <c r="B155" s="25"/>
      <c r="C155" s="24"/>
      <c r="D155" s="26"/>
      <c r="E155" s="28"/>
      <c r="F155" s="24"/>
    </row>
    <row r="156" spans="1:6" ht="21" x14ac:dyDescent="0.35">
      <c r="A156" s="24"/>
      <c r="B156" s="25"/>
      <c r="C156" s="24"/>
      <c r="D156" s="26"/>
      <c r="E156" s="28"/>
      <c r="F156" s="24"/>
    </row>
    <row r="157" spans="1:6" ht="21" x14ac:dyDescent="0.35">
      <c r="A157" s="24"/>
      <c r="B157" s="25"/>
      <c r="C157" s="24"/>
      <c r="D157" s="26"/>
      <c r="E157" s="28"/>
      <c r="F157" s="24"/>
    </row>
    <row r="158" spans="1:6" ht="21" x14ac:dyDescent="0.35">
      <c r="A158" s="24"/>
      <c r="B158" s="25"/>
      <c r="C158" s="24"/>
      <c r="D158" s="26"/>
      <c r="E158" s="28"/>
      <c r="F158" s="24"/>
    </row>
    <row r="159" spans="1:6" ht="21" x14ac:dyDescent="0.35">
      <c r="A159" s="24"/>
      <c r="B159" s="25"/>
      <c r="C159" s="24"/>
      <c r="D159" s="26"/>
      <c r="E159" s="28"/>
      <c r="F159" s="24"/>
    </row>
    <row r="160" spans="1:6" ht="21" x14ac:dyDescent="0.35">
      <c r="A160" s="24"/>
      <c r="B160" s="25"/>
      <c r="C160" s="24"/>
      <c r="D160" s="26"/>
      <c r="E160" s="28"/>
      <c r="F160" s="24"/>
    </row>
    <row r="161" spans="1:6" ht="21" x14ac:dyDescent="0.35">
      <c r="A161" s="24"/>
      <c r="B161" s="25"/>
      <c r="C161" s="24"/>
      <c r="D161" s="26"/>
      <c r="E161" s="28"/>
      <c r="F161" s="24"/>
    </row>
    <row r="162" spans="1:6" ht="21" x14ac:dyDescent="0.35">
      <c r="A162" s="24"/>
      <c r="B162" s="25"/>
      <c r="C162" s="24"/>
      <c r="D162" s="26"/>
      <c r="E162" s="28"/>
      <c r="F162" s="24"/>
    </row>
    <row r="163" spans="1:6" ht="21" x14ac:dyDescent="0.35">
      <c r="A163" s="24"/>
      <c r="B163" s="25"/>
      <c r="C163" s="24"/>
      <c r="D163" s="26"/>
      <c r="E163" s="28"/>
      <c r="F163" s="24"/>
    </row>
    <row r="164" spans="1:6" ht="21" x14ac:dyDescent="0.35">
      <c r="A164" s="24"/>
      <c r="B164" s="25"/>
      <c r="C164" s="24"/>
      <c r="D164" s="26"/>
      <c r="E164" s="28"/>
      <c r="F164" s="24"/>
    </row>
    <row r="165" spans="1:6" ht="21" x14ac:dyDescent="0.35">
      <c r="A165" s="24"/>
      <c r="B165" s="25"/>
      <c r="C165" s="24"/>
      <c r="D165" s="26"/>
      <c r="E165" s="28"/>
      <c r="F165" s="24"/>
    </row>
    <row r="166" spans="1:6" ht="21" x14ac:dyDescent="0.35">
      <c r="A166" s="24"/>
      <c r="B166" s="25"/>
      <c r="C166" s="24"/>
      <c r="D166" s="26"/>
      <c r="E166" s="28"/>
      <c r="F166" s="24"/>
    </row>
    <row r="167" spans="1:6" ht="21" x14ac:dyDescent="0.35">
      <c r="A167" s="24"/>
      <c r="B167" s="25"/>
      <c r="C167" s="24"/>
      <c r="D167" s="26"/>
      <c r="E167" s="28"/>
      <c r="F167" s="24"/>
    </row>
    <row r="168" spans="1:6" ht="21" x14ac:dyDescent="0.35">
      <c r="A168" s="24"/>
      <c r="B168" s="25"/>
      <c r="C168" s="24"/>
      <c r="D168" s="26"/>
      <c r="E168" s="28"/>
      <c r="F168" s="24"/>
    </row>
    <row r="169" spans="1:6" ht="21" x14ac:dyDescent="0.35">
      <c r="A169" s="24"/>
      <c r="B169" s="25"/>
      <c r="C169" s="24"/>
      <c r="D169" s="26"/>
      <c r="E169" s="28"/>
      <c r="F169" s="24"/>
    </row>
    <row r="170" spans="1:6" ht="21" x14ac:dyDescent="0.35">
      <c r="A170" s="24"/>
      <c r="B170" s="25"/>
      <c r="C170" s="24"/>
      <c r="D170" s="26"/>
      <c r="E170" s="28"/>
      <c r="F170" s="24"/>
    </row>
    <row r="171" spans="1:6" ht="21" x14ac:dyDescent="0.35">
      <c r="A171" s="24"/>
      <c r="B171" s="25"/>
      <c r="C171" s="24"/>
      <c r="D171" s="26"/>
      <c r="E171" s="28"/>
      <c r="F171" s="24"/>
    </row>
    <row r="172" spans="1:6" ht="21" x14ac:dyDescent="0.35">
      <c r="A172" s="24"/>
      <c r="B172" s="25"/>
      <c r="C172" s="24"/>
      <c r="D172" s="26"/>
      <c r="E172" s="28"/>
      <c r="F172" s="24"/>
    </row>
    <row r="173" spans="1:6" ht="21" x14ac:dyDescent="0.35">
      <c r="A173" s="24"/>
      <c r="B173" s="25"/>
      <c r="C173" s="24"/>
      <c r="D173" s="26"/>
      <c r="E173" s="28"/>
      <c r="F173" s="24"/>
    </row>
    <row r="174" spans="1:6" ht="21" x14ac:dyDescent="0.35">
      <c r="A174" s="24"/>
      <c r="B174" s="25"/>
      <c r="C174" s="24"/>
      <c r="D174" s="26"/>
      <c r="E174" s="28"/>
      <c r="F174" s="24"/>
    </row>
    <row r="175" spans="1:6" ht="21" x14ac:dyDescent="0.35">
      <c r="A175" s="24"/>
      <c r="B175" s="25"/>
      <c r="C175" s="24"/>
      <c r="D175" s="26"/>
      <c r="E175" s="28"/>
      <c r="F175" s="24"/>
    </row>
    <row r="176" spans="1:6" ht="21" x14ac:dyDescent="0.35">
      <c r="A176" s="24"/>
      <c r="B176" s="25"/>
      <c r="C176" s="24"/>
      <c r="D176" s="26"/>
      <c r="E176" s="28"/>
      <c r="F176" s="24"/>
    </row>
    <row r="177" spans="1:6" ht="21" x14ac:dyDescent="0.35">
      <c r="A177" s="24"/>
      <c r="B177" s="25"/>
      <c r="C177" s="24"/>
      <c r="D177" s="26"/>
      <c r="E177" s="28"/>
      <c r="F177" s="24"/>
    </row>
    <row r="178" spans="1:6" ht="21" x14ac:dyDescent="0.35">
      <c r="A178" s="24"/>
      <c r="B178" s="25"/>
      <c r="C178" s="24"/>
      <c r="D178" s="26"/>
      <c r="E178" s="28"/>
      <c r="F178" s="24"/>
    </row>
    <row r="179" spans="1:6" ht="21" x14ac:dyDescent="0.35">
      <c r="A179" s="24"/>
      <c r="B179" s="25"/>
      <c r="C179" s="24"/>
      <c r="D179" s="26"/>
      <c r="E179" s="28"/>
      <c r="F179" s="24"/>
    </row>
    <row r="180" spans="1:6" ht="21" x14ac:dyDescent="0.35">
      <c r="A180" s="24"/>
      <c r="B180" s="25"/>
      <c r="C180" s="24"/>
      <c r="D180" s="26"/>
      <c r="E180" s="28"/>
      <c r="F180" s="24"/>
    </row>
    <row r="181" spans="1:6" ht="21" x14ac:dyDescent="0.35">
      <c r="A181" s="24"/>
      <c r="B181" s="25"/>
      <c r="C181" s="24"/>
      <c r="D181" s="26"/>
      <c r="E181" s="28"/>
      <c r="F181" s="24"/>
    </row>
    <row r="182" spans="1:6" ht="21" x14ac:dyDescent="0.35">
      <c r="A182" s="24"/>
      <c r="B182" s="25"/>
      <c r="C182" s="24"/>
      <c r="D182" s="26"/>
      <c r="E182" s="28"/>
      <c r="F182" s="24"/>
    </row>
    <row r="183" spans="1:6" ht="21" x14ac:dyDescent="0.35">
      <c r="A183" s="24"/>
      <c r="B183" s="25"/>
      <c r="C183" s="24"/>
      <c r="D183" s="26"/>
      <c r="E183" s="28"/>
      <c r="F183" s="24"/>
    </row>
    <row r="184" spans="1:6" ht="21" x14ac:dyDescent="0.35">
      <c r="A184" s="24"/>
      <c r="B184" s="25"/>
      <c r="C184" s="24"/>
      <c r="D184" s="26"/>
      <c r="E184" s="28"/>
      <c r="F184" s="24"/>
    </row>
    <row r="185" spans="1:6" ht="21" x14ac:dyDescent="0.35">
      <c r="A185" s="24"/>
      <c r="B185" s="25"/>
      <c r="C185" s="24"/>
      <c r="D185" s="26"/>
      <c r="E185" s="28"/>
      <c r="F185" s="24"/>
    </row>
    <row r="186" spans="1:6" ht="21" x14ac:dyDescent="0.35">
      <c r="A186" s="24"/>
      <c r="B186" s="25"/>
      <c r="C186" s="24"/>
      <c r="D186" s="26"/>
      <c r="E186" s="28"/>
      <c r="F186" s="24"/>
    </row>
    <row r="187" spans="1:6" ht="21" x14ac:dyDescent="0.35">
      <c r="A187" s="24"/>
      <c r="B187" s="25"/>
      <c r="C187" s="24"/>
      <c r="D187" s="26"/>
      <c r="E187" s="28"/>
      <c r="F187" s="24"/>
    </row>
    <row r="188" spans="1:6" ht="21" x14ac:dyDescent="0.35">
      <c r="A188" s="24"/>
      <c r="B188" s="25"/>
      <c r="C188" s="24"/>
      <c r="D188" s="26"/>
      <c r="E188" s="28"/>
      <c r="F188" s="24"/>
    </row>
    <row r="189" spans="1:6" ht="21" x14ac:dyDescent="0.35">
      <c r="A189" s="24"/>
      <c r="B189" s="25"/>
      <c r="C189" s="24"/>
      <c r="D189" s="26"/>
      <c r="E189" s="28"/>
      <c r="F189" s="24"/>
    </row>
    <row r="190" spans="1:6" ht="21" x14ac:dyDescent="0.35">
      <c r="A190" s="24"/>
      <c r="B190" s="25"/>
      <c r="C190" s="24"/>
      <c r="D190" s="26"/>
      <c r="E190" s="28"/>
      <c r="F190" s="24"/>
    </row>
    <row r="191" spans="1:6" ht="21" x14ac:dyDescent="0.35">
      <c r="A191" s="24"/>
      <c r="B191" s="25"/>
      <c r="C191" s="24"/>
      <c r="D191" s="26"/>
      <c r="E191" s="28"/>
      <c r="F191" s="24"/>
    </row>
    <row r="192" spans="1:6" ht="21" x14ac:dyDescent="0.35">
      <c r="A192" s="24"/>
      <c r="B192" s="25"/>
      <c r="C192" s="24"/>
      <c r="D192" s="26"/>
      <c r="E192" s="28"/>
      <c r="F192" s="24"/>
    </row>
    <row r="193" spans="1:6" ht="21" x14ac:dyDescent="0.35">
      <c r="A193" s="24"/>
      <c r="B193" s="25"/>
      <c r="C193" s="24"/>
      <c r="D193" s="26"/>
      <c r="E193" s="28"/>
      <c r="F193" s="24"/>
    </row>
    <row r="194" spans="1:6" ht="21" x14ac:dyDescent="0.35">
      <c r="A194" s="24"/>
      <c r="B194" s="25"/>
      <c r="C194" s="24"/>
      <c r="D194" s="26"/>
      <c r="E194" s="28"/>
      <c r="F194" s="24"/>
    </row>
    <row r="195" spans="1:6" ht="21" x14ac:dyDescent="0.35">
      <c r="A195" s="24"/>
      <c r="B195" s="25"/>
      <c r="C195" s="24"/>
      <c r="D195" s="26"/>
      <c r="E195" s="28"/>
      <c r="F195" s="24"/>
    </row>
    <row r="196" spans="1:6" ht="21" x14ac:dyDescent="0.35">
      <c r="A196" s="24"/>
      <c r="B196" s="25"/>
      <c r="C196" s="24"/>
      <c r="D196" s="26"/>
      <c r="E196" s="28"/>
      <c r="F196" s="24"/>
    </row>
    <row r="197" spans="1:6" ht="21" x14ac:dyDescent="0.35">
      <c r="A197" s="24"/>
      <c r="B197" s="25"/>
      <c r="C197" s="24"/>
      <c r="D197" s="26"/>
      <c r="E197" s="28"/>
      <c r="F197" s="24"/>
    </row>
    <row r="198" spans="1:6" ht="21" x14ac:dyDescent="0.35">
      <c r="A198" s="24"/>
      <c r="B198" s="25"/>
      <c r="C198" s="24"/>
      <c r="D198" s="26"/>
      <c r="E198" s="28"/>
      <c r="F198" s="24"/>
    </row>
    <row r="199" spans="1:6" ht="21" x14ac:dyDescent="0.35">
      <c r="A199" s="24"/>
      <c r="B199" s="25"/>
      <c r="C199" s="24"/>
      <c r="D199" s="26"/>
      <c r="E199" s="28"/>
      <c r="F199" s="24"/>
    </row>
    <row r="200" spans="1:6" ht="21" x14ac:dyDescent="0.35">
      <c r="A200" s="24"/>
      <c r="B200" s="25"/>
      <c r="C200" s="24"/>
      <c r="D200" s="26"/>
      <c r="E200" s="28"/>
      <c r="F200" s="24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Epoch 211</vt:lpstr>
      <vt:lpstr>Reserves-Rewards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Damjan Ostrelič</dc:creator>
  <cp:lastModifiedBy>Damjan Ostrelič</cp:lastModifiedBy>
  <dcterms:created xsi:type="dcterms:W3CDTF">2020-08-16T10:44:56Z</dcterms:created>
  <dcterms:modified xsi:type="dcterms:W3CDTF">2020-08-16T17:46:14Z</dcterms:modified>
</cp:coreProperties>
</file>