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31879731-015D-4F2D-A25E-60435BC57F0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202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8" i="1" l="1"/>
  <c r="AF65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6" i="1"/>
  <c r="AN277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J276" i="1"/>
  <c r="AI276" i="1"/>
  <c r="AH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L276" i="1"/>
  <c r="I276" i="1"/>
  <c r="H276" i="1"/>
  <c r="G276" i="1"/>
  <c r="F276" i="1"/>
  <c r="E276" i="1"/>
  <c r="D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E292" i="1"/>
  <c r="AF292" i="1"/>
  <c r="AJ219" i="1"/>
  <c r="AI219" i="1"/>
  <c r="AH219" i="1"/>
  <c r="AD219" i="1"/>
  <c r="AC219" i="1"/>
  <c r="AB219" i="1"/>
  <c r="AA219" i="1"/>
  <c r="Z219" i="1"/>
  <c r="X219" i="1"/>
  <c r="W219" i="1"/>
  <c r="V219" i="1"/>
  <c r="U219" i="1"/>
  <c r="O219" i="1"/>
  <c r="M219" i="1"/>
  <c r="L219" i="1"/>
  <c r="J219" i="1"/>
  <c r="H219" i="1"/>
  <c r="G219" i="1"/>
  <c r="AJ218" i="1"/>
  <c r="AI218" i="1"/>
  <c r="AH218" i="1"/>
  <c r="AD218" i="1"/>
  <c r="AC218" i="1"/>
  <c r="AB218" i="1"/>
  <c r="AA218" i="1"/>
  <c r="Z218" i="1"/>
  <c r="Y218" i="1"/>
  <c r="X218" i="1"/>
  <c r="W218" i="1"/>
  <c r="V218" i="1"/>
  <c r="U218" i="1"/>
  <c r="S218" i="1"/>
  <c r="O218" i="1"/>
  <c r="M218" i="1"/>
  <c r="L218" i="1"/>
  <c r="K218" i="1"/>
  <c r="J218" i="1"/>
  <c r="H218" i="1"/>
  <c r="G218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22" i="1"/>
  <c r="N239" i="1"/>
  <c r="N166" i="1"/>
  <c r="N218" i="1" s="1"/>
  <c r="N155" i="1"/>
  <c r="N109" i="1"/>
  <c r="N110" i="1"/>
  <c r="N111" i="1"/>
  <c r="N112" i="1"/>
  <c r="N113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08" i="1"/>
  <c r="N49" i="1"/>
  <c r="N51" i="1"/>
  <c r="E53" i="1"/>
  <c r="G162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08" i="1"/>
  <c r="K100" i="1"/>
  <c r="G161" i="1"/>
  <c r="H161" i="1"/>
  <c r="J161" i="1"/>
  <c r="K161" i="1"/>
  <c r="L161" i="1"/>
  <c r="M161" i="1"/>
  <c r="O161" i="1"/>
  <c r="U161" i="1"/>
  <c r="V161" i="1"/>
  <c r="W161" i="1"/>
  <c r="X161" i="1"/>
  <c r="Y161" i="1"/>
  <c r="Z161" i="1"/>
  <c r="AA161" i="1"/>
  <c r="AB161" i="1"/>
  <c r="AC161" i="1"/>
  <c r="AD161" i="1"/>
  <c r="AH161" i="1"/>
  <c r="AI161" i="1"/>
  <c r="AJ161" i="1"/>
  <c r="H162" i="1"/>
  <c r="J162" i="1"/>
  <c r="J276" i="1" s="1"/>
  <c r="L162" i="1"/>
  <c r="M162" i="1"/>
  <c r="M276" i="1" s="1"/>
  <c r="O162" i="1"/>
  <c r="U162" i="1"/>
  <c r="V162" i="1"/>
  <c r="W162" i="1"/>
  <c r="X162" i="1"/>
  <c r="Z162" i="1"/>
  <c r="AA162" i="1"/>
  <c r="AB162" i="1"/>
  <c r="AC162" i="1"/>
  <c r="AD162" i="1"/>
  <c r="AI162" i="1"/>
  <c r="AJ162" i="1"/>
  <c r="AC102" i="1"/>
  <c r="K54" i="1"/>
  <c r="K55" i="1"/>
  <c r="K56" i="1"/>
  <c r="K57" i="1"/>
  <c r="K58" i="1"/>
  <c r="K59" i="1"/>
  <c r="K6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9" i="1"/>
  <c r="K162" i="1"/>
  <c r="K276" i="1" s="1"/>
  <c r="I54" i="1"/>
  <c r="AI103" i="1"/>
  <c r="AJ103" i="1"/>
  <c r="AH102" i="1"/>
  <c r="AI102" i="1"/>
  <c r="AJ102" i="1"/>
  <c r="G102" i="1"/>
  <c r="H102" i="1"/>
  <c r="J102" i="1"/>
  <c r="K102" i="1"/>
  <c r="L102" i="1"/>
  <c r="M102" i="1"/>
  <c r="O102" i="1"/>
  <c r="U102" i="1"/>
  <c r="V102" i="1"/>
  <c r="W102" i="1"/>
  <c r="X102" i="1"/>
  <c r="Z102" i="1"/>
  <c r="AA102" i="1"/>
  <c r="AB102" i="1"/>
  <c r="AD102" i="1"/>
  <c r="G103" i="1"/>
  <c r="H103" i="1"/>
  <c r="J103" i="1"/>
  <c r="K103" i="1"/>
  <c r="L103" i="1"/>
  <c r="M103" i="1"/>
  <c r="O103" i="1"/>
  <c r="U103" i="1"/>
  <c r="V103" i="1"/>
  <c r="W103" i="1"/>
  <c r="X103" i="1"/>
  <c r="Z103" i="1"/>
  <c r="AA103" i="1"/>
  <c r="AB103" i="1"/>
  <c r="AC103" i="1"/>
  <c r="AD103" i="1"/>
  <c r="A48" i="1"/>
  <c r="A44" i="1"/>
  <c r="N161" i="1"/>
  <c r="N100" i="1"/>
  <c r="N72" i="1"/>
  <c r="AC45" i="1"/>
  <c r="AA45" i="1"/>
  <c r="Z45" i="1"/>
  <c r="W45" i="1"/>
  <c r="M45" i="1"/>
  <c r="K45" i="1"/>
  <c r="H45" i="1"/>
  <c r="G45" i="1"/>
  <c r="E45" i="1"/>
  <c r="D45" i="1"/>
  <c r="B240" i="1"/>
  <c r="Q239" i="1"/>
  <c r="S64" i="1"/>
  <c r="R64" i="1"/>
  <c r="S52" i="1"/>
  <c r="S53" i="1"/>
  <c r="S54" i="1"/>
  <c r="S55" i="1"/>
  <c r="S56" i="1"/>
  <c r="S57" i="1"/>
  <c r="S58" i="1"/>
  <c r="S59" i="1"/>
  <c r="S60" i="1"/>
  <c r="S61" i="1"/>
  <c r="S62" i="1"/>
  <c r="S63" i="1"/>
  <c r="S51" i="1"/>
  <c r="R52" i="1"/>
  <c r="R53" i="1"/>
  <c r="R54" i="1"/>
  <c r="R55" i="1"/>
  <c r="R56" i="1"/>
  <c r="R57" i="1"/>
  <c r="R58" i="1"/>
  <c r="R59" i="1"/>
  <c r="R60" i="1"/>
  <c r="R61" i="1"/>
  <c r="R62" i="1"/>
  <c r="R63" i="1"/>
  <c r="R51" i="1"/>
  <c r="A100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G222" i="1"/>
  <c r="R222" i="1"/>
  <c r="Q222" i="1"/>
  <c r="Q216" i="1"/>
  <c r="P222" i="1"/>
  <c r="R42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168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09" i="1"/>
  <c r="AG161" i="1" s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51" i="1"/>
  <c r="P50" i="1"/>
  <c r="Y78" i="1"/>
  <c r="Y51" i="1"/>
  <c r="T222" i="1"/>
  <c r="I238" i="1"/>
  <c r="Q240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R3" i="1"/>
  <c r="R4" i="1"/>
  <c r="R5" i="1"/>
  <c r="R6" i="1"/>
  <c r="R7" i="1"/>
  <c r="R8" i="1"/>
  <c r="R9" i="1"/>
  <c r="R10" i="1"/>
  <c r="R11" i="1"/>
  <c r="R12" i="1"/>
  <c r="R15" i="1"/>
  <c r="R17" i="1"/>
  <c r="R18" i="1"/>
  <c r="R19" i="1"/>
  <c r="R20" i="1"/>
  <c r="R21" i="1"/>
  <c r="R24" i="1"/>
  <c r="R26" i="1"/>
  <c r="R29" i="1"/>
  <c r="R30" i="1"/>
  <c r="R31" i="1"/>
  <c r="R32" i="1"/>
  <c r="R33" i="1"/>
  <c r="R34" i="1"/>
  <c r="R35" i="1"/>
  <c r="R36" i="1"/>
  <c r="R39" i="1"/>
  <c r="R40" i="1"/>
  <c r="R41" i="1"/>
  <c r="R43" i="1"/>
  <c r="R48" i="1"/>
  <c r="R49" i="1"/>
  <c r="R50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N50" i="1"/>
  <c r="N52" i="1"/>
  <c r="N53" i="1"/>
  <c r="N57" i="1"/>
  <c r="N58" i="1"/>
  <c r="N60" i="1"/>
  <c r="N61" i="1"/>
  <c r="N62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B223" i="1"/>
  <c r="N223" i="1" s="1"/>
  <c r="I251" i="1"/>
  <c r="B224" i="1"/>
  <c r="N224" i="1" s="1"/>
  <c r="I252" i="1"/>
  <c r="B225" i="1"/>
  <c r="N225" i="1" s="1"/>
  <c r="I253" i="1"/>
  <c r="B226" i="1"/>
  <c r="N226" i="1" s="1"/>
  <c r="I254" i="1"/>
  <c r="B227" i="1"/>
  <c r="N227" i="1" s="1"/>
  <c r="I255" i="1"/>
  <c r="B228" i="1"/>
  <c r="N228" i="1" s="1"/>
  <c r="I256" i="1"/>
  <c r="B229" i="1"/>
  <c r="N229" i="1" s="1"/>
  <c r="I257" i="1"/>
  <c r="B230" i="1"/>
  <c r="N230" i="1" s="1"/>
  <c r="I258" i="1"/>
  <c r="B231" i="1"/>
  <c r="N231" i="1" s="1"/>
  <c r="I259" i="1"/>
  <c r="B232" i="1"/>
  <c r="N232" i="1" s="1"/>
  <c r="I260" i="1"/>
  <c r="B233" i="1"/>
  <c r="N233" i="1" s="1"/>
  <c r="I261" i="1"/>
  <c r="B234" i="1"/>
  <c r="N234" i="1" s="1"/>
  <c r="I262" i="1"/>
  <c r="B235" i="1"/>
  <c r="N235" i="1" s="1"/>
  <c r="I263" i="1"/>
  <c r="B236" i="1"/>
  <c r="N236" i="1" s="1"/>
  <c r="I264" i="1"/>
  <c r="B237" i="1"/>
  <c r="N237" i="1" s="1"/>
  <c r="I265" i="1"/>
  <c r="I267" i="1"/>
  <c r="I268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9" i="1"/>
  <c r="E240" i="1"/>
  <c r="D223" i="1"/>
  <c r="D224" i="1"/>
  <c r="AE224" i="1" s="1"/>
  <c r="D225" i="1"/>
  <c r="AE225" i="1" s="1"/>
  <c r="D226" i="1"/>
  <c r="AE226" i="1" s="1"/>
  <c r="D227" i="1"/>
  <c r="AE227" i="1" s="1"/>
  <c r="D228" i="1"/>
  <c r="AE228" i="1" s="1"/>
  <c r="D229" i="1"/>
  <c r="AE229" i="1" s="1"/>
  <c r="D230" i="1"/>
  <c r="AE230" i="1" s="1"/>
  <c r="D231" i="1"/>
  <c r="AE231" i="1" s="1"/>
  <c r="D232" i="1"/>
  <c r="AE232" i="1" s="1"/>
  <c r="D233" i="1"/>
  <c r="AE233" i="1" s="1"/>
  <c r="D234" i="1"/>
  <c r="AE234" i="1" s="1"/>
  <c r="D235" i="1"/>
  <c r="AE235" i="1" s="1"/>
  <c r="D236" i="1"/>
  <c r="AE236" i="1" s="1"/>
  <c r="D237" i="1"/>
  <c r="AE237" i="1" s="1"/>
  <c r="D239" i="1"/>
  <c r="AE239" i="1" s="1"/>
  <c r="D240" i="1"/>
  <c r="AF2" i="1"/>
  <c r="C3" i="1"/>
  <c r="AG3" i="1"/>
  <c r="P3" i="1"/>
  <c r="Q3" i="1"/>
  <c r="AF3" i="1"/>
  <c r="C4" i="1"/>
  <c r="AG4" i="1"/>
  <c r="P4" i="1"/>
  <c r="Q4" i="1"/>
  <c r="AF4" i="1"/>
  <c r="C5" i="1"/>
  <c r="AG5" i="1"/>
  <c r="P5" i="1"/>
  <c r="Q5" i="1"/>
  <c r="AF5" i="1"/>
  <c r="C6" i="1"/>
  <c r="AG6" i="1"/>
  <c r="P6" i="1"/>
  <c r="Q6" i="1"/>
  <c r="AF6" i="1"/>
  <c r="C7" i="1"/>
  <c r="AG7" i="1"/>
  <c r="P7" i="1"/>
  <c r="Q7" i="1"/>
  <c r="AF7" i="1"/>
  <c r="C8" i="1"/>
  <c r="AG8" i="1"/>
  <c r="P8" i="1"/>
  <c r="Q8" i="1"/>
  <c r="AF8" i="1"/>
  <c r="C9" i="1"/>
  <c r="AG9" i="1"/>
  <c r="Q9" i="1"/>
  <c r="AF9" i="1"/>
  <c r="C10" i="1"/>
  <c r="AG10" i="1"/>
  <c r="P10" i="1"/>
  <c r="Q10" i="1"/>
  <c r="AF10" i="1"/>
  <c r="C11" i="1"/>
  <c r="AG11" i="1"/>
  <c r="P11" i="1"/>
  <c r="Q11" i="1"/>
  <c r="AF11" i="1"/>
  <c r="C12" i="1"/>
  <c r="AG12" i="1"/>
  <c r="P12" i="1"/>
  <c r="Q12" i="1"/>
  <c r="AF12" i="1"/>
  <c r="C13" i="1"/>
  <c r="AG13" i="1"/>
  <c r="P13" i="1"/>
  <c r="Q13" i="1"/>
  <c r="AF13" i="1"/>
  <c r="C14" i="1"/>
  <c r="AG14" i="1"/>
  <c r="P14" i="1"/>
  <c r="Q14" i="1"/>
  <c r="AF14" i="1"/>
  <c r="C15" i="1"/>
  <c r="AG15" i="1"/>
  <c r="P15" i="1"/>
  <c r="Q15" i="1"/>
  <c r="AF15" i="1"/>
  <c r="C16" i="1"/>
  <c r="AG16" i="1"/>
  <c r="Q16" i="1"/>
  <c r="AF16" i="1"/>
  <c r="C17" i="1"/>
  <c r="AG17" i="1"/>
  <c r="P17" i="1"/>
  <c r="Q17" i="1"/>
  <c r="AF17" i="1"/>
  <c r="C18" i="1"/>
  <c r="AG18" i="1"/>
  <c r="P18" i="1"/>
  <c r="Q18" i="1"/>
  <c r="AF18" i="1"/>
  <c r="C19" i="1"/>
  <c r="AG19" i="1"/>
  <c r="P19" i="1"/>
  <c r="Q19" i="1"/>
  <c r="AF19" i="1"/>
  <c r="C20" i="1"/>
  <c r="AG20" i="1"/>
  <c r="F20" i="1"/>
  <c r="P20" i="1"/>
  <c r="Q20" i="1"/>
  <c r="Y20" i="1"/>
  <c r="AF20" i="1"/>
  <c r="C21" i="1"/>
  <c r="AG21" i="1"/>
  <c r="P21" i="1"/>
  <c r="Q21" i="1"/>
  <c r="AF21" i="1"/>
  <c r="C22" i="1"/>
  <c r="AG22" i="1"/>
  <c r="F22" i="1"/>
  <c r="P22" i="1"/>
  <c r="Q22" i="1"/>
  <c r="AF22" i="1"/>
  <c r="C23" i="1"/>
  <c r="AG23" i="1"/>
  <c r="F23" i="1"/>
  <c r="P23" i="1"/>
  <c r="Q23" i="1"/>
  <c r="AF23" i="1"/>
  <c r="C24" i="1"/>
  <c r="F24" i="1"/>
  <c r="P24" i="1"/>
  <c r="Q24" i="1"/>
  <c r="AF24" i="1"/>
  <c r="C25" i="1"/>
  <c r="AF25" i="1"/>
  <c r="C26" i="1"/>
  <c r="AG26" i="1"/>
  <c r="P26" i="1"/>
  <c r="Q26" i="1"/>
  <c r="T26" i="1"/>
  <c r="AF26" i="1"/>
  <c r="C27" i="1"/>
  <c r="AG27" i="1"/>
  <c r="F27" i="1"/>
  <c r="P27" i="1"/>
  <c r="Q27" i="1"/>
  <c r="T27" i="1"/>
  <c r="AF27" i="1"/>
  <c r="C28" i="1"/>
  <c r="AG28" i="1"/>
  <c r="F28" i="1"/>
  <c r="P28" i="1"/>
  <c r="Q28" i="1"/>
  <c r="T28" i="1"/>
  <c r="AF28" i="1"/>
  <c r="C29" i="1"/>
  <c r="AG29" i="1"/>
  <c r="F29" i="1"/>
  <c r="P29" i="1"/>
  <c r="Q29" i="1"/>
  <c r="T29" i="1"/>
  <c r="Y29" i="1"/>
  <c r="AF29" i="1"/>
  <c r="C30" i="1"/>
  <c r="AG30" i="1"/>
  <c r="P30" i="1"/>
  <c r="Q30" i="1"/>
  <c r="T30" i="1"/>
  <c r="AF30" i="1"/>
  <c r="C31" i="1"/>
  <c r="AG31" i="1"/>
  <c r="F31" i="1"/>
  <c r="P31" i="1"/>
  <c r="Q31" i="1"/>
  <c r="T31" i="1"/>
  <c r="AF31" i="1"/>
  <c r="C32" i="1"/>
  <c r="AG32" i="1"/>
  <c r="P32" i="1"/>
  <c r="Q32" i="1"/>
  <c r="AF32" i="1"/>
  <c r="C33" i="1"/>
  <c r="AG33" i="1"/>
  <c r="P33" i="1"/>
  <c r="Q33" i="1"/>
  <c r="T33" i="1"/>
  <c r="AF33" i="1"/>
  <c r="C34" i="1"/>
  <c r="AG34" i="1"/>
  <c r="P34" i="1"/>
  <c r="Q34" i="1"/>
  <c r="T34" i="1"/>
  <c r="AF34" i="1"/>
  <c r="C35" i="1"/>
  <c r="AG35" i="1"/>
  <c r="F35" i="1"/>
  <c r="P35" i="1"/>
  <c r="Q35" i="1"/>
  <c r="T35" i="1"/>
  <c r="Y35" i="1"/>
  <c r="AF35" i="1"/>
  <c r="C36" i="1"/>
  <c r="AG36" i="1"/>
  <c r="F36" i="1"/>
  <c r="I36" i="1"/>
  <c r="P36" i="1"/>
  <c r="Q36" i="1"/>
  <c r="T36" i="1"/>
  <c r="Y36" i="1"/>
  <c r="AF36" i="1"/>
  <c r="C37" i="1"/>
  <c r="F37" i="1"/>
  <c r="AF37" i="1"/>
  <c r="C38" i="1"/>
  <c r="AF38" i="1"/>
  <c r="C39" i="1"/>
  <c r="AG39" i="1"/>
  <c r="P39" i="1"/>
  <c r="Q39" i="1"/>
  <c r="T39" i="1"/>
  <c r="Y39" i="1"/>
  <c r="AF39" i="1"/>
  <c r="C40" i="1"/>
  <c r="AG40" i="1"/>
  <c r="P40" i="1"/>
  <c r="Q40" i="1"/>
  <c r="T40" i="1"/>
  <c r="Y40" i="1"/>
  <c r="AF40" i="1"/>
  <c r="C41" i="1"/>
  <c r="AG41" i="1"/>
  <c r="P41" i="1"/>
  <c r="Q41" i="1"/>
  <c r="T41" i="1"/>
  <c r="Y41" i="1"/>
  <c r="AF41" i="1"/>
  <c r="C42" i="1"/>
  <c r="F42" i="1"/>
  <c r="P42" i="1"/>
  <c r="Q42" i="1"/>
  <c r="T42" i="1"/>
  <c r="Y42" i="1"/>
  <c r="AF42" i="1"/>
  <c r="C43" i="1"/>
  <c r="AG43" i="1"/>
  <c r="AH43" i="1"/>
  <c r="P43" i="1"/>
  <c r="Q43" i="1"/>
  <c r="T43" i="1"/>
  <c r="Y43" i="1"/>
  <c r="AF43" i="1"/>
  <c r="C48" i="1"/>
  <c r="F48" i="1"/>
  <c r="P48" i="1"/>
  <c r="Q48" i="1"/>
  <c r="T48" i="1"/>
  <c r="Y48" i="1"/>
  <c r="AF48" i="1"/>
  <c r="C49" i="1"/>
  <c r="D49" i="1"/>
  <c r="E49" i="1"/>
  <c r="F49" i="1"/>
  <c r="P49" i="1"/>
  <c r="Q49" i="1"/>
  <c r="T49" i="1"/>
  <c r="Y49" i="1"/>
  <c r="AF49" i="1"/>
  <c r="C50" i="1"/>
  <c r="AG50" i="1"/>
  <c r="AG102" i="1" s="1"/>
  <c r="D50" i="1"/>
  <c r="F50" i="1"/>
  <c r="Q50" i="1"/>
  <c r="T50" i="1"/>
  <c r="Y50" i="1"/>
  <c r="AF50" i="1"/>
  <c r="C51" i="1"/>
  <c r="D51" i="1"/>
  <c r="F51" i="1"/>
  <c r="P51" i="1"/>
  <c r="Q51" i="1"/>
  <c r="T51" i="1"/>
  <c r="AF51" i="1"/>
  <c r="C52" i="1"/>
  <c r="D52" i="1"/>
  <c r="E52" i="1"/>
  <c r="F52" i="1"/>
  <c r="I52" i="1"/>
  <c r="P52" i="1"/>
  <c r="Q52" i="1"/>
  <c r="T52" i="1"/>
  <c r="Y52" i="1"/>
  <c r="AF52" i="1"/>
  <c r="C53" i="1"/>
  <c r="D53" i="1"/>
  <c r="F53" i="1"/>
  <c r="I53" i="1"/>
  <c r="P53" i="1"/>
  <c r="Q53" i="1"/>
  <c r="T53" i="1"/>
  <c r="Y53" i="1"/>
  <c r="AF53" i="1"/>
  <c r="C54" i="1"/>
  <c r="D54" i="1"/>
  <c r="E54" i="1"/>
  <c r="F54" i="1"/>
  <c r="P54" i="1"/>
  <c r="Q54" i="1"/>
  <c r="T54" i="1"/>
  <c r="Y54" i="1"/>
  <c r="AF54" i="1"/>
  <c r="C55" i="1"/>
  <c r="D55" i="1"/>
  <c r="F55" i="1"/>
  <c r="I55" i="1"/>
  <c r="P55" i="1"/>
  <c r="Q55" i="1"/>
  <c r="T55" i="1"/>
  <c r="Y55" i="1"/>
  <c r="AF55" i="1"/>
  <c r="C56" i="1"/>
  <c r="D56" i="1"/>
  <c r="E56" i="1"/>
  <c r="F56" i="1"/>
  <c r="I56" i="1"/>
  <c r="P56" i="1"/>
  <c r="Q56" i="1"/>
  <c r="T56" i="1"/>
  <c r="Y56" i="1"/>
  <c r="AF56" i="1"/>
  <c r="C57" i="1"/>
  <c r="D57" i="1"/>
  <c r="E57" i="1"/>
  <c r="F57" i="1"/>
  <c r="I57" i="1"/>
  <c r="P57" i="1"/>
  <c r="Q57" i="1"/>
  <c r="T57" i="1"/>
  <c r="Y57" i="1"/>
  <c r="AF57" i="1"/>
  <c r="C58" i="1"/>
  <c r="D58" i="1"/>
  <c r="E58" i="1"/>
  <c r="F58" i="1"/>
  <c r="I58" i="1"/>
  <c r="P58" i="1"/>
  <c r="Q58" i="1"/>
  <c r="T58" i="1"/>
  <c r="Y58" i="1"/>
  <c r="AF58" i="1"/>
  <c r="C59" i="1"/>
  <c r="D59" i="1"/>
  <c r="E59" i="1"/>
  <c r="F59" i="1"/>
  <c r="I59" i="1"/>
  <c r="P59" i="1"/>
  <c r="Q59" i="1"/>
  <c r="T59" i="1"/>
  <c r="Y59" i="1"/>
  <c r="AF59" i="1"/>
  <c r="C60" i="1"/>
  <c r="D60" i="1"/>
  <c r="F60" i="1"/>
  <c r="I60" i="1"/>
  <c r="P60" i="1"/>
  <c r="Q60" i="1"/>
  <c r="T60" i="1"/>
  <c r="Y60" i="1"/>
  <c r="AF60" i="1"/>
  <c r="C61" i="1"/>
  <c r="D61" i="1"/>
  <c r="E61" i="1"/>
  <c r="F61" i="1"/>
  <c r="I61" i="1"/>
  <c r="P61" i="1"/>
  <c r="Q61" i="1"/>
  <c r="T61" i="1"/>
  <c r="Y61" i="1"/>
  <c r="AF61" i="1"/>
  <c r="C62" i="1"/>
  <c r="D62" i="1"/>
  <c r="E62" i="1"/>
  <c r="F62" i="1"/>
  <c r="I62" i="1"/>
  <c r="P62" i="1"/>
  <c r="Q62" i="1"/>
  <c r="T62" i="1"/>
  <c r="Y62" i="1"/>
  <c r="AF62" i="1"/>
  <c r="C63" i="1"/>
  <c r="E63" i="1"/>
  <c r="F63" i="1"/>
  <c r="P63" i="1"/>
  <c r="Q63" i="1"/>
  <c r="T63" i="1"/>
  <c r="Y63" i="1"/>
  <c r="AF63" i="1"/>
  <c r="C64" i="1"/>
  <c r="E64" i="1"/>
  <c r="F64" i="1"/>
  <c r="P64" i="1"/>
  <c r="Q64" i="1"/>
  <c r="T64" i="1"/>
  <c r="Y64" i="1"/>
  <c r="AF64" i="1"/>
  <c r="C65" i="1"/>
  <c r="D65" i="1"/>
  <c r="E65" i="1"/>
  <c r="F65" i="1"/>
  <c r="I65" i="1"/>
  <c r="P65" i="1"/>
  <c r="Q65" i="1"/>
  <c r="T65" i="1"/>
  <c r="Y65" i="1"/>
  <c r="C66" i="1"/>
  <c r="D66" i="1"/>
  <c r="E66" i="1"/>
  <c r="F66" i="1"/>
  <c r="I66" i="1"/>
  <c r="P66" i="1"/>
  <c r="Q66" i="1"/>
  <c r="T66" i="1"/>
  <c r="Y66" i="1"/>
  <c r="AF66" i="1"/>
  <c r="C67" i="1"/>
  <c r="D67" i="1"/>
  <c r="E67" i="1"/>
  <c r="F67" i="1"/>
  <c r="I67" i="1"/>
  <c r="P67" i="1"/>
  <c r="Q67" i="1"/>
  <c r="T67" i="1"/>
  <c r="Y67" i="1"/>
  <c r="AF67" i="1"/>
  <c r="C68" i="1"/>
  <c r="D68" i="1"/>
  <c r="E68" i="1"/>
  <c r="F68" i="1"/>
  <c r="I68" i="1"/>
  <c r="P68" i="1"/>
  <c r="Q68" i="1"/>
  <c r="T68" i="1"/>
  <c r="Y68" i="1"/>
  <c r="C69" i="1"/>
  <c r="D69" i="1"/>
  <c r="E69" i="1"/>
  <c r="F69" i="1"/>
  <c r="I69" i="1"/>
  <c r="P69" i="1"/>
  <c r="Q69" i="1"/>
  <c r="T69" i="1"/>
  <c r="Y69" i="1"/>
  <c r="AF69" i="1"/>
  <c r="C70" i="1"/>
  <c r="D70" i="1"/>
  <c r="E70" i="1"/>
  <c r="F70" i="1"/>
  <c r="I70" i="1"/>
  <c r="P70" i="1"/>
  <c r="Q70" i="1"/>
  <c r="T70" i="1"/>
  <c r="Y70" i="1"/>
  <c r="AF70" i="1"/>
  <c r="C71" i="1"/>
  <c r="D71" i="1"/>
  <c r="E71" i="1"/>
  <c r="F71" i="1"/>
  <c r="I71" i="1"/>
  <c r="P71" i="1"/>
  <c r="Q71" i="1"/>
  <c r="T71" i="1"/>
  <c r="Y71" i="1"/>
  <c r="AF71" i="1"/>
  <c r="C72" i="1"/>
  <c r="D72" i="1"/>
  <c r="E72" i="1"/>
  <c r="F72" i="1"/>
  <c r="I72" i="1"/>
  <c r="P72" i="1"/>
  <c r="Q72" i="1"/>
  <c r="T72" i="1"/>
  <c r="Y72" i="1"/>
  <c r="AF72" i="1"/>
  <c r="C73" i="1"/>
  <c r="D73" i="1"/>
  <c r="E73" i="1"/>
  <c r="F73" i="1"/>
  <c r="I73" i="1"/>
  <c r="P73" i="1"/>
  <c r="Q73" i="1"/>
  <c r="T73" i="1"/>
  <c r="Y73" i="1"/>
  <c r="AF73" i="1"/>
  <c r="C74" i="1"/>
  <c r="D74" i="1"/>
  <c r="E74" i="1"/>
  <c r="F74" i="1"/>
  <c r="I74" i="1"/>
  <c r="P74" i="1"/>
  <c r="Q74" i="1"/>
  <c r="T74" i="1"/>
  <c r="Y74" i="1"/>
  <c r="AF74" i="1"/>
  <c r="C75" i="1"/>
  <c r="D75" i="1"/>
  <c r="E75" i="1"/>
  <c r="F75" i="1"/>
  <c r="I75" i="1"/>
  <c r="P75" i="1"/>
  <c r="Q75" i="1"/>
  <c r="T75" i="1"/>
  <c r="Y75" i="1"/>
  <c r="AF75" i="1"/>
  <c r="C76" i="1"/>
  <c r="D76" i="1"/>
  <c r="E76" i="1"/>
  <c r="F76" i="1"/>
  <c r="I76" i="1"/>
  <c r="P76" i="1"/>
  <c r="Q76" i="1"/>
  <c r="T76" i="1"/>
  <c r="Y76" i="1"/>
  <c r="AF76" i="1"/>
  <c r="C77" i="1"/>
  <c r="D77" i="1"/>
  <c r="E77" i="1"/>
  <c r="F77" i="1"/>
  <c r="I77" i="1"/>
  <c r="P77" i="1"/>
  <c r="Q77" i="1"/>
  <c r="Y77" i="1"/>
  <c r="AF77" i="1"/>
  <c r="C78" i="1"/>
  <c r="D78" i="1"/>
  <c r="E78" i="1"/>
  <c r="F78" i="1"/>
  <c r="I78" i="1"/>
  <c r="P78" i="1"/>
  <c r="Q78" i="1"/>
  <c r="T78" i="1"/>
  <c r="AF78" i="1"/>
  <c r="C79" i="1"/>
  <c r="D79" i="1"/>
  <c r="E79" i="1"/>
  <c r="F79" i="1"/>
  <c r="I79" i="1"/>
  <c r="P79" i="1"/>
  <c r="Q79" i="1"/>
  <c r="T79" i="1"/>
  <c r="Y79" i="1"/>
  <c r="AF79" i="1"/>
  <c r="C80" i="1"/>
  <c r="D80" i="1"/>
  <c r="E80" i="1"/>
  <c r="F80" i="1"/>
  <c r="I80" i="1"/>
  <c r="P80" i="1"/>
  <c r="Q80" i="1"/>
  <c r="T80" i="1"/>
  <c r="Y80" i="1"/>
  <c r="AF80" i="1"/>
  <c r="C81" i="1"/>
  <c r="D81" i="1"/>
  <c r="E81" i="1"/>
  <c r="F81" i="1"/>
  <c r="I81" i="1"/>
  <c r="P81" i="1"/>
  <c r="Q81" i="1"/>
  <c r="T81" i="1"/>
  <c r="Y81" i="1"/>
  <c r="AF81" i="1"/>
  <c r="C82" i="1"/>
  <c r="D82" i="1"/>
  <c r="E82" i="1"/>
  <c r="F82" i="1"/>
  <c r="I82" i="1"/>
  <c r="P82" i="1"/>
  <c r="Q82" i="1"/>
  <c r="T82" i="1"/>
  <c r="Y82" i="1"/>
  <c r="AF82" i="1"/>
  <c r="C83" i="1"/>
  <c r="D83" i="1"/>
  <c r="E83" i="1"/>
  <c r="F83" i="1"/>
  <c r="I83" i="1"/>
  <c r="P83" i="1"/>
  <c r="Q83" i="1"/>
  <c r="T83" i="1"/>
  <c r="Y83" i="1"/>
  <c r="AF83" i="1"/>
  <c r="C84" i="1"/>
  <c r="D84" i="1"/>
  <c r="E84" i="1"/>
  <c r="F84" i="1"/>
  <c r="I84" i="1"/>
  <c r="P84" i="1"/>
  <c r="Q84" i="1"/>
  <c r="T84" i="1"/>
  <c r="Y84" i="1"/>
  <c r="AF84" i="1"/>
  <c r="C85" i="1"/>
  <c r="D85" i="1"/>
  <c r="E85" i="1"/>
  <c r="F85" i="1"/>
  <c r="I85" i="1"/>
  <c r="P85" i="1"/>
  <c r="Q85" i="1"/>
  <c r="T85" i="1"/>
  <c r="Y85" i="1"/>
  <c r="AF85" i="1"/>
  <c r="C86" i="1"/>
  <c r="D86" i="1"/>
  <c r="E86" i="1"/>
  <c r="F86" i="1"/>
  <c r="I86" i="1"/>
  <c r="P86" i="1"/>
  <c r="Q86" i="1"/>
  <c r="T86" i="1"/>
  <c r="Y86" i="1"/>
  <c r="AF86" i="1"/>
  <c r="C87" i="1"/>
  <c r="D87" i="1"/>
  <c r="E87" i="1"/>
  <c r="F87" i="1"/>
  <c r="I87" i="1"/>
  <c r="P87" i="1"/>
  <c r="Q87" i="1"/>
  <c r="T87" i="1"/>
  <c r="Y87" i="1"/>
  <c r="AF87" i="1"/>
  <c r="C88" i="1"/>
  <c r="D88" i="1"/>
  <c r="E88" i="1"/>
  <c r="F88" i="1"/>
  <c r="I88" i="1"/>
  <c r="P88" i="1"/>
  <c r="Q88" i="1"/>
  <c r="T88" i="1"/>
  <c r="Y88" i="1"/>
  <c r="AF88" i="1"/>
  <c r="C89" i="1"/>
  <c r="D89" i="1"/>
  <c r="E89" i="1"/>
  <c r="F89" i="1"/>
  <c r="I89" i="1"/>
  <c r="P89" i="1"/>
  <c r="Q89" i="1"/>
  <c r="T89" i="1"/>
  <c r="Y89" i="1"/>
  <c r="AF89" i="1"/>
  <c r="C90" i="1"/>
  <c r="D90" i="1"/>
  <c r="E90" i="1"/>
  <c r="F90" i="1"/>
  <c r="I90" i="1"/>
  <c r="P90" i="1"/>
  <c r="Q90" i="1"/>
  <c r="T90" i="1"/>
  <c r="Y90" i="1"/>
  <c r="AF90" i="1"/>
  <c r="C91" i="1"/>
  <c r="D91" i="1"/>
  <c r="E91" i="1"/>
  <c r="F91" i="1"/>
  <c r="I91" i="1"/>
  <c r="P91" i="1"/>
  <c r="Q91" i="1"/>
  <c r="T91" i="1"/>
  <c r="Y91" i="1"/>
  <c r="AF91" i="1"/>
  <c r="C92" i="1"/>
  <c r="D92" i="1"/>
  <c r="E92" i="1"/>
  <c r="F92" i="1"/>
  <c r="I92" i="1"/>
  <c r="P92" i="1"/>
  <c r="Q92" i="1"/>
  <c r="T92" i="1"/>
  <c r="Y92" i="1"/>
  <c r="AF92" i="1"/>
  <c r="C93" i="1"/>
  <c r="D93" i="1"/>
  <c r="E93" i="1"/>
  <c r="F93" i="1"/>
  <c r="I93" i="1"/>
  <c r="P93" i="1"/>
  <c r="Q93" i="1"/>
  <c r="T93" i="1"/>
  <c r="Y93" i="1"/>
  <c r="AF93" i="1"/>
  <c r="C94" i="1"/>
  <c r="D94" i="1"/>
  <c r="E94" i="1"/>
  <c r="F94" i="1"/>
  <c r="I94" i="1"/>
  <c r="P94" i="1"/>
  <c r="Q94" i="1"/>
  <c r="T94" i="1"/>
  <c r="Y94" i="1"/>
  <c r="AF94" i="1"/>
  <c r="C95" i="1"/>
  <c r="D95" i="1"/>
  <c r="E95" i="1"/>
  <c r="F95" i="1"/>
  <c r="I95" i="1"/>
  <c r="P95" i="1"/>
  <c r="Q95" i="1"/>
  <c r="T95" i="1"/>
  <c r="Y95" i="1"/>
  <c r="AF95" i="1"/>
  <c r="C96" i="1"/>
  <c r="D96" i="1"/>
  <c r="E96" i="1"/>
  <c r="F96" i="1"/>
  <c r="I96" i="1"/>
  <c r="P96" i="1"/>
  <c r="Q96" i="1"/>
  <c r="T96" i="1"/>
  <c r="Y96" i="1"/>
  <c r="AF96" i="1"/>
  <c r="C97" i="1"/>
  <c r="D97" i="1"/>
  <c r="E97" i="1"/>
  <c r="F97" i="1"/>
  <c r="I97" i="1"/>
  <c r="P97" i="1"/>
  <c r="Q97" i="1"/>
  <c r="T97" i="1"/>
  <c r="Y97" i="1"/>
  <c r="AF97" i="1"/>
  <c r="C98" i="1"/>
  <c r="D98" i="1"/>
  <c r="E98" i="1"/>
  <c r="F98" i="1"/>
  <c r="P98" i="1"/>
  <c r="Q98" i="1"/>
  <c r="T98" i="1"/>
  <c r="Y98" i="1"/>
  <c r="AF98" i="1"/>
  <c r="C99" i="1"/>
  <c r="D99" i="1"/>
  <c r="E99" i="1"/>
  <c r="F99" i="1"/>
  <c r="P99" i="1"/>
  <c r="Q99" i="1"/>
  <c r="T99" i="1"/>
  <c r="Y99" i="1"/>
  <c r="AF99" i="1"/>
  <c r="C100" i="1"/>
  <c r="D100" i="1"/>
  <c r="E100" i="1"/>
  <c r="E102" i="1" s="1"/>
  <c r="F100" i="1"/>
  <c r="I100" i="1"/>
  <c r="P100" i="1"/>
  <c r="Q100" i="1"/>
  <c r="T100" i="1"/>
  <c r="Y100" i="1"/>
  <c r="AF100" i="1"/>
  <c r="C108" i="1"/>
  <c r="D108" i="1"/>
  <c r="I108" i="1"/>
  <c r="AF108" i="1"/>
  <c r="C109" i="1"/>
  <c r="D109" i="1"/>
  <c r="E109" i="1"/>
  <c r="F109" i="1"/>
  <c r="I109" i="1"/>
  <c r="Q109" i="1"/>
  <c r="AF109" i="1"/>
  <c r="C110" i="1"/>
  <c r="D110" i="1"/>
  <c r="E110" i="1"/>
  <c r="F110" i="1"/>
  <c r="I110" i="1"/>
  <c r="P110" i="1"/>
  <c r="Q110" i="1"/>
  <c r="T110" i="1"/>
  <c r="AF110" i="1"/>
  <c r="C111" i="1"/>
  <c r="D111" i="1"/>
  <c r="E111" i="1"/>
  <c r="F111" i="1"/>
  <c r="I111" i="1"/>
  <c r="P111" i="1"/>
  <c r="Q111" i="1"/>
  <c r="T111" i="1"/>
  <c r="AF111" i="1"/>
  <c r="C112" i="1"/>
  <c r="D112" i="1"/>
  <c r="E112" i="1"/>
  <c r="F112" i="1"/>
  <c r="I112" i="1"/>
  <c r="P112" i="1"/>
  <c r="Q112" i="1"/>
  <c r="T112" i="1"/>
  <c r="AF112" i="1"/>
  <c r="C113" i="1"/>
  <c r="D113" i="1"/>
  <c r="E113" i="1"/>
  <c r="F113" i="1"/>
  <c r="I113" i="1"/>
  <c r="P113" i="1"/>
  <c r="Q113" i="1"/>
  <c r="T113" i="1"/>
  <c r="AF113" i="1"/>
  <c r="C114" i="1"/>
  <c r="D114" i="1"/>
  <c r="E114" i="1"/>
  <c r="F114" i="1"/>
  <c r="I114" i="1"/>
  <c r="P114" i="1"/>
  <c r="Q114" i="1"/>
  <c r="T114" i="1"/>
  <c r="AF114" i="1"/>
  <c r="C115" i="1"/>
  <c r="D115" i="1"/>
  <c r="E115" i="1"/>
  <c r="F115" i="1"/>
  <c r="I115" i="1"/>
  <c r="P115" i="1"/>
  <c r="Q115" i="1"/>
  <c r="T115" i="1"/>
  <c r="AF115" i="1"/>
  <c r="C116" i="1"/>
  <c r="D116" i="1"/>
  <c r="E116" i="1"/>
  <c r="F116" i="1"/>
  <c r="I116" i="1"/>
  <c r="P116" i="1"/>
  <c r="Q116" i="1"/>
  <c r="T116" i="1"/>
  <c r="AF116" i="1"/>
  <c r="C117" i="1"/>
  <c r="D117" i="1"/>
  <c r="E117" i="1"/>
  <c r="F117" i="1"/>
  <c r="I117" i="1"/>
  <c r="P117" i="1"/>
  <c r="Q117" i="1"/>
  <c r="T117" i="1"/>
  <c r="AF117" i="1"/>
  <c r="C118" i="1"/>
  <c r="D118" i="1"/>
  <c r="E118" i="1"/>
  <c r="F118" i="1"/>
  <c r="I118" i="1"/>
  <c r="P118" i="1"/>
  <c r="Q118" i="1"/>
  <c r="T118" i="1"/>
  <c r="AF118" i="1"/>
  <c r="C119" i="1"/>
  <c r="D119" i="1"/>
  <c r="E119" i="1"/>
  <c r="F119" i="1"/>
  <c r="I119" i="1"/>
  <c r="P119" i="1"/>
  <c r="Q119" i="1"/>
  <c r="T119" i="1"/>
  <c r="AF119" i="1"/>
  <c r="C120" i="1"/>
  <c r="D120" i="1"/>
  <c r="E120" i="1"/>
  <c r="F120" i="1"/>
  <c r="I120" i="1"/>
  <c r="P120" i="1"/>
  <c r="Q120" i="1"/>
  <c r="T120" i="1"/>
  <c r="AF120" i="1"/>
  <c r="C121" i="1"/>
  <c r="D121" i="1"/>
  <c r="E121" i="1"/>
  <c r="F121" i="1"/>
  <c r="I121" i="1"/>
  <c r="P121" i="1"/>
  <c r="Q121" i="1"/>
  <c r="T121" i="1"/>
  <c r="AF121" i="1"/>
  <c r="C122" i="1"/>
  <c r="D122" i="1"/>
  <c r="E122" i="1"/>
  <c r="F122" i="1"/>
  <c r="I122" i="1"/>
  <c r="P122" i="1"/>
  <c r="Q122" i="1"/>
  <c r="T122" i="1"/>
  <c r="AF122" i="1"/>
  <c r="C123" i="1"/>
  <c r="D123" i="1"/>
  <c r="E123" i="1"/>
  <c r="F123" i="1"/>
  <c r="I123" i="1"/>
  <c r="P123" i="1"/>
  <c r="Q123" i="1"/>
  <c r="T123" i="1"/>
  <c r="AF123" i="1"/>
  <c r="C124" i="1"/>
  <c r="D124" i="1"/>
  <c r="E124" i="1"/>
  <c r="F124" i="1"/>
  <c r="I124" i="1"/>
  <c r="P124" i="1"/>
  <c r="Q124" i="1"/>
  <c r="T124" i="1"/>
  <c r="AF124" i="1"/>
  <c r="C125" i="1"/>
  <c r="D125" i="1"/>
  <c r="E125" i="1"/>
  <c r="F125" i="1"/>
  <c r="I125" i="1"/>
  <c r="P125" i="1"/>
  <c r="Q125" i="1"/>
  <c r="T125" i="1"/>
  <c r="AF125" i="1"/>
  <c r="C126" i="1"/>
  <c r="D126" i="1"/>
  <c r="E126" i="1"/>
  <c r="F126" i="1"/>
  <c r="P126" i="1"/>
  <c r="Q126" i="1"/>
  <c r="T126" i="1"/>
  <c r="AF126" i="1"/>
  <c r="C127" i="1"/>
  <c r="D127" i="1"/>
  <c r="E127" i="1"/>
  <c r="F127" i="1"/>
  <c r="I127" i="1"/>
  <c r="P127" i="1"/>
  <c r="Q127" i="1"/>
  <c r="T127" i="1"/>
  <c r="AF127" i="1"/>
  <c r="C128" i="1"/>
  <c r="D128" i="1"/>
  <c r="E128" i="1"/>
  <c r="F128" i="1"/>
  <c r="P128" i="1"/>
  <c r="Q128" i="1"/>
  <c r="T128" i="1"/>
  <c r="AF128" i="1"/>
  <c r="C129" i="1"/>
  <c r="D129" i="1"/>
  <c r="E129" i="1"/>
  <c r="F129" i="1"/>
  <c r="P129" i="1"/>
  <c r="Q129" i="1"/>
  <c r="T129" i="1"/>
  <c r="AF129" i="1"/>
  <c r="C130" i="1"/>
  <c r="D130" i="1"/>
  <c r="E130" i="1"/>
  <c r="F130" i="1"/>
  <c r="P130" i="1"/>
  <c r="Q130" i="1"/>
  <c r="T130" i="1"/>
  <c r="AF130" i="1"/>
  <c r="C131" i="1"/>
  <c r="D131" i="1"/>
  <c r="E131" i="1"/>
  <c r="F131" i="1"/>
  <c r="I131" i="1"/>
  <c r="P131" i="1"/>
  <c r="Q131" i="1"/>
  <c r="T131" i="1"/>
  <c r="AF131" i="1"/>
  <c r="C132" i="1"/>
  <c r="D132" i="1"/>
  <c r="E132" i="1"/>
  <c r="F132" i="1"/>
  <c r="I132" i="1"/>
  <c r="P132" i="1"/>
  <c r="Q132" i="1"/>
  <c r="T132" i="1"/>
  <c r="AF132" i="1"/>
  <c r="C133" i="1"/>
  <c r="D133" i="1"/>
  <c r="E133" i="1"/>
  <c r="F133" i="1"/>
  <c r="I133" i="1"/>
  <c r="P133" i="1"/>
  <c r="Q133" i="1"/>
  <c r="T133" i="1"/>
  <c r="AF133" i="1"/>
  <c r="C134" i="1"/>
  <c r="D134" i="1"/>
  <c r="E134" i="1"/>
  <c r="F134" i="1"/>
  <c r="I134" i="1"/>
  <c r="P134" i="1"/>
  <c r="Q134" i="1"/>
  <c r="T134" i="1"/>
  <c r="AF134" i="1"/>
  <c r="C135" i="1"/>
  <c r="D135" i="1"/>
  <c r="E135" i="1"/>
  <c r="F135" i="1"/>
  <c r="I135" i="1"/>
  <c r="P135" i="1"/>
  <c r="Q135" i="1"/>
  <c r="T135" i="1"/>
  <c r="AF135" i="1"/>
  <c r="C136" i="1"/>
  <c r="D136" i="1"/>
  <c r="E136" i="1"/>
  <c r="F136" i="1"/>
  <c r="I136" i="1"/>
  <c r="P136" i="1"/>
  <c r="Q136" i="1"/>
  <c r="T136" i="1"/>
  <c r="AF136" i="1"/>
  <c r="C137" i="1"/>
  <c r="D137" i="1"/>
  <c r="E137" i="1"/>
  <c r="F137" i="1"/>
  <c r="I137" i="1"/>
  <c r="P137" i="1"/>
  <c r="Q137" i="1"/>
  <c r="T137" i="1"/>
  <c r="AF137" i="1"/>
  <c r="C138" i="1"/>
  <c r="D138" i="1"/>
  <c r="E138" i="1"/>
  <c r="F138" i="1"/>
  <c r="I138" i="1"/>
  <c r="P138" i="1"/>
  <c r="Q138" i="1"/>
  <c r="T138" i="1"/>
  <c r="AF138" i="1"/>
  <c r="C139" i="1"/>
  <c r="D139" i="1"/>
  <c r="E139" i="1"/>
  <c r="F139" i="1"/>
  <c r="I139" i="1"/>
  <c r="P139" i="1"/>
  <c r="Q139" i="1"/>
  <c r="T139" i="1"/>
  <c r="AF139" i="1"/>
  <c r="C140" i="1"/>
  <c r="D140" i="1"/>
  <c r="E140" i="1"/>
  <c r="F140" i="1"/>
  <c r="I140" i="1"/>
  <c r="P140" i="1"/>
  <c r="Q140" i="1"/>
  <c r="T140" i="1"/>
  <c r="AF140" i="1"/>
  <c r="C141" i="1"/>
  <c r="D141" i="1"/>
  <c r="E141" i="1"/>
  <c r="F141" i="1"/>
  <c r="I141" i="1"/>
  <c r="P141" i="1"/>
  <c r="Q141" i="1"/>
  <c r="T141" i="1"/>
  <c r="AF141" i="1"/>
  <c r="C142" i="1"/>
  <c r="D142" i="1"/>
  <c r="E142" i="1"/>
  <c r="F142" i="1"/>
  <c r="I142" i="1"/>
  <c r="P142" i="1"/>
  <c r="Q142" i="1"/>
  <c r="T142" i="1"/>
  <c r="AF142" i="1"/>
  <c r="C143" i="1"/>
  <c r="D143" i="1"/>
  <c r="E143" i="1"/>
  <c r="F143" i="1"/>
  <c r="I143" i="1"/>
  <c r="P143" i="1"/>
  <c r="Q143" i="1"/>
  <c r="T143" i="1"/>
  <c r="AF143" i="1"/>
  <c r="C144" i="1"/>
  <c r="D144" i="1"/>
  <c r="E144" i="1"/>
  <c r="F144" i="1"/>
  <c r="I144" i="1"/>
  <c r="P144" i="1"/>
  <c r="Q144" i="1"/>
  <c r="T144" i="1"/>
  <c r="AF144" i="1"/>
  <c r="C145" i="1"/>
  <c r="D145" i="1"/>
  <c r="E145" i="1"/>
  <c r="F145" i="1"/>
  <c r="I145" i="1"/>
  <c r="P145" i="1"/>
  <c r="Q145" i="1"/>
  <c r="T145" i="1"/>
  <c r="AF145" i="1"/>
  <c r="C146" i="1"/>
  <c r="D146" i="1"/>
  <c r="E146" i="1"/>
  <c r="F146" i="1"/>
  <c r="I146" i="1"/>
  <c r="P146" i="1"/>
  <c r="Q146" i="1"/>
  <c r="T146" i="1"/>
  <c r="AF146" i="1"/>
  <c r="C147" i="1"/>
  <c r="D147" i="1"/>
  <c r="E147" i="1"/>
  <c r="F147" i="1"/>
  <c r="I147" i="1"/>
  <c r="P147" i="1"/>
  <c r="Q147" i="1"/>
  <c r="T147" i="1"/>
  <c r="AF147" i="1"/>
  <c r="C148" i="1"/>
  <c r="D148" i="1"/>
  <c r="E148" i="1"/>
  <c r="F148" i="1"/>
  <c r="I148" i="1"/>
  <c r="P148" i="1"/>
  <c r="Q148" i="1"/>
  <c r="T148" i="1"/>
  <c r="AF148" i="1"/>
  <c r="C149" i="1"/>
  <c r="D149" i="1"/>
  <c r="E149" i="1"/>
  <c r="F149" i="1"/>
  <c r="I149" i="1"/>
  <c r="P149" i="1"/>
  <c r="Q149" i="1"/>
  <c r="T149" i="1"/>
  <c r="AF149" i="1"/>
  <c r="C150" i="1"/>
  <c r="D150" i="1"/>
  <c r="E150" i="1"/>
  <c r="F150" i="1"/>
  <c r="I150" i="1"/>
  <c r="P150" i="1"/>
  <c r="Q150" i="1"/>
  <c r="T150" i="1"/>
  <c r="AF150" i="1"/>
  <c r="C151" i="1"/>
  <c r="D151" i="1"/>
  <c r="E151" i="1"/>
  <c r="F151" i="1"/>
  <c r="I151" i="1"/>
  <c r="P151" i="1"/>
  <c r="Q151" i="1"/>
  <c r="T151" i="1"/>
  <c r="AF151" i="1"/>
  <c r="C152" i="1"/>
  <c r="D152" i="1"/>
  <c r="E152" i="1"/>
  <c r="F152" i="1"/>
  <c r="I152" i="1"/>
  <c r="P152" i="1"/>
  <c r="Q152" i="1"/>
  <c r="T152" i="1"/>
  <c r="AF152" i="1"/>
  <c r="C153" i="1"/>
  <c r="D153" i="1"/>
  <c r="E153" i="1"/>
  <c r="F153" i="1"/>
  <c r="I153" i="1"/>
  <c r="P153" i="1"/>
  <c r="Q153" i="1"/>
  <c r="T153" i="1"/>
  <c r="AF153" i="1"/>
  <c r="C154" i="1"/>
  <c r="D154" i="1"/>
  <c r="E154" i="1"/>
  <c r="F154" i="1"/>
  <c r="I154" i="1"/>
  <c r="P154" i="1"/>
  <c r="Q154" i="1"/>
  <c r="T154" i="1"/>
  <c r="AF154" i="1"/>
  <c r="C155" i="1"/>
  <c r="D155" i="1"/>
  <c r="E155" i="1"/>
  <c r="F155" i="1"/>
  <c r="I155" i="1"/>
  <c r="P155" i="1"/>
  <c r="Q155" i="1"/>
  <c r="T155" i="1"/>
  <c r="AF155" i="1"/>
  <c r="C156" i="1"/>
  <c r="D156" i="1"/>
  <c r="E156" i="1"/>
  <c r="F156" i="1"/>
  <c r="I156" i="1"/>
  <c r="P156" i="1"/>
  <c r="Q156" i="1"/>
  <c r="T156" i="1"/>
  <c r="AF156" i="1"/>
  <c r="C157" i="1"/>
  <c r="D157" i="1"/>
  <c r="E157" i="1"/>
  <c r="F157" i="1"/>
  <c r="I157" i="1"/>
  <c r="P157" i="1"/>
  <c r="Q157" i="1"/>
  <c r="T157" i="1"/>
  <c r="AF157" i="1"/>
  <c r="C158" i="1"/>
  <c r="D158" i="1"/>
  <c r="E158" i="1"/>
  <c r="F158" i="1"/>
  <c r="I158" i="1"/>
  <c r="P158" i="1"/>
  <c r="Q158" i="1"/>
  <c r="T158" i="1"/>
  <c r="AF158" i="1"/>
  <c r="C159" i="1"/>
  <c r="D159" i="1"/>
  <c r="E159" i="1"/>
  <c r="F159" i="1"/>
  <c r="I159" i="1"/>
  <c r="P159" i="1"/>
  <c r="Q159" i="1"/>
  <c r="T159" i="1"/>
  <c r="AF159" i="1"/>
  <c r="C166" i="1"/>
  <c r="AG166" i="1"/>
  <c r="D166" i="1"/>
  <c r="I166" i="1"/>
  <c r="P166" i="1"/>
  <c r="Q166" i="1"/>
  <c r="R166" i="1"/>
  <c r="T166" i="1"/>
  <c r="AF166" i="1"/>
  <c r="C167" i="1"/>
  <c r="AG167" i="1"/>
  <c r="I167" i="1"/>
  <c r="P167" i="1"/>
  <c r="Q167" i="1"/>
  <c r="R167" i="1"/>
  <c r="T167" i="1"/>
  <c r="AF167" i="1"/>
  <c r="C168" i="1"/>
  <c r="E168" i="1"/>
  <c r="F168" i="1"/>
  <c r="I168" i="1"/>
  <c r="P168" i="1"/>
  <c r="Q168" i="1"/>
  <c r="R168" i="1"/>
  <c r="T168" i="1"/>
  <c r="AF168" i="1"/>
  <c r="C169" i="1"/>
  <c r="D169" i="1"/>
  <c r="E169" i="1"/>
  <c r="F169" i="1"/>
  <c r="I169" i="1"/>
  <c r="P169" i="1"/>
  <c r="Q169" i="1"/>
  <c r="R169" i="1"/>
  <c r="T169" i="1"/>
  <c r="AF169" i="1"/>
  <c r="C170" i="1"/>
  <c r="D170" i="1"/>
  <c r="E170" i="1"/>
  <c r="F170" i="1"/>
  <c r="I170" i="1"/>
  <c r="P170" i="1"/>
  <c r="Q170" i="1"/>
  <c r="R170" i="1"/>
  <c r="T170" i="1"/>
  <c r="AF170" i="1"/>
  <c r="C171" i="1"/>
  <c r="D171" i="1"/>
  <c r="E171" i="1"/>
  <c r="F171" i="1"/>
  <c r="I171" i="1"/>
  <c r="P171" i="1"/>
  <c r="Q171" i="1"/>
  <c r="R171" i="1"/>
  <c r="T171" i="1"/>
  <c r="AF171" i="1"/>
  <c r="C172" i="1"/>
  <c r="D172" i="1"/>
  <c r="E172" i="1"/>
  <c r="F172" i="1"/>
  <c r="I172" i="1"/>
  <c r="P172" i="1"/>
  <c r="Q172" i="1"/>
  <c r="R172" i="1"/>
  <c r="T172" i="1"/>
  <c r="AF172" i="1"/>
  <c r="C173" i="1"/>
  <c r="D173" i="1"/>
  <c r="E173" i="1"/>
  <c r="F173" i="1"/>
  <c r="I173" i="1"/>
  <c r="P173" i="1"/>
  <c r="Q173" i="1"/>
  <c r="R173" i="1"/>
  <c r="T173" i="1"/>
  <c r="AF173" i="1"/>
  <c r="C174" i="1"/>
  <c r="D174" i="1"/>
  <c r="E174" i="1"/>
  <c r="F174" i="1"/>
  <c r="I174" i="1"/>
  <c r="P174" i="1"/>
  <c r="Q174" i="1"/>
  <c r="R174" i="1"/>
  <c r="T174" i="1"/>
  <c r="AF174" i="1"/>
  <c r="C175" i="1"/>
  <c r="D175" i="1"/>
  <c r="E175" i="1"/>
  <c r="F175" i="1"/>
  <c r="I175" i="1"/>
  <c r="P175" i="1"/>
  <c r="Q175" i="1"/>
  <c r="R175" i="1"/>
  <c r="T175" i="1"/>
  <c r="AF175" i="1"/>
  <c r="C176" i="1"/>
  <c r="D176" i="1"/>
  <c r="E176" i="1"/>
  <c r="F176" i="1"/>
  <c r="I176" i="1"/>
  <c r="P176" i="1"/>
  <c r="Q176" i="1"/>
  <c r="R176" i="1"/>
  <c r="T176" i="1"/>
  <c r="AF176" i="1"/>
  <c r="C177" i="1"/>
  <c r="D177" i="1"/>
  <c r="E177" i="1"/>
  <c r="F177" i="1"/>
  <c r="I177" i="1"/>
  <c r="P177" i="1"/>
  <c r="Q177" i="1"/>
  <c r="R177" i="1"/>
  <c r="T177" i="1"/>
  <c r="AF177" i="1"/>
  <c r="C178" i="1"/>
  <c r="D178" i="1"/>
  <c r="E178" i="1"/>
  <c r="F178" i="1"/>
  <c r="I178" i="1"/>
  <c r="P178" i="1"/>
  <c r="Q178" i="1"/>
  <c r="R178" i="1"/>
  <c r="T178" i="1"/>
  <c r="AF178" i="1"/>
  <c r="C179" i="1"/>
  <c r="D179" i="1"/>
  <c r="E179" i="1"/>
  <c r="F179" i="1"/>
  <c r="I179" i="1"/>
  <c r="P179" i="1"/>
  <c r="Q179" i="1"/>
  <c r="R179" i="1"/>
  <c r="T179" i="1"/>
  <c r="AF179" i="1"/>
  <c r="C180" i="1"/>
  <c r="D180" i="1"/>
  <c r="E180" i="1"/>
  <c r="F180" i="1"/>
  <c r="I180" i="1"/>
  <c r="P180" i="1"/>
  <c r="Q180" i="1"/>
  <c r="R180" i="1"/>
  <c r="T180" i="1"/>
  <c r="AF180" i="1"/>
  <c r="C181" i="1"/>
  <c r="D181" i="1"/>
  <c r="E181" i="1"/>
  <c r="F181" i="1"/>
  <c r="I181" i="1"/>
  <c r="P181" i="1"/>
  <c r="Q181" i="1"/>
  <c r="R181" i="1"/>
  <c r="T181" i="1"/>
  <c r="AF181" i="1"/>
  <c r="C182" i="1"/>
  <c r="D182" i="1"/>
  <c r="E182" i="1"/>
  <c r="F182" i="1"/>
  <c r="I182" i="1"/>
  <c r="P182" i="1"/>
  <c r="Q182" i="1"/>
  <c r="R182" i="1"/>
  <c r="T182" i="1"/>
  <c r="AF182" i="1"/>
  <c r="C183" i="1"/>
  <c r="D183" i="1"/>
  <c r="E183" i="1"/>
  <c r="F183" i="1"/>
  <c r="I183" i="1"/>
  <c r="P183" i="1"/>
  <c r="Q183" i="1"/>
  <c r="R183" i="1"/>
  <c r="T183" i="1"/>
  <c r="AF183" i="1"/>
  <c r="C184" i="1"/>
  <c r="D184" i="1"/>
  <c r="E184" i="1"/>
  <c r="F184" i="1"/>
  <c r="I184" i="1"/>
  <c r="P184" i="1"/>
  <c r="Q184" i="1"/>
  <c r="R184" i="1"/>
  <c r="T184" i="1"/>
  <c r="AF184" i="1"/>
  <c r="C185" i="1"/>
  <c r="D185" i="1"/>
  <c r="E185" i="1"/>
  <c r="F185" i="1"/>
  <c r="I185" i="1"/>
  <c r="P185" i="1"/>
  <c r="Q185" i="1"/>
  <c r="R185" i="1"/>
  <c r="T185" i="1"/>
  <c r="AF185" i="1"/>
  <c r="C186" i="1"/>
  <c r="D186" i="1"/>
  <c r="E186" i="1"/>
  <c r="F186" i="1"/>
  <c r="I186" i="1"/>
  <c r="P186" i="1"/>
  <c r="Q186" i="1"/>
  <c r="R186" i="1"/>
  <c r="T186" i="1"/>
  <c r="AF186" i="1"/>
  <c r="C187" i="1"/>
  <c r="D187" i="1"/>
  <c r="E187" i="1"/>
  <c r="F187" i="1"/>
  <c r="I187" i="1"/>
  <c r="P187" i="1"/>
  <c r="Q187" i="1"/>
  <c r="R187" i="1"/>
  <c r="T187" i="1"/>
  <c r="AF187" i="1"/>
  <c r="C188" i="1"/>
  <c r="D188" i="1"/>
  <c r="E188" i="1"/>
  <c r="F188" i="1"/>
  <c r="I188" i="1"/>
  <c r="P188" i="1"/>
  <c r="Q188" i="1"/>
  <c r="R188" i="1"/>
  <c r="T188" i="1"/>
  <c r="AF188" i="1"/>
  <c r="C189" i="1"/>
  <c r="D189" i="1"/>
  <c r="E189" i="1"/>
  <c r="F189" i="1"/>
  <c r="I189" i="1"/>
  <c r="P189" i="1"/>
  <c r="Q189" i="1"/>
  <c r="R189" i="1"/>
  <c r="T189" i="1"/>
  <c r="AF189" i="1"/>
  <c r="C190" i="1"/>
  <c r="D190" i="1"/>
  <c r="E190" i="1"/>
  <c r="F190" i="1"/>
  <c r="I190" i="1"/>
  <c r="P190" i="1"/>
  <c r="Q190" i="1"/>
  <c r="R190" i="1"/>
  <c r="T190" i="1"/>
  <c r="AF190" i="1"/>
  <c r="C191" i="1"/>
  <c r="D191" i="1"/>
  <c r="E191" i="1"/>
  <c r="F191" i="1"/>
  <c r="I191" i="1"/>
  <c r="P191" i="1"/>
  <c r="Q191" i="1"/>
  <c r="R191" i="1"/>
  <c r="T191" i="1"/>
  <c r="AF191" i="1"/>
  <c r="C192" i="1"/>
  <c r="D192" i="1"/>
  <c r="E192" i="1"/>
  <c r="F192" i="1"/>
  <c r="P192" i="1"/>
  <c r="Q192" i="1"/>
  <c r="R192" i="1"/>
  <c r="T192" i="1"/>
  <c r="AF192" i="1"/>
  <c r="C193" i="1"/>
  <c r="D193" i="1"/>
  <c r="E193" i="1"/>
  <c r="F193" i="1"/>
  <c r="P193" i="1"/>
  <c r="Q193" i="1"/>
  <c r="R193" i="1"/>
  <c r="T193" i="1"/>
  <c r="AF193" i="1"/>
  <c r="C194" i="1"/>
  <c r="D194" i="1"/>
  <c r="E194" i="1"/>
  <c r="F194" i="1"/>
  <c r="I194" i="1"/>
  <c r="P194" i="1"/>
  <c r="Q194" i="1"/>
  <c r="R194" i="1"/>
  <c r="T194" i="1"/>
  <c r="AF194" i="1"/>
  <c r="C195" i="1"/>
  <c r="D195" i="1"/>
  <c r="E195" i="1"/>
  <c r="F195" i="1"/>
  <c r="I195" i="1"/>
  <c r="P195" i="1"/>
  <c r="Q195" i="1"/>
  <c r="R195" i="1"/>
  <c r="T195" i="1"/>
  <c r="AF195" i="1"/>
  <c r="C196" i="1"/>
  <c r="D196" i="1"/>
  <c r="E196" i="1"/>
  <c r="F196" i="1"/>
  <c r="P196" i="1"/>
  <c r="Q196" i="1"/>
  <c r="R196" i="1"/>
  <c r="T196" i="1"/>
  <c r="AF196" i="1"/>
  <c r="C197" i="1"/>
  <c r="D197" i="1"/>
  <c r="E197" i="1"/>
  <c r="F197" i="1"/>
  <c r="I197" i="1"/>
  <c r="P197" i="1"/>
  <c r="Q197" i="1"/>
  <c r="R197" i="1"/>
  <c r="T197" i="1"/>
  <c r="AF197" i="1"/>
  <c r="C198" i="1"/>
  <c r="D198" i="1"/>
  <c r="E198" i="1"/>
  <c r="F198" i="1"/>
  <c r="I198" i="1"/>
  <c r="P198" i="1"/>
  <c r="Q198" i="1"/>
  <c r="R198" i="1"/>
  <c r="T198" i="1"/>
  <c r="AF198" i="1"/>
  <c r="C199" i="1"/>
  <c r="D199" i="1"/>
  <c r="E199" i="1"/>
  <c r="F199" i="1"/>
  <c r="I199" i="1"/>
  <c r="P199" i="1"/>
  <c r="Q199" i="1"/>
  <c r="R199" i="1"/>
  <c r="T199" i="1"/>
  <c r="AF199" i="1"/>
  <c r="C200" i="1"/>
  <c r="D200" i="1"/>
  <c r="E200" i="1"/>
  <c r="F200" i="1"/>
  <c r="I200" i="1"/>
  <c r="P200" i="1"/>
  <c r="Q200" i="1"/>
  <c r="R200" i="1"/>
  <c r="T200" i="1"/>
  <c r="AF200" i="1"/>
  <c r="C201" i="1"/>
  <c r="D201" i="1"/>
  <c r="E201" i="1"/>
  <c r="F201" i="1"/>
  <c r="I201" i="1"/>
  <c r="P201" i="1"/>
  <c r="Q201" i="1"/>
  <c r="R201" i="1"/>
  <c r="T201" i="1"/>
  <c r="AF201" i="1"/>
  <c r="C202" i="1"/>
  <c r="D202" i="1"/>
  <c r="E202" i="1"/>
  <c r="F202" i="1"/>
  <c r="I202" i="1"/>
  <c r="P202" i="1"/>
  <c r="Q202" i="1"/>
  <c r="R202" i="1"/>
  <c r="T202" i="1"/>
  <c r="AF202" i="1"/>
  <c r="C203" i="1"/>
  <c r="D203" i="1"/>
  <c r="E203" i="1"/>
  <c r="F203" i="1"/>
  <c r="I203" i="1"/>
  <c r="P203" i="1"/>
  <c r="Q203" i="1"/>
  <c r="R203" i="1"/>
  <c r="T203" i="1"/>
  <c r="AF203" i="1"/>
  <c r="C204" i="1"/>
  <c r="D204" i="1"/>
  <c r="E204" i="1"/>
  <c r="F204" i="1"/>
  <c r="I204" i="1"/>
  <c r="P204" i="1"/>
  <c r="Q204" i="1"/>
  <c r="R204" i="1"/>
  <c r="T204" i="1"/>
  <c r="AF204" i="1"/>
  <c r="C205" i="1"/>
  <c r="D205" i="1"/>
  <c r="E205" i="1"/>
  <c r="F205" i="1"/>
  <c r="I205" i="1"/>
  <c r="P205" i="1"/>
  <c r="Q205" i="1"/>
  <c r="R205" i="1"/>
  <c r="T205" i="1"/>
  <c r="AF205" i="1"/>
  <c r="C206" i="1"/>
  <c r="D206" i="1"/>
  <c r="E206" i="1"/>
  <c r="F206" i="1"/>
  <c r="I206" i="1"/>
  <c r="P206" i="1"/>
  <c r="Q206" i="1"/>
  <c r="R206" i="1"/>
  <c r="T206" i="1"/>
  <c r="AF206" i="1"/>
  <c r="C207" i="1"/>
  <c r="D207" i="1"/>
  <c r="E207" i="1"/>
  <c r="F207" i="1"/>
  <c r="I207" i="1"/>
  <c r="P207" i="1"/>
  <c r="Q207" i="1"/>
  <c r="R207" i="1"/>
  <c r="T207" i="1"/>
  <c r="AF207" i="1"/>
  <c r="C208" i="1"/>
  <c r="D208" i="1"/>
  <c r="E208" i="1"/>
  <c r="F208" i="1"/>
  <c r="I208" i="1"/>
  <c r="P208" i="1"/>
  <c r="Q208" i="1"/>
  <c r="R208" i="1"/>
  <c r="T208" i="1"/>
  <c r="AF208" i="1"/>
  <c r="C209" i="1"/>
  <c r="D209" i="1"/>
  <c r="E209" i="1"/>
  <c r="F209" i="1"/>
  <c r="I209" i="1"/>
  <c r="P209" i="1"/>
  <c r="Q209" i="1"/>
  <c r="R209" i="1"/>
  <c r="T209" i="1"/>
  <c r="AF209" i="1"/>
  <c r="C210" i="1"/>
  <c r="D210" i="1"/>
  <c r="E210" i="1"/>
  <c r="F210" i="1"/>
  <c r="I210" i="1"/>
  <c r="P210" i="1"/>
  <c r="Q210" i="1"/>
  <c r="R210" i="1"/>
  <c r="T210" i="1"/>
  <c r="AF210" i="1"/>
  <c r="C211" i="1"/>
  <c r="D211" i="1"/>
  <c r="E211" i="1"/>
  <c r="F211" i="1"/>
  <c r="I211" i="1"/>
  <c r="P211" i="1"/>
  <c r="Q211" i="1"/>
  <c r="R211" i="1"/>
  <c r="T211" i="1"/>
  <c r="AF211" i="1"/>
  <c r="C212" i="1"/>
  <c r="D212" i="1"/>
  <c r="E212" i="1"/>
  <c r="F212" i="1"/>
  <c r="I212" i="1"/>
  <c r="P212" i="1"/>
  <c r="Q212" i="1"/>
  <c r="R212" i="1"/>
  <c r="T212" i="1"/>
  <c r="AF212" i="1"/>
  <c r="C213" i="1"/>
  <c r="D213" i="1"/>
  <c r="E213" i="1"/>
  <c r="F213" i="1"/>
  <c r="I213" i="1"/>
  <c r="P213" i="1"/>
  <c r="Q213" i="1"/>
  <c r="R213" i="1"/>
  <c r="T213" i="1"/>
  <c r="AF213" i="1"/>
  <c r="C214" i="1"/>
  <c r="D214" i="1"/>
  <c r="E214" i="1"/>
  <c r="F214" i="1"/>
  <c r="I214" i="1"/>
  <c r="P214" i="1"/>
  <c r="Q214" i="1"/>
  <c r="R214" i="1"/>
  <c r="T214" i="1"/>
  <c r="AF214" i="1"/>
  <c r="C215" i="1"/>
  <c r="D215" i="1"/>
  <c r="E215" i="1"/>
  <c r="F215" i="1"/>
  <c r="I215" i="1"/>
  <c r="P215" i="1"/>
  <c r="Q215" i="1"/>
  <c r="R215" i="1"/>
  <c r="T215" i="1"/>
  <c r="AF215" i="1"/>
  <c r="C216" i="1"/>
  <c r="D216" i="1"/>
  <c r="E216" i="1"/>
  <c r="F216" i="1"/>
  <c r="I216" i="1"/>
  <c r="P216" i="1"/>
  <c r="R216" i="1"/>
  <c r="T216" i="1"/>
  <c r="AF216" i="1"/>
  <c r="D222" i="1"/>
  <c r="E222" i="1"/>
  <c r="F222" i="1"/>
  <c r="I222" i="1"/>
  <c r="AF222" i="1"/>
  <c r="A39" i="1"/>
  <c r="AM40" i="1"/>
  <c r="AM41" i="1"/>
  <c r="AM42" i="1"/>
  <c r="AM43" i="1"/>
  <c r="AM48" i="1"/>
  <c r="AM49" i="1"/>
  <c r="AM50" i="1" s="1"/>
  <c r="AM51" i="1"/>
  <c r="AM52" i="1"/>
  <c r="AM53" i="1"/>
  <c r="AM54" i="1"/>
  <c r="AM55" i="1"/>
  <c r="AM56" i="1" s="1"/>
  <c r="AM57" i="1"/>
  <c r="AM58" i="1"/>
  <c r="AM59" i="1"/>
  <c r="AM60" i="1"/>
  <c r="AM61" i="1"/>
  <c r="AM62" i="1"/>
  <c r="AM63" i="1"/>
  <c r="AM64" i="1"/>
  <c r="AM65" i="1"/>
  <c r="AM66" i="1"/>
  <c r="AM67" i="1" s="1"/>
  <c r="AM68" i="1" s="1"/>
  <c r="AM69" i="1" s="1"/>
  <c r="AM70" i="1" s="1"/>
  <c r="AM71" i="1" s="1"/>
  <c r="AM72" i="1" s="1"/>
  <c r="AM73" i="1" s="1"/>
  <c r="J45" i="1"/>
  <c r="AP38" i="1"/>
  <c r="AN41" i="1"/>
  <c r="AE38" i="1"/>
  <c r="AK38" i="1"/>
  <c r="AE37" i="1"/>
  <c r="AK37" i="1"/>
  <c r="L45" i="1"/>
  <c r="P45" i="1"/>
  <c r="AM25" i="1"/>
  <c r="AM26" i="1"/>
  <c r="AM27" i="1"/>
  <c r="AM28" i="1"/>
  <c r="AM29" i="1"/>
  <c r="AM30" i="1"/>
  <c r="AM31" i="1"/>
  <c r="AM32" i="1"/>
  <c r="AM33" i="1"/>
  <c r="AM34" i="1"/>
  <c r="AM35" i="1"/>
  <c r="AM37" i="1"/>
  <c r="AM38" i="1"/>
  <c r="BF35" i="1"/>
  <c r="BE35" i="1"/>
  <c r="BD35" i="1"/>
  <c r="BC35" i="1"/>
  <c r="BB35" i="1"/>
  <c r="A26" i="1"/>
  <c r="A17" i="1"/>
  <c r="A9" i="1"/>
  <c r="A20" i="1"/>
  <c r="AP26" i="1"/>
  <c r="AP27" i="1"/>
  <c r="AP29" i="1"/>
  <c r="AP30" i="1"/>
  <c r="AP31" i="1"/>
  <c r="AP32" i="1"/>
  <c r="AP33" i="1"/>
  <c r="AP34" i="1"/>
  <c r="AP35" i="1"/>
  <c r="AP36" i="1"/>
  <c r="AP39" i="1"/>
  <c r="AP40" i="1"/>
  <c r="AP41" i="1"/>
  <c r="AP42" i="1"/>
  <c r="AP43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N16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22" i="1"/>
  <c r="AE223" i="1"/>
  <c r="AE166" i="1"/>
  <c r="AE159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K44" i="1"/>
  <c r="AK45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N4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21" i="1"/>
  <c r="AM22" i="1"/>
  <c r="AM23" i="1"/>
  <c r="A24" i="1"/>
  <c r="BF15" i="1"/>
  <c r="BF6" i="1"/>
  <c r="BF8" i="1"/>
  <c r="BF10" i="1"/>
  <c r="BF12" i="1"/>
  <c r="BF13" i="1"/>
  <c r="BF14" i="1"/>
  <c r="BF16" i="1"/>
  <c r="BF4" i="1"/>
  <c r="BF18" i="1"/>
  <c r="A22" i="1"/>
  <c r="A23" i="1"/>
  <c r="AE23" i="1"/>
  <c r="AE24" i="1"/>
  <c r="AE19" i="1"/>
  <c r="A19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5" i="1"/>
  <c r="A5" i="1"/>
  <c r="A14" i="1"/>
  <c r="A21" i="1"/>
  <c r="A25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2" i="1"/>
  <c r="A4" i="1"/>
  <c r="A6" i="1"/>
  <c r="A7" i="1"/>
  <c r="A8" i="1"/>
  <c r="A10" i="1"/>
  <c r="A11" i="1"/>
  <c r="A12" i="1"/>
  <c r="A13" i="1"/>
  <c r="A15" i="1"/>
  <c r="A16" i="1"/>
  <c r="A18" i="1"/>
  <c r="A3" i="1"/>
  <c r="A2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3" i="1"/>
  <c r="AN4" i="1"/>
  <c r="AN5" i="1"/>
  <c r="AN6" i="1"/>
  <c r="AN7" i="1"/>
  <c r="AN8" i="1"/>
  <c r="AN9" i="1"/>
  <c r="AN2" i="1"/>
  <c r="AE16" i="1"/>
  <c r="AE12" i="1"/>
  <c r="AE2" i="1"/>
  <c r="AK2" i="1"/>
  <c r="AE3" i="1"/>
  <c r="AK3" i="1"/>
  <c r="AE4" i="1"/>
  <c r="AE5" i="1"/>
  <c r="AE6" i="1"/>
  <c r="AE7" i="1"/>
  <c r="AE8" i="1"/>
  <c r="AE9" i="1"/>
  <c r="AE10" i="1"/>
  <c r="AE11" i="1"/>
  <c r="AE13" i="1"/>
  <c r="AE14" i="1"/>
  <c r="AE15" i="1"/>
  <c r="AE17" i="1"/>
  <c r="AE18" i="1"/>
  <c r="AE20" i="1"/>
  <c r="AE21" i="1"/>
  <c r="AE22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9" i="1"/>
  <c r="AE40" i="1"/>
  <c r="AE41" i="1"/>
  <c r="AE42" i="1"/>
  <c r="AE4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R45" i="1"/>
  <c r="AE167" i="1"/>
  <c r="AE222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48" i="1"/>
  <c r="AE108" i="1"/>
  <c r="AE4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0" i="1"/>
  <c r="AE109" i="1"/>
  <c r="AE111" i="1"/>
  <c r="AK27" i="1"/>
  <c r="AK28" i="1"/>
  <c r="AK29" i="1"/>
  <c r="AK30" i="1"/>
  <c r="AK31" i="1"/>
  <c r="AK32" i="1"/>
  <c r="AK33" i="1"/>
  <c r="AK34" i="1"/>
  <c r="AK35" i="1"/>
  <c r="AK36" i="1"/>
  <c r="AK39" i="1"/>
  <c r="AK40" i="1"/>
  <c r="AK41" i="1"/>
  <c r="AK42" i="1"/>
  <c r="AK43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F218" i="1" l="1"/>
  <c r="E218" i="1"/>
  <c r="T218" i="1"/>
  <c r="R218" i="1"/>
  <c r="Q218" i="1"/>
  <c r="P218" i="1"/>
  <c r="I218" i="1"/>
  <c r="D218" i="1"/>
  <c r="AG218" i="1"/>
  <c r="Y219" i="1"/>
  <c r="T219" i="1"/>
  <c r="Q219" i="1"/>
  <c r="P219" i="1"/>
  <c r="I219" i="1"/>
  <c r="F219" i="1"/>
  <c r="E219" i="1"/>
  <c r="D219" i="1"/>
  <c r="N219" i="1"/>
  <c r="AG219" i="1"/>
  <c r="R219" i="1"/>
  <c r="S219" i="1"/>
  <c r="K219" i="1"/>
  <c r="AE218" i="1"/>
  <c r="AF219" i="1"/>
  <c r="AF218" i="1"/>
  <c r="C222" i="1"/>
  <c r="D102" i="1"/>
  <c r="B241" i="1"/>
  <c r="N240" i="1"/>
  <c r="AE240" i="1" s="1"/>
  <c r="T161" i="1"/>
  <c r="P161" i="1"/>
  <c r="Q161" i="1"/>
  <c r="F161" i="1"/>
  <c r="E161" i="1"/>
  <c r="I161" i="1"/>
  <c r="D161" i="1"/>
  <c r="D162" i="1"/>
  <c r="E162" i="1"/>
  <c r="AH103" i="1"/>
  <c r="AH162" i="1"/>
  <c r="I162" i="1"/>
  <c r="T162" i="1"/>
  <c r="Y162" i="1"/>
  <c r="F162" i="1"/>
  <c r="Q162" i="1"/>
  <c r="P162" i="1"/>
  <c r="AG162" i="1"/>
  <c r="AG276" i="1" s="1"/>
  <c r="N162" i="1"/>
  <c r="R161" i="1"/>
  <c r="R162" i="1"/>
  <c r="S161" i="1"/>
  <c r="S162" i="1"/>
  <c r="AE161" i="1"/>
  <c r="AF161" i="1"/>
  <c r="AF162" i="1"/>
  <c r="AF276" i="1" s="1"/>
  <c r="D103" i="1"/>
  <c r="F102" i="1"/>
  <c r="AE102" i="1"/>
  <c r="I102" i="1"/>
  <c r="AF102" i="1"/>
  <c r="Y102" i="1"/>
  <c r="T102" i="1"/>
  <c r="Q102" i="1"/>
  <c r="P102" i="1"/>
  <c r="E103" i="1"/>
  <c r="I103" i="1"/>
  <c r="I45" i="1"/>
  <c r="T103" i="1"/>
  <c r="Y103" i="1"/>
  <c r="Y45" i="1"/>
  <c r="F103" i="1"/>
  <c r="F45" i="1"/>
  <c r="Q103" i="1"/>
  <c r="Q45" i="1"/>
  <c r="P103" i="1"/>
  <c r="AG103" i="1"/>
  <c r="AF103" i="1"/>
  <c r="B238" i="1"/>
  <c r="N238" i="1" s="1"/>
  <c r="Q237" i="1"/>
  <c r="AG237" i="1"/>
  <c r="T237" i="1"/>
  <c r="R237" i="1"/>
  <c r="P237" i="1"/>
  <c r="AF237" i="1" s="1"/>
  <c r="Q236" i="1"/>
  <c r="AG236" i="1"/>
  <c r="T236" i="1"/>
  <c r="R236" i="1"/>
  <c r="P236" i="1"/>
  <c r="AF236" i="1" s="1"/>
  <c r="Q235" i="1"/>
  <c r="AG235" i="1"/>
  <c r="T235" i="1"/>
  <c r="R235" i="1"/>
  <c r="P235" i="1"/>
  <c r="AF235" i="1" s="1"/>
  <c r="AG234" i="1"/>
  <c r="T234" i="1"/>
  <c r="R234" i="1"/>
  <c r="Q234" i="1"/>
  <c r="P234" i="1"/>
  <c r="AF234" i="1" s="1"/>
  <c r="AG233" i="1"/>
  <c r="T233" i="1"/>
  <c r="R233" i="1"/>
  <c r="Q233" i="1"/>
  <c r="P233" i="1"/>
  <c r="AF233" i="1" s="1"/>
  <c r="AG232" i="1"/>
  <c r="T232" i="1"/>
  <c r="R232" i="1"/>
  <c r="Q232" i="1"/>
  <c r="P232" i="1"/>
  <c r="AF232" i="1" s="1"/>
  <c r="AG231" i="1"/>
  <c r="T231" i="1"/>
  <c r="R231" i="1"/>
  <c r="Q231" i="1"/>
  <c r="P231" i="1"/>
  <c r="AF231" i="1" s="1"/>
  <c r="AG230" i="1"/>
  <c r="T230" i="1"/>
  <c r="R230" i="1"/>
  <c r="Q230" i="1"/>
  <c r="P230" i="1"/>
  <c r="AF230" i="1" s="1"/>
  <c r="AG229" i="1"/>
  <c r="T229" i="1"/>
  <c r="R229" i="1"/>
  <c r="Q229" i="1"/>
  <c r="P229" i="1"/>
  <c r="AF229" i="1" s="1"/>
  <c r="AG228" i="1"/>
  <c r="T228" i="1"/>
  <c r="R228" i="1"/>
  <c r="Q228" i="1"/>
  <c r="P228" i="1"/>
  <c r="AF228" i="1" s="1"/>
  <c r="AG227" i="1"/>
  <c r="T227" i="1"/>
  <c r="R227" i="1"/>
  <c r="Q227" i="1"/>
  <c r="P227" i="1"/>
  <c r="AF227" i="1" s="1"/>
  <c r="AG226" i="1"/>
  <c r="T226" i="1"/>
  <c r="R226" i="1"/>
  <c r="Q226" i="1"/>
  <c r="P226" i="1"/>
  <c r="AF226" i="1" s="1"/>
  <c r="AG225" i="1"/>
  <c r="T225" i="1"/>
  <c r="R225" i="1"/>
  <c r="Q225" i="1"/>
  <c r="P225" i="1"/>
  <c r="AF225" i="1" s="1"/>
  <c r="AG224" i="1"/>
  <c r="T224" i="1"/>
  <c r="R224" i="1"/>
  <c r="Q224" i="1"/>
  <c r="P224" i="1"/>
  <c r="AF224" i="1" s="1"/>
  <c r="AG223" i="1"/>
  <c r="R223" i="1"/>
  <c r="Q223" i="1"/>
  <c r="P223" i="1"/>
  <c r="T223" i="1"/>
  <c r="N102" i="1"/>
  <c r="N103" i="1"/>
  <c r="R102" i="1"/>
  <c r="R103" i="1"/>
  <c r="S102" i="1"/>
  <c r="S103" i="1"/>
  <c r="AG241" i="1"/>
  <c r="T241" i="1"/>
  <c r="R241" i="1"/>
  <c r="P241" i="1"/>
  <c r="AG240" i="1"/>
  <c r="T240" i="1"/>
  <c r="R240" i="1"/>
  <c r="P240" i="1"/>
  <c r="AF240" i="1" s="1"/>
  <c r="AG239" i="1"/>
  <c r="T239" i="1"/>
  <c r="R239" i="1"/>
  <c r="P239" i="1"/>
  <c r="C223" i="1" l="1"/>
  <c r="AK223" i="1" s="1"/>
  <c r="AK222" i="1"/>
  <c r="N241" i="1"/>
  <c r="Q241" i="1"/>
  <c r="B242" i="1"/>
  <c r="I269" i="1"/>
  <c r="F241" i="1"/>
  <c r="E241" i="1"/>
  <c r="D241" i="1"/>
  <c r="AF223" i="1"/>
  <c r="C224" i="1"/>
  <c r="Q238" i="1"/>
  <c r="AG238" i="1"/>
  <c r="T238" i="1"/>
  <c r="R238" i="1"/>
  <c r="P238" i="1"/>
  <c r="I266" i="1"/>
  <c r="F238" i="1"/>
  <c r="E238" i="1"/>
  <c r="D238" i="1"/>
  <c r="AF45" i="1"/>
  <c r="AF239" i="1"/>
  <c r="C225" i="1" l="1"/>
  <c r="AK224" i="1"/>
  <c r="AF238" i="1"/>
  <c r="AE238" i="1"/>
  <c r="AF241" i="1"/>
  <c r="AE241" i="1"/>
  <c r="Q242" i="1"/>
  <c r="N242" i="1"/>
  <c r="I270" i="1"/>
  <c r="F242" i="1"/>
  <c r="B243" i="1"/>
  <c r="I271" i="1" s="1"/>
  <c r="E242" i="1"/>
  <c r="D242" i="1"/>
  <c r="AE242" i="1" s="1"/>
  <c r="AG242" i="1"/>
  <c r="T242" i="1"/>
  <c r="R242" i="1"/>
  <c r="P242" i="1"/>
  <c r="AF242" i="1" s="1"/>
  <c r="C226" i="1" l="1"/>
  <c r="AK225" i="1"/>
  <c r="N243" i="1"/>
  <c r="F243" i="1"/>
  <c r="E243" i="1"/>
  <c r="D243" i="1"/>
  <c r="AE243" i="1" s="1"/>
  <c r="Q243" i="1"/>
  <c r="B244" i="1"/>
  <c r="I272" i="1" s="1"/>
  <c r="AG243" i="1"/>
  <c r="T243" i="1"/>
  <c r="R243" i="1"/>
  <c r="P243" i="1"/>
  <c r="AF243" i="1" s="1"/>
  <c r="C227" i="1" l="1"/>
  <c r="AK226" i="1"/>
  <c r="N244" i="1"/>
  <c r="AG244" i="1"/>
  <c r="T244" i="1"/>
  <c r="R244" i="1"/>
  <c r="P244" i="1"/>
  <c r="Q244" i="1"/>
  <c r="F244" i="1"/>
  <c r="B245" i="1"/>
  <c r="I273" i="1" s="1"/>
  <c r="E244" i="1"/>
  <c r="D244" i="1"/>
  <c r="C228" i="1" l="1"/>
  <c r="AK227" i="1"/>
  <c r="AF244" i="1"/>
  <c r="AE244" i="1"/>
  <c r="N245" i="1"/>
  <c r="Q245" i="1"/>
  <c r="F245" i="1"/>
  <c r="B246" i="1"/>
  <c r="I279" i="1" s="1"/>
  <c r="E245" i="1"/>
  <c r="D245" i="1"/>
  <c r="AE245" i="1" s="1"/>
  <c r="AG245" i="1"/>
  <c r="T245" i="1"/>
  <c r="R245" i="1"/>
  <c r="P245" i="1"/>
  <c r="AF245" i="1" s="1"/>
  <c r="C229" i="1" l="1"/>
  <c r="AK228" i="1"/>
  <c r="N246" i="1"/>
  <c r="Q246" i="1"/>
  <c r="B247" i="1"/>
  <c r="I280" i="1" s="1"/>
  <c r="F246" i="1"/>
  <c r="E246" i="1"/>
  <c r="D246" i="1"/>
  <c r="AE246" i="1" s="1"/>
  <c r="AG246" i="1"/>
  <c r="T246" i="1"/>
  <c r="R246" i="1"/>
  <c r="P246" i="1"/>
  <c r="AF246" i="1" s="1"/>
  <c r="C230" i="1" l="1"/>
  <c r="AK229" i="1"/>
  <c r="N247" i="1"/>
  <c r="B248" i="1"/>
  <c r="I281" i="1" s="1"/>
  <c r="Q247" i="1"/>
  <c r="F247" i="1"/>
  <c r="E247" i="1"/>
  <c r="D247" i="1"/>
  <c r="AE247" i="1" s="1"/>
  <c r="AG247" i="1"/>
  <c r="T247" i="1"/>
  <c r="R247" i="1"/>
  <c r="P247" i="1"/>
  <c r="AF247" i="1" s="1"/>
  <c r="C231" i="1" l="1"/>
  <c r="AK230" i="1"/>
  <c r="N248" i="1"/>
  <c r="Q248" i="1"/>
  <c r="F248" i="1"/>
  <c r="B249" i="1"/>
  <c r="I282" i="1" s="1"/>
  <c r="E248" i="1"/>
  <c r="D248" i="1"/>
  <c r="AE248" i="1" s="1"/>
  <c r="AG248" i="1"/>
  <c r="T248" i="1"/>
  <c r="R248" i="1"/>
  <c r="P248" i="1"/>
  <c r="AF248" i="1" s="1"/>
  <c r="C232" i="1" l="1"/>
  <c r="AK231" i="1"/>
  <c r="N249" i="1"/>
  <c r="Q249" i="1"/>
  <c r="F249" i="1"/>
  <c r="B250" i="1"/>
  <c r="I283" i="1" s="1"/>
  <c r="E249" i="1"/>
  <c r="D249" i="1"/>
  <c r="AE249" i="1" s="1"/>
  <c r="AG249" i="1"/>
  <c r="T249" i="1"/>
  <c r="R249" i="1"/>
  <c r="P249" i="1"/>
  <c r="AF249" i="1" s="1"/>
  <c r="C233" i="1" l="1"/>
  <c r="AK232" i="1"/>
  <c r="N250" i="1"/>
  <c r="Q250" i="1"/>
  <c r="F250" i="1"/>
  <c r="B251" i="1"/>
  <c r="I284" i="1" s="1"/>
  <c r="E250" i="1"/>
  <c r="D250" i="1"/>
  <c r="AE250" i="1" s="1"/>
  <c r="AG250" i="1"/>
  <c r="T250" i="1"/>
  <c r="R250" i="1"/>
  <c r="P250" i="1"/>
  <c r="AF250" i="1" s="1"/>
  <c r="C234" i="1" l="1"/>
  <c r="AK233" i="1"/>
  <c r="N251" i="1"/>
  <c r="F251" i="1"/>
  <c r="E251" i="1"/>
  <c r="D251" i="1"/>
  <c r="AE251" i="1" s="1"/>
  <c r="Q251" i="1"/>
  <c r="B252" i="1"/>
  <c r="I285" i="1" s="1"/>
  <c r="AG251" i="1"/>
  <c r="T251" i="1"/>
  <c r="R251" i="1"/>
  <c r="P251" i="1"/>
  <c r="AF251" i="1" s="1"/>
  <c r="C235" i="1" l="1"/>
  <c r="AK234" i="1"/>
  <c r="N252" i="1"/>
  <c r="Q252" i="1"/>
  <c r="AG252" i="1"/>
  <c r="T252" i="1"/>
  <c r="R252" i="1"/>
  <c r="P252" i="1"/>
  <c r="F252" i="1"/>
  <c r="B253" i="1"/>
  <c r="I286" i="1" s="1"/>
  <c r="E252" i="1"/>
  <c r="D252" i="1"/>
  <c r="C236" i="1" l="1"/>
  <c r="AK235" i="1"/>
  <c r="AF252" i="1"/>
  <c r="AE252" i="1"/>
  <c r="N253" i="1"/>
  <c r="F253" i="1"/>
  <c r="B254" i="1"/>
  <c r="I287" i="1" s="1"/>
  <c r="E253" i="1"/>
  <c r="D253" i="1"/>
  <c r="AE253" i="1" s="1"/>
  <c r="Q253" i="1"/>
  <c r="AG253" i="1"/>
  <c r="T253" i="1"/>
  <c r="R253" i="1"/>
  <c r="P253" i="1"/>
  <c r="C237" i="1" l="1"/>
  <c r="AK236" i="1"/>
  <c r="AF253" i="1"/>
  <c r="N254" i="1"/>
  <c r="F254" i="1"/>
  <c r="B255" i="1"/>
  <c r="I288" i="1" s="1"/>
  <c r="E254" i="1"/>
  <c r="D254" i="1"/>
  <c r="AE254" i="1" s="1"/>
  <c r="Q254" i="1"/>
  <c r="AG254" i="1"/>
  <c r="T254" i="1"/>
  <c r="R254" i="1"/>
  <c r="P254" i="1"/>
  <c r="C238" i="1" l="1"/>
  <c r="AK237" i="1"/>
  <c r="AF254" i="1"/>
  <c r="N255" i="1"/>
  <c r="F255" i="1"/>
  <c r="B256" i="1"/>
  <c r="I289" i="1" s="1"/>
  <c r="E255" i="1"/>
  <c r="D255" i="1"/>
  <c r="AE255" i="1" s="1"/>
  <c r="Q255" i="1"/>
  <c r="AG255" i="1"/>
  <c r="T255" i="1"/>
  <c r="R255" i="1"/>
  <c r="P255" i="1"/>
  <c r="AK238" i="1" l="1"/>
  <c r="C239" i="1"/>
  <c r="AF255" i="1"/>
  <c r="N256" i="1"/>
  <c r="F256" i="1"/>
  <c r="B257" i="1"/>
  <c r="I290" i="1" s="1"/>
  <c r="E256" i="1"/>
  <c r="D256" i="1"/>
  <c r="AE256" i="1" s="1"/>
  <c r="Q256" i="1"/>
  <c r="AG256" i="1"/>
  <c r="T256" i="1"/>
  <c r="R256" i="1"/>
  <c r="P256" i="1"/>
  <c r="C240" i="1" l="1"/>
  <c r="AK239" i="1"/>
  <c r="AF256" i="1"/>
  <c r="N257" i="1"/>
  <c r="F257" i="1"/>
  <c r="B258" i="1"/>
  <c r="I291" i="1" s="1"/>
  <c r="E257" i="1"/>
  <c r="D257" i="1"/>
  <c r="AE257" i="1" s="1"/>
  <c r="Q257" i="1"/>
  <c r="AG257" i="1"/>
  <c r="T257" i="1"/>
  <c r="R257" i="1"/>
  <c r="P257" i="1"/>
  <c r="C241" i="1" l="1"/>
  <c r="AK240" i="1"/>
  <c r="AF257" i="1"/>
  <c r="N258" i="1"/>
  <c r="F258" i="1"/>
  <c r="B259" i="1"/>
  <c r="E258" i="1"/>
  <c r="D258" i="1"/>
  <c r="AE258" i="1" s="1"/>
  <c r="Q258" i="1"/>
  <c r="AG258" i="1"/>
  <c r="T258" i="1"/>
  <c r="R258" i="1"/>
  <c r="P258" i="1"/>
  <c r="C242" i="1" l="1"/>
  <c r="AK241" i="1"/>
  <c r="AF258" i="1"/>
  <c r="N259" i="1"/>
  <c r="F259" i="1"/>
  <c r="B260" i="1"/>
  <c r="E259" i="1"/>
  <c r="D259" i="1"/>
  <c r="AE259" i="1" s="1"/>
  <c r="Q259" i="1"/>
  <c r="AG259" i="1"/>
  <c r="T259" i="1"/>
  <c r="R259" i="1"/>
  <c r="P259" i="1"/>
  <c r="C243" i="1" l="1"/>
  <c r="AK242" i="1"/>
  <c r="AF259" i="1"/>
  <c r="N260" i="1"/>
  <c r="F260" i="1"/>
  <c r="B261" i="1"/>
  <c r="E260" i="1"/>
  <c r="D260" i="1"/>
  <c r="AE260" i="1" s="1"/>
  <c r="Q260" i="1"/>
  <c r="AG260" i="1"/>
  <c r="T260" i="1"/>
  <c r="R260" i="1"/>
  <c r="P260" i="1"/>
  <c r="AK243" i="1" l="1"/>
  <c r="C244" i="1"/>
  <c r="AF260" i="1"/>
  <c r="N261" i="1"/>
  <c r="F261" i="1"/>
  <c r="B262" i="1"/>
  <c r="E261" i="1"/>
  <c r="D261" i="1"/>
  <c r="AE261" i="1" s="1"/>
  <c r="Q261" i="1"/>
  <c r="AG261" i="1"/>
  <c r="T261" i="1"/>
  <c r="R261" i="1"/>
  <c r="P261" i="1"/>
  <c r="AK244" i="1" l="1"/>
  <c r="C245" i="1"/>
  <c r="AF261" i="1"/>
  <c r="N262" i="1"/>
  <c r="F262" i="1"/>
  <c r="B263" i="1"/>
  <c r="E262" i="1"/>
  <c r="D262" i="1"/>
  <c r="AE262" i="1" s="1"/>
  <c r="Q262" i="1"/>
  <c r="AG262" i="1"/>
  <c r="T262" i="1"/>
  <c r="R262" i="1"/>
  <c r="P262" i="1"/>
  <c r="C246" i="1" l="1"/>
  <c r="AK245" i="1"/>
  <c r="AF262" i="1"/>
  <c r="N263" i="1"/>
  <c r="F263" i="1"/>
  <c r="B264" i="1"/>
  <c r="E263" i="1"/>
  <c r="D263" i="1"/>
  <c r="AE263" i="1" s="1"/>
  <c r="Q263" i="1"/>
  <c r="AG263" i="1"/>
  <c r="T263" i="1"/>
  <c r="R263" i="1"/>
  <c r="P263" i="1"/>
  <c r="AK246" i="1" l="1"/>
  <c r="C247" i="1"/>
  <c r="AF263" i="1"/>
  <c r="N264" i="1"/>
  <c r="F264" i="1"/>
  <c r="B265" i="1"/>
  <c r="E264" i="1"/>
  <c r="D264" i="1"/>
  <c r="AE264" i="1" s="1"/>
  <c r="Q264" i="1"/>
  <c r="AG264" i="1"/>
  <c r="T264" i="1"/>
  <c r="R264" i="1"/>
  <c r="P264" i="1"/>
  <c r="AK247" i="1" l="1"/>
  <c r="C248" i="1"/>
  <c r="AF264" i="1"/>
  <c r="N265" i="1"/>
  <c r="F265" i="1"/>
  <c r="B266" i="1"/>
  <c r="E265" i="1"/>
  <c r="D265" i="1"/>
  <c r="AE265" i="1" s="1"/>
  <c r="Q265" i="1"/>
  <c r="AG265" i="1"/>
  <c r="T265" i="1"/>
  <c r="R265" i="1"/>
  <c r="P265" i="1"/>
  <c r="C249" i="1" l="1"/>
  <c r="AK248" i="1"/>
  <c r="AF265" i="1"/>
  <c r="N266" i="1"/>
  <c r="F266" i="1"/>
  <c r="B267" i="1"/>
  <c r="E266" i="1"/>
  <c r="D266" i="1"/>
  <c r="AE266" i="1" s="1"/>
  <c r="Q266" i="1"/>
  <c r="AG266" i="1"/>
  <c r="T266" i="1"/>
  <c r="R266" i="1"/>
  <c r="P266" i="1"/>
  <c r="AK249" i="1" l="1"/>
  <c r="C250" i="1"/>
  <c r="AF266" i="1"/>
  <c r="N267" i="1"/>
  <c r="F267" i="1"/>
  <c r="B268" i="1"/>
  <c r="E267" i="1"/>
  <c r="D267" i="1"/>
  <c r="AE267" i="1" s="1"/>
  <c r="Q267" i="1"/>
  <c r="AG267" i="1"/>
  <c r="T267" i="1"/>
  <c r="R267" i="1"/>
  <c r="P267" i="1"/>
  <c r="AK250" i="1" l="1"/>
  <c r="C251" i="1"/>
  <c r="AF267" i="1"/>
  <c r="N268" i="1"/>
  <c r="F268" i="1"/>
  <c r="B269" i="1"/>
  <c r="T269" i="1" s="1"/>
  <c r="E268" i="1"/>
  <c r="D268" i="1"/>
  <c r="AE268" i="1" s="1"/>
  <c r="Q268" i="1"/>
  <c r="AG268" i="1"/>
  <c r="T268" i="1"/>
  <c r="R268" i="1"/>
  <c r="P268" i="1"/>
  <c r="C252" i="1" l="1"/>
  <c r="AK251" i="1"/>
  <c r="AF268" i="1"/>
  <c r="N269" i="1"/>
  <c r="F269" i="1"/>
  <c r="B270" i="1"/>
  <c r="E269" i="1"/>
  <c r="D269" i="1"/>
  <c r="AE269" i="1" s="1"/>
  <c r="Q269" i="1"/>
  <c r="R269" i="1"/>
  <c r="AG269" i="1"/>
  <c r="P269" i="1"/>
  <c r="AK252" i="1" l="1"/>
  <c r="C253" i="1"/>
  <c r="T270" i="1"/>
  <c r="B271" i="1"/>
  <c r="AF269" i="1"/>
  <c r="N270" i="1"/>
  <c r="F270" i="1"/>
  <c r="E270" i="1"/>
  <c r="D270" i="1"/>
  <c r="AE270" i="1" s="1"/>
  <c r="Q270" i="1"/>
  <c r="AG270" i="1"/>
  <c r="R270" i="1"/>
  <c r="P270" i="1"/>
  <c r="AK253" i="1" l="1"/>
  <c r="C254" i="1"/>
  <c r="AG271" i="1"/>
  <c r="T271" i="1"/>
  <c r="R271" i="1"/>
  <c r="Q271" i="1"/>
  <c r="P271" i="1"/>
  <c r="N271" i="1"/>
  <c r="F271" i="1"/>
  <c r="E271" i="1"/>
  <c r="D271" i="1"/>
  <c r="B272" i="1"/>
  <c r="AF270" i="1"/>
  <c r="AK254" i="1" l="1"/>
  <c r="C255" i="1"/>
  <c r="AG272" i="1"/>
  <c r="T272" i="1"/>
  <c r="R272" i="1"/>
  <c r="Q272" i="1"/>
  <c r="P272" i="1"/>
  <c r="N272" i="1"/>
  <c r="F272" i="1"/>
  <c r="E272" i="1"/>
  <c r="D272" i="1"/>
  <c r="B273" i="1"/>
  <c r="AE271" i="1"/>
  <c r="AF271" i="1"/>
  <c r="AK255" i="1" l="1"/>
  <c r="C256" i="1"/>
  <c r="AG273" i="1"/>
  <c r="T273" i="1"/>
  <c r="R273" i="1"/>
  <c r="Q273" i="1"/>
  <c r="P273" i="1"/>
  <c r="N273" i="1"/>
  <c r="F273" i="1"/>
  <c r="E273" i="1"/>
  <c r="D273" i="1"/>
  <c r="B279" i="1"/>
  <c r="AE272" i="1"/>
  <c r="AF272" i="1"/>
  <c r="AK256" i="1" l="1"/>
  <c r="C257" i="1"/>
  <c r="AG279" i="1"/>
  <c r="T279" i="1"/>
  <c r="R279" i="1"/>
  <c r="Q279" i="1"/>
  <c r="P279" i="1"/>
  <c r="N279" i="1"/>
  <c r="F279" i="1"/>
  <c r="E279" i="1"/>
  <c r="D279" i="1"/>
  <c r="B280" i="1"/>
  <c r="AE273" i="1"/>
  <c r="AF273" i="1"/>
  <c r="AK257" i="1" l="1"/>
  <c r="C258" i="1"/>
  <c r="AG280" i="1"/>
  <c r="T280" i="1"/>
  <c r="R280" i="1"/>
  <c r="Q280" i="1"/>
  <c r="P280" i="1"/>
  <c r="N280" i="1"/>
  <c r="F280" i="1"/>
  <c r="E280" i="1"/>
  <c r="D280" i="1"/>
  <c r="B281" i="1"/>
  <c r="AE279" i="1"/>
  <c r="AF279" i="1"/>
  <c r="AK258" i="1" l="1"/>
  <c r="C259" i="1"/>
  <c r="AG281" i="1"/>
  <c r="T281" i="1"/>
  <c r="R281" i="1"/>
  <c r="Q281" i="1"/>
  <c r="P281" i="1"/>
  <c r="N281" i="1"/>
  <c r="F281" i="1"/>
  <c r="E281" i="1"/>
  <c r="D281" i="1"/>
  <c r="B282" i="1"/>
  <c r="AE280" i="1"/>
  <c r="AF280" i="1"/>
  <c r="AK259" i="1" l="1"/>
  <c r="C260" i="1"/>
  <c r="AG282" i="1"/>
  <c r="T282" i="1"/>
  <c r="R282" i="1"/>
  <c r="Q282" i="1"/>
  <c r="P282" i="1"/>
  <c r="N282" i="1"/>
  <c r="F282" i="1"/>
  <c r="E282" i="1"/>
  <c r="D282" i="1"/>
  <c r="B283" i="1"/>
  <c r="AE281" i="1"/>
  <c r="AF281" i="1"/>
  <c r="AK260" i="1" l="1"/>
  <c r="C261" i="1"/>
  <c r="AG283" i="1"/>
  <c r="T283" i="1"/>
  <c r="R283" i="1"/>
  <c r="Q283" i="1"/>
  <c r="P283" i="1"/>
  <c r="N283" i="1"/>
  <c r="F283" i="1"/>
  <c r="E283" i="1"/>
  <c r="D283" i="1"/>
  <c r="B284" i="1"/>
  <c r="AE282" i="1"/>
  <c r="AF282" i="1"/>
  <c r="AK261" i="1" l="1"/>
  <c r="C262" i="1"/>
  <c r="AG284" i="1"/>
  <c r="T284" i="1"/>
  <c r="R284" i="1"/>
  <c r="Q284" i="1"/>
  <c r="P284" i="1"/>
  <c r="N284" i="1"/>
  <c r="F284" i="1"/>
  <c r="E284" i="1"/>
  <c r="D284" i="1"/>
  <c r="B285" i="1"/>
  <c r="AE283" i="1"/>
  <c r="AF283" i="1"/>
  <c r="AK262" i="1" l="1"/>
  <c r="C263" i="1"/>
  <c r="AG285" i="1"/>
  <c r="T285" i="1"/>
  <c r="R285" i="1"/>
  <c r="Q285" i="1"/>
  <c r="P285" i="1"/>
  <c r="N285" i="1"/>
  <c r="F285" i="1"/>
  <c r="E285" i="1"/>
  <c r="D285" i="1"/>
  <c r="B286" i="1"/>
  <c r="AE284" i="1"/>
  <c r="AF284" i="1"/>
  <c r="AK263" i="1" l="1"/>
  <c r="C264" i="1"/>
  <c r="AG286" i="1"/>
  <c r="T286" i="1"/>
  <c r="R286" i="1"/>
  <c r="Q286" i="1"/>
  <c r="P286" i="1"/>
  <c r="N286" i="1"/>
  <c r="F286" i="1"/>
  <c r="E286" i="1"/>
  <c r="D286" i="1"/>
  <c r="B287" i="1"/>
  <c r="AE285" i="1"/>
  <c r="AF285" i="1"/>
  <c r="AK264" i="1" l="1"/>
  <c r="C265" i="1"/>
  <c r="AG287" i="1"/>
  <c r="T287" i="1"/>
  <c r="R287" i="1"/>
  <c r="Q287" i="1"/>
  <c r="P287" i="1"/>
  <c r="N287" i="1"/>
  <c r="F287" i="1"/>
  <c r="E287" i="1"/>
  <c r="D287" i="1"/>
  <c r="B288" i="1"/>
  <c r="AE286" i="1"/>
  <c r="AF286" i="1"/>
  <c r="AK265" i="1" l="1"/>
  <c r="C266" i="1"/>
  <c r="AG288" i="1"/>
  <c r="T288" i="1"/>
  <c r="R288" i="1"/>
  <c r="Q288" i="1"/>
  <c r="P288" i="1"/>
  <c r="N288" i="1"/>
  <c r="F288" i="1"/>
  <c r="E288" i="1"/>
  <c r="D288" i="1"/>
  <c r="B289" i="1"/>
  <c r="AE287" i="1"/>
  <c r="AF287" i="1"/>
  <c r="AK266" i="1" l="1"/>
  <c r="C267" i="1"/>
  <c r="AG289" i="1"/>
  <c r="T289" i="1"/>
  <c r="R289" i="1"/>
  <c r="Q289" i="1"/>
  <c r="P289" i="1"/>
  <c r="N289" i="1"/>
  <c r="F289" i="1"/>
  <c r="E289" i="1"/>
  <c r="D289" i="1"/>
  <c r="B290" i="1"/>
  <c r="AE288" i="1"/>
  <c r="AF288" i="1"/>
  <c r="AK267" i="1" l="1"/>
  <c r="C268" i="1"/>
  <c r="AG290" i="1"/>
  <c r="T290" i="1"/>
  <c r="R290" i="1"/>
  <c r="Q290" i="1"/>
  <c r="P290" i="1"/>
  <c r="N290" i="1"/>
  <c r="F290" i="1"/>
  <c r="E290" i="1"/>
  <c r="D290" i="1"/>
  <c r="B291" i="1"/>
  <c r="AE289" i="1"/>
  <c r="AF289" i="1"/>
  <c r="AK268" i="1" l="1"/>
  <c r="C269" i="1"/>
  <c r="AG291" i="1"/>
  <c r="T291" i="1"/>
  <c r="R291" i="1"/>
  <c r="Q291" i="1"/>
  <c r="P291" i="1"/>
  <c r="N291" i="1"/>
  <c r="F291" i="1"/>
  <c r="E291" i="1"/>
  <c r="D291" i="1"/>
  <c r="AE290" i="1"/>
  <c r="AF290" i="1"/>
  <c r="AK269" i="1" l="1"/>
  <c r="C270" i="1"/>
  <c r="AE291" i="1"/>
  <c r="AF291" i="1"/>
  <c r="AK270" i="1" l="1"/>
  <c r="C271" i="1"/>
  <c r="AK271" i="1" l="1"/>
  <c r="C272" i="1"/>
  <c r="AK272" i="1" l="1"/>
  <c r="C273" i="1"/>
  <c r="AK273" i="1" l="1"/>
  <c r="C279" i="1"/>
  <c r="AK279" i="1" l="1"/>
  <c r="C280" i="1"/>
  <c r="AK280" i="1" l="1"/>
  <c r="C281" i="1"/>
  <c r="AK281" i="1" l="1"/>
  <c r="C282" i="1"/>
  <c r="AK282" i="1" l="1"/>
  <c r="C283" i="1"/>
  <c r="AK283" i="1" l="1"/>
  <c r="C284" i="1"/>
  <c r="AK284" i="1" l="1"/>
  <c r="C285" i="1"/>
  <c r="AK285" i="1" l="1"/>
  <c r="C286" i="1"/>
  <c r="AK286" i="1" l="1"/>
  <c r="C287" i="1"/>
  <c r="AK287" i="1" l="1"/>
  <c r="C288" i="1"/>
  <c r="AK288" i="1" l="1"/>
  <c r="C289" i="1"/>
  <c r="AK289" i="1" l="1"/>
  <c r="C290" i="1"/>
  <c r="AK290" i="1" l="1"/>
  <c r="C291" i="1"/>
  <c r="AK2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tc={3F323859-40FE-9F4E-B363-3C9319C97EFA}</author>
    <author>tc={0FE431FA-AF4D-44BD-B320-7DFA55296510}</author>
    <author>tc={9192F9D4-05BB-4D07-8FA5-343AC3ECC193}</author>
    <author>tc={767471D4-6670-4CD4-BB54-54B9EEB91A8D}</author>
    <author>tc={1D319256-B7A8-4CF8-82C0-C60601563B5B}</author>
    <author>tc={98E94019-0B30-4674-A29B-BB5A0B34DA31}</author>
    <author>Andrew Bashorum</author>
    <author>tc={2425E4F4-7234-4964-B4BE-776D2B5ABBBB}</author>
    <author>tc={D0ED382E-3C4E-4CE5-898E-D6D9D590E197}</author>
    <author>tc={0205F1A5-692B-468E-918F-14E21E27F986}</author>
    <author>tc={83678369-55F3-4556-9259-4FE2215535C9}</author>
    <author>tc={5BF5EA3D-76C5-417E-A8E2-E0B48DC5B0D1}</author>
    <author>tc={AB5B7A39-8F87-4C07-BD52-F47D67131739}</author>
  </authors>
  <commentList>
    <comment ref="AH8" authorId="0" shapeId="0" xr:uid="{3F323859-40FE-9F4E-B363-3C9319C97EFA}">
      <text>
        <t>[Threaded comment]
Your version of Excel allows you to read this threaded comment; however, any edits to it will get removed if the file is opened in a newer version of Excel. Learn more: https://go.microsoft.com/fwlink/?linkid=870924
Comment:
    Miscalculation correction. 90 missing from income</t>
      </text>
    </comment>
    <comment ref="AJ10" authorId="1" shapeId="0" xr:uid="{0FE431FA-AF4D-44BD-B320-7DFA552965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spent on newcastle trip
</t>
      </text>
    </comment>
    <comment ref="AJ11" authorId="2" shapeId="0" xr:uid="{9192F9D4-05BB-4D07-8FA5-343AC3ECC193}">
      <text>
        <t>[Threaded comment]
Your version of Excel allows you to read this threaded comment; however, any edits to it will get removed if the file is opened in a newer version of Excel. Learn more: https://go.microsoft.com/fwlink/?linkid=870924
Comment:
    4mmc</t>
      </text>
    </comment>
    <comment ref="D12" authorId="3" shapeId="0" xr:uid="{767471D4-6670-4CD4-BB54-54B9EEB9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Paid 9/5</t>
      </text>
    </comment>
    <comment ref="AJ12" authorId="4" shapeId="0" xr:uid="{1D319256-B7A8-4CF8-82C0-C60601563B5B}">
      <text>
        <t>[Threaded comment]
Your version of Excel allows you to read this threaded comment; however, any edits to it will get removed if the file is opened in a newer version of Excel. Learn more: https://go.microsoft.com/fwlink/?linkid=870924
Comment:
    spe</t>
      </text>
    </comment>
    <comment ref="AD14" authorId="5" shapeId="0" xr:uid="{98E94019-0B30-4674-A29B-BB5A0B34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Paid stu 703 - 100 for centra parks</t>
      </text>
    </comment>
    <comment ref="AS15" authorId="6" shapeId="0" xr:uid="{A38F31BA-72AD-44B2-943D-73760A83CD92}">
      <text>
        <r>
          <rPr>
            <sz val="11"/>
            <color theme="1"/>
            <rFont val="Aptos Narrow"/>
            <family val="2"/>
            <scheme val="minor"/>
          </rPr>
          <t>Andrew Bashorum:
3 servings</t>
        </r>
      </text>
    </comment>
    <comment ref="D18" authorId="7" shapeId="0" xr:uid="{2425E4F4-7234-4964-B4BE-776D2B5A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Paid 18/6 For the crack</t>
      </text>
    </comment>
    <comment ref="AJ20" authorId="6" shapeId="0" xr:uid="{720029B9-DDF7-490B-8EB3-D048BDBDA160}">
      <text>
        <r>
          <rPr>
            <sz val="11"/>
            <color theme="1"/>
            <rFont val="Aptos Narrow"/>
            <family val="2"/>
            <scheme val="minor"/>
          </rPr>
          <t xml:space="preserve">Andrew Bashorum:
Aoife petrol
</t>
        </r>
      </text>
    </comment>
    <comment ref="AJ21" authorId="6" shapeId="0" xr:uid="{7024FFB8-BD4E-4EA1-B4E3-277FBCACF6F3}">
      <text>
        <r>
          <rPr>
            <sz val="11"/>
            <color theme="1"/>
            <rFont val="Aptos Narrow"/>
            <family val="2"/>
            <scheme val="minor"/>
          </rPr>
          <t>Andrew Bashorum:
Small de bet on biden resigning</t>
        </r>
      </text>
    </comment>
    <comment ref="I22" authorId="6" shapeId="0" xr:uid="{972E9F87-87B0-426B-A901-3D94385036C9}">
      <text>
        <r>
          <rPr>
            <sz val="11"/>
            <color theme="1"/>
            <rFont val="Aptos Narrow"/>
            <family val="2"/>
            <scheme val="minor"/>
          </rPr>
          <t xml:space="preserve">Andrew Bashorum:
Day with glenn
</t>
        </r>
      </text>
    </comment>
    <comment ref="AD24" authorId="6" shapeId="0" xr:uid="{D85D37B4-682B-4DCE-83A6-CA5A40616202}">
      <text>
        <r>
          <rPr>
            <sz val="11"/>
            <color theme="1"/>
            <rFont val="Aptos Narrow"/>
            <family val="2"/>
            <scheme val="minor"/>
          </rPr>
          <t>Andrew Bashorum:
Glenn
Cinema: 37 --paid
Aroi: 30 - 37 with lunch
Diesel: 50
Cans: 20 - 23
scumdidlieys: 15</t>
        </r>
      </text>
    </comment>
    <comment ref="J25" authorId="8" shapeId="0" xr:uid="{D0ED382E-3C4E-4CE5-898E-D6D9D590E197}">
      <text>
        <t>[Threaded comment]
Your version of Excel allows you to read this threaded comment; however, any edits to it will get removed if the file is opened in a newer version of Excel. Learn more: https://go.microsoft.com/fwlink/?linkid=870924
Comment:
    week before misc
Reply:
    Then 30 more to go to cork</t>
      </text>
    </comment>
    <comment ref="AC27" authorId="9" shapeId="0" xr:uid="{0205F1A5-692B-468E-918F-14E21E27F986}">
      <text>
        <t>[Threaded comment]
Your version of Excel allows you to read this threaded comment; however, any edits to it will get removed if the file is opened in a newer version of Excel. Learn more: https://go.microsoft.com/fwlink/?linkid=870924
Comment:
    flight to brm</t>
      </text>
    </comment>
    <comment ref="AC28" authorId="10" shapeId="0" xr:uid="{83678369-55F3-4556-9259-4FE2215535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NewVchels tickets</t>
      </text>
    </comment>
    <comment ref="K30" authorId="6" shapeId="0" xr:uid="{DDFE8856-B8C2-4E71-91A2-3A408BE225C8}">
      <text>
        <r>
          <rPr>
            <sz val="11"/>
            <color theme="1"/>
            <rFont val="Aptos Narrow"/>
            <family val="2"/>
            <scheme val="minor"/>
          </rPr>
          <t>Andrew Bashorum:
Takeaway with glenn</t>
        </r>
      </text>
    </comment>
    <comment ref="O30" authorId="6" shapeId="0" xr:uid="{4416010F-34F1-4B2F-890F-BC7CD7481334}">
      <text>
        <r>
          <rPr>
            <sz val="11"/>
            <color theme="1"/>
            <rFont val="Aptos Narrow"/>
            <family val="2"/>
            <scheme val="minor"/>
          </rPr>
          <t>Andrew Bashorum:
To mam on her Greek holiday</t>
        </r>
      </text>
    </comment>
    <comment ref="V30" authorId="6" shapeId="0" xr:uid="{E23C5B54-8BF4-489F-91C6-F4BBB7CCCC31}">
      <text>
        <r>
          <rPr>
            <sz val="11"/>
            <color theme="1"/>
            <rFont val="Aptos Narrow"/>
            <family val="2"/>
            <scheme val="minor"/>
          </rPr>
          <t xml:space="preserve">
</t>
        </r>
      </text>
    </comment>
    <comment ref="AA30" authorId="6" shapeId="0" xr:uid="{6430B16F-8B9D-483E-8B00-B48FAD1E0DA1}">
      <text>
        <r>
          <rPr>
            <sz val="11"/>
            <color theme="1"/>
            <rFont val="Aptos Narrow"/>
            <family val="2"/>
            <scheme val="minor"/>
          </rPr>
          <t>Andrew Bashorum:
Antons half and half scarf</t>
        </r>
      </text>
    </comment>
    <comment ref="K31" authorId="6" shapeId="0" xr:uid="{ECEFA11C-CB70-497C-B93B-5297FECA3E66}">
      <text>
        <r>
          <rPr>
            <sz val="11"/>
            <color theme="1"/>
            <rFont val="Aptos Narrow"/>
            <family val="2"/>
            <scheme val="minor"/>
          </rPr>
          <t>Andrew Bashorum:
Jap Food</t>
        </r>
      </text>
    </comment>
    <comment ref="AA31" authorId="6" shapeId="0" xr:uid="{9FA3D881-24C2-48A6-90CE-0C54371071AB}">
      <text>
        <r>
          <rPr>
            <sz val="11"/>
            <color theme="1"/>
            <rFont val="Aptos Narrow"/>
            <family val="2"/>
            <scheme val="minor"/>
          </rPr>
          <t>Andrew Bashorum:
Arhturs birthday 20 quid ps gift card</t>
        </r>
      </text>
    </comment>
    <comment ref="AJ32" authorId="6" shapeId="0" xr:uid="{2C634C2A-4020-4D49-85B5-1682E94D99BD}">
      <text>
        <r>
          <rPr>
            <sz val="11"/>
            <color theme="1"/>
            <rFont val="Aptos Narrow"/>
            <family val="2"/>
            <scheme val="minor"/>
          </rPr>
          <t>Andrew Bashorum:
Back from mam</t>
        </r>
      </text>
    </comment>
    <comment ref="U33" authorId="11" shapeId="0" xr:uid="{5BF5EA3D-76C5-417E-A8E2-E0B48DC5B0D1}">
      <text>
        <t>[Threaded comment]
Your version of Excel allows you to read this threaded comment; however, any edits to it will get removed if the file is opened in a newer version of Excel. Learn more: https://go.microsoft.com/fwlink/?linkid=870924
Comment:
    Storm asling nightmare</t>
      </text>
    </comment>
    <comment ref="AC33" authorId="6" shapeId="0" xr:uid="{01D94CD5-59AC-4785-9E16-5B4CDBC7F627}">
      <text>
        <r>
          <rPr>
            <sz val="11"/>
            <color theme="1"/>
            <rFont val="Aptos Narrow"/>
            <family val="2"/>
            <scheme val="minor"/>
          </rPr>
          <t xml:space="preserve">Andrew Bashorum:
Train: 40
Night out 1: 80
Night out 2: 100
LDN transport: 20
Food: 60
Unkown: 10
</t>
        </r>
      </text>
    </comment>
    <comment ref="AJ34" authorId="6" shapeId="0" xr:uid="{B857BCCD-2982-48B8-9584-EA4B54D25DA7}">
      <text>
        <r>
          <rPr>
            <sz val="11"/>
            <color theme="1"/>
            <rFont val="Aptos Narrow"/>
            <family val="2"/>
            <scheme val="minor"/>
          </rPr>
          <t>Andrew Bashorum:
Iphone 12 sale</t>
        </r>
      </text>
    </comment>
    <comment ref="AJ36" authorId="6" shapeId="0" xr:uid="{E48F88A2-9A80-4A20-993D-02DF778C8BC9}">
      <text>
        <r>
          <rPr>
            <sz val="11"/>
            <color theme="1"/>
            <rFont val="Aptos Narrow"/>
            <family val="2"/>
            <scheme val="minor"/>
          </rPr>
          <t>Andrew Bashorum:
Aoife petrol money</t>
        </r>
      </text>
    </comment>
    <comment ref="AA37" authorId="6" shapeId="0" xr:uid="{7E567689-29EA-4434-9DB0-F7F3300FDBE4}">
      <text>
        <r>
          <rPr>
            <sz val="11"/>
            <color theme="1"/>
            <rFont val="Aptos Narrow"/>
            <family val="2"/>
            <scheme val="minor"/>
          </rPr>
          <t>Gifts for joni and isola</t>
        </r>
      </text>
    </comment>
    <comment ref="AD37" authorId="6" shapeId="0" xr:uid="{99DB558C-15C6-4F9D-A22D-D4C8EC798EBF}">
      <text>
        <r>
          <rPr>
            <sz val="11"/>
            <color theme="1"/>
            <rFont val="Aptos Narrow"/>
            <family val="2"/>
            <scheme val="minor"/>
          </rPr>
          <t xml:space="preserve">Andrew Bashorum:
</t>
        </r>
      </text>
    </comment>
    <comment ref="AA38" authorId="6" shapeId="0" xr:uid="{6B44169D-1E28-42FA-BAF7-FA41D8671C28}">
      <text>
        <r>
          <rPr>
            <sz val="11"/>
            <color theme="1"/>
            <rFont val="Aptos Narrow"/>
            <family val="2"/>
            <scheme val="minor"/>
          </rPr>
          <t xml:space="preserve">Paid for lisas gift 
</t>
        </r>
      </text>
    </comment>
    <comment ref="AA39" authorId="6" shapeId="0" xr:uid="{AAB25207-98EF-4D73-B059-00E023A7F696}">
      <text>
        <r>
          <rPr>
            <sz val="11"/>
            <color theme="1"/>
            <rFont val="Aptos Narrow"/>
            <family val="2"/>
            <scheme val="minor"/>
          </rPr>
          <t xml:space="preserve">Andrew Bashorum:
Rachel - 20 - gift card modified
Isola - 10 
Mila - 10
Joni - 10
Anton - Half and Half Scarf - 30 - Paid 30/9
</t>
        </r>
      </text>
    </comment>
    <comment ref="AJ39" authorId="6" shapeId="0" xr:uid="{1B1DB557-DC31-4BBA-BC00-A7796981F449}">
      <text>
        <r>
          <rPr>
            <sz val="11"/>
            <color theme="1"/>
            <rFont val="Aptos Narrow"/>
            <family val="2"/>
            <scheme val="minor"/>
          </rPr>
          <t xml:space="preserve">Andrew Bashorum:
Zack Bryan Tickets for rachel heskey fee
</t>
        </r>
      </text>
    </comment>
    <comment ref="AJ40" authorId="6" shapeId="0" xr:uid="{AB70A076-A3AE-43BF-B83B-5EB5FB253BCB}">
      <text>
        <r>
          <rPr>
            <sz val="11"/>
            <color theme="1"/>
            <rFont val="Aptos Narrow"/>
            <family val="2"/>
            <scheme val="minor"/>
          </rPr>
          <t>Andrew Bashorum:
mam loan</t>
        </r>
      </text>
    </comment>
    <comment ref="T42" authorId="6" shapeId="0" xr:uid="{6C02A401-A938-42E6-BDBF-3A0102D3D385}">
      <text>
        <r>
          <rPr>
            <sz val="11"/>
            <color theme="1"/>
            <rFont val="Aptos Narrow"/>
            <family val="2"/>
            <scheme val="minor"/>
          </rPr>
          <t>Andrew Bashorum:
5/7 months paid her
e</t>
        </r>
      </text>
    </comment>
    <comment ref="D48" authorId="12" shapeId="0" xr:uid="{AB5B7A39-8F87-4C07-BD52-F47D67131739}">
      <text>
        <t>[Threaded comment]
Your version of Excel allows you to read this threaded comment; however, any edits to it will get removed if the file is opened in a newer version of Excel. Learn more: https://go.microsoft.com/fwlink/?linkid=870924
Comment:
    paid 15/12</t>
      </text>
    </comment>
    <comment ref="AC48" authorId="6" shapeId="0" xr:uid="{68CEEDC2-63FF-4394-98C9-D6501D793464}">
      <text>
        <r>
          <rPr>
            <sz val="11"/>
            <color theme="1"/>
            <rFont val="Aptos Narrow"/>
            <family val="2"/>
            <scheme val="minor"/>
          </rPr>
          <t xml:space="preserve">Andrew Bashorum:
83 - flights
51 - villa membership
</t>
        </r>
      </text>
    </comment>
    <comment ref="AG48" authorId="6" shapeId="0" xr:uid="{83F21E89-57EC-4211-9289-9685A7AF1421}">
      <text>
        <r>
          <rPr>
            <sz val="11"/>
            <color theme="1"/>
            <rFont val="Aptos Narrow"/>
            <family val="2"/>
            <scheme val="minor"/>
          </rPr>
          <t>Andrew Bashorum:
Christmas bonus 14all sold to mam</t>
        </r>
      </text>
    </comment>
    <comment ref="G54" authorId="6" shapeId="0" xr:uid="{24128F19-F77E-4167-AF60-3779449EBA30}">
      <text>
        <r>
          <rPr>
            <sz val="11"/>
            <color theme="1"/>
            <rFont val="Aptos Narrow"/>
            <family val="2"/>
            <scheme val="minor"/>
          </rPr>
          <t>Andrew Bashorum:
Jeans</t>
        </r>
      </text>
    </comment>
    <comment ref="AC54" authorId="6" shapeId="0" xr:uid="{CB5ECDDC-BE34-4F58-940D-003141D4105A}">
      <text>
        <r>
          <rPr>
            <sz val="11"/>
            <color theme="1"/>
            <rFont val="Aptos Narrow"/>
            <family val="2"/>
            <scheme val="minor"/>
          </rPr>
          <t xml:space="preserve">Andrew Bashorum:
Anton
Villa chels - villa park
flights - 85 - 8/1
Alc - 100
Travel + food - 100
Membership - 50 - 10/1
Ticket - 65 
</t>
        </r>
      </text>
    </comment>
    <comment ref="B81" authorId="6" shapeId="0" xr:uid="{B1176E4C-F892-48C6-9642-5FFE0F77232A}">
      <text>
        <r>
          <rPr>
            <sz val="11"/>
            <color theme="1"/>
            <rFont val="Aptos Narrow"/>
            <family val="2"/>
            <scheme val="minor"/>
          </rPr>
          <t xml:space="preserve">Andrew Bashorum:
End of week instead of start 
</t>
        </r>
      </text>
    </comment>
    <comment ref="H86" authorId="6" shapeId="0" xr:uid="{877B1B3B-7615-48C4-B191-B7CF877D5C24}">
      <text>
        <r>
          <rPr>
            <sz val="11"/>
            <color theme="1"/>
            <rFont val="Aptos Narrow"/>
            <family val="2"/>
            <scheme val="minor"/>
          </rPr>
          <t>Andrew Bashorum:
GTA 6</t>
        </r>
      </text>
    </comment>
    <comment ref="B94" authorId="6" shapeId="0" xr:uid="{6CDD0B15-3F23-4761-8B7B-0738612FC9A8}">
      <text>
        <r>
          <rPr>
            <sz val="11"/>
            <color theme="1"/>
            <rFont val="Aptos Narrow"/>
            <family val="2"/>
            <scheme val="minor"/>
          </rPr>
          <t xml:space="preserve">Andrew Bashorum:
End of week instead of start 
</t>
        </r>
      </text>
    </comment>
    <comment ref="G96" authorId="6" shapeId="0" xr:uid="{AF224DA4-F15B-4A97-965A-0172E6F6DD52}">
      <text>
        <r>
          <rPr>
            <sz val="11"/>
            <color theme="1"/>
            <rFont val="Aptos Narrow"/>
            <family val="2"/>
            <scheme val="minor"/>
          </rPr>
          <t>Andrew Bashorum:
tailored suit</t>
        </r>
      </text>
    </comment>
    <comment ref="B222" authorId="6" shapeId="0" xr:uid="{228F6707-65A6-46F9-921D-934071FB328B}">
      <text>
        <r>
          <rPr>
            <sz val="11"/>
            <color theme="1"/>
            <rFont val="Aptos Narrow"/>
            <family val="2"/>
            <scheme val="minor"/>
          </rPr>
          <t xml:space="preserve">Andrew Bashorum:
2028
</t>
        </r>
      </text>
    </comment>
  </commentList>
</comments>
</file>

<file path=xl/sharedStrings.xml><?xml version="1.0" encoding="utf-8"?>
<sst xmlns="http://schemas.openxmlformats.org/spreadsheetml/2006/main" count="252" uniqueCount="107">
  <si>
    <t>Date</t>
  </si>
  <si>
    <t>Cur</t>
  </si>
  <si>
    <t>Nic</t>
  </si>
  <si>
    <t>Credit</t>
  </si>
  <si>
    <t>Haircut</t>
  </si>
  <si>
    <t>Clothes</t>
  </si>
  <si>
    <t>Playstation</t>
  </si>
  <si>
    <t>Alc</t>
  </si>
  <si>
    <t>Diesel</t>
  </si>
  <si>
    <t>Takeaway</t>
  </si>
  <si>
    <t>Lunch</t>
  </si>
  <si>
    <t>Shopping</t>
  </si>
  <si>
    <t>Hot Sauce</t>
  </si>
  <si>
    <t>Lend out</t>
  </si>
  <si>
    <t>Rent</t>
  </si>
  <si>
    <t>Car Bill</t>
  </si>
  <si>
    <t>Saved</t>
  </si>
  <si>
    <t>Invested</t>
  </si>
  <si>
    <t>Car  Insurance</t>
  </si>
  <si>
    <t>Car  Service</t>
  </si>
  <si>
    <t>Exercise</t>
  </si>
  <si>
    <t>Shaving</t>
  </si>
  <si>
    <t>Medical</t>
  </si>
  <si>
    <t>Technology</t>
  </si>
  <si>
    <t>Tattoo</t>
  </si>
  <si>
    <t>Gifts</t>
  </si>
  <si>
    <t>Chelsea</t>
  </si>
  <si>
    <t>Holidays</t>
  </si>
  <si>
    <t>MISC</t>
  </si>
  <si>
    <t>Funds Req</t>
  </si>
  <si>
    <t>Total</t>
  </si>
  <si>
    <t>Wages</t>
  </si>
  <si>
    <t>Work Drive</t>
  </si>
  <si>
    <t>Unspent EXP</t>
  </si>
  <si>
    <t>Lend In</t>
  </si>
  <si>
    <t>EOW</t>
  </si>
  <si>
    <t>W</t>
  </si>
  <si>
    <t>B</t>
  </si>
  <si>
    <t>L</t>
  </si>
  <si>
    <t>D</t>
  </si>
  <si>
    <t>AS</t>
  </si>
  <si>
    <t>Mon-F</t>
  </si>
  <si>
    <t>Banna + Orange</t>
  </si>
  <si>
    <t>Taco Chips</t>
  </si>
  <si>
    <t>Apple + banna + grapes</t>
  </si>
  <si>
    <t>Orange + apple</t>
  </si>
  <si>
    <t>M-Cal</t>
  </si>
  <si>
    <t>T-F</t>
  </si>
  <si>
    <t>Orange</t>
  </si>
  <si>
    <t>Alldi Sam</t>
  </si>
  <si>
    <t>Steak + chips + Cab</t>
  </si>
  <si>
    <t>T-C</t>
  </si>
  <si>
    <t>W-F</t>
  </si>
  <si>
    <t>Apple</t>
  </si>
  <si>
    <t>Aldi pasta</t>
  </si>
  <si>
    <t>Waffles + Gujons + broc</t>
  </si>
  <si>
    <t>Grapes</t>
  </si>
  <si>
    <t>W-C</t>
  </si>
  <si>
    <t>Banna</t>
  </si>
  <si>
    <t>Aldi wrap</t>
  </si>
  <si>
    <t>Cod + cabbage + chips</t>
  </si>
  <si>
    <t>Soup + bread</t>
  </si>
  <si>
    <t>F-F</t>
  </si>
  <si>
    <t>Eggs + bread</t>
  </si>
  <si>
    <t>Apple + grapes</t>
  </si>
  <si>
    <t>F-C</t>
  </si>
  <si>
    <t>Sat-F</t>
  </si>
  <si>
    <t>Orange + banna</t>
  </si>
  <si>
    <t>Apple + orange</t>
  </si>
  <si>
    <t>Sat-C</t>
  </si>
  <si>
    <t>Sun-F</t>
  </si>
  <si>
    <t>Pizza</t>
  </si>
  <si>
    <t xml:space="preserve">B bread  </t>
  </si>
  <si>
    <t>Run</t>
  </si>
  <si>
    <t>Trail</t>
  </si>
  <si>
    <t>Walk</t>
  </si>
  <si>
    <t>Hike</t>
  </si>
  <si>
    <t>Routine</t>
  </si>
  <si>
    <t>KAYACK</t>
  </si>
  <si>
    <t>Monday</t>
  </si>
  <si>
    <t>T</t>
  </si>
  <si>
    <t xml:space="preserve"> </t>
  </si>
  <si>
    <t>Tuesday</t>
  </si>
  <si>
    <t>Wednesday</t>
  </si>
  <si>
    <t>Thursday</t>
  </si>
  <si>
    <t>Friday</t>
  </si>
  <si>
    <t>Saturday</t>
  </si>
  <si>
    <t>Sunday</t>
  </si>
  <si>
    <t>Price</t>
  </si>
  <si>
    <t>tax+fee</t>
  </si>
  <si>
    <t>total</t>
  </si>
  <si>
    <t>Aval</t>
  </si>
  <si>
    <t>"2025"</t>
  </si>
  <si>
    <t>invested</t>
  </si>
  <si>
    <t>Hiking</t>
  </si>
  <si>
    <t>Shoplist</t>
  </si>
  <si>
    <t>PS cal</t>
  </si>
  <si>
    <t>Cal</t>
  </si>
  <si>
    <t>Amount</t>
  </si>
  <si>
    <t>price</t>
  </si>
  <si>
    <t>budget</t>
  </si>
  <si>
    <t>This WEEK</t>
  </si>
  <si>
    <t>all-time</t>
  </si>
  <si>
    <t>"2026"</t>
  </si>
  <si>
    <t>All-time</t>
  </si>
  <si>
    <t>"2027"</t>
  </si>
  <si>
    <t>"2028"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</si>
</sst>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12">
    <font>
      <sz val="11"/>
      <color theme="1"/>
      <name val="Aptos Narrow"/>
      <family val="2"/>
      <scheme val="minor"/>
    </font>
    <font>
      <b/>
      <i/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theme="3"/>
      <name val="Aptos Narrow"/>
      <scheme val="minor"/>
    </font>
    <font>
      <i/>
      <sz val="11"/>
      <color rgb="FF000000"/>
      <name val="Aptos Narrow"/>
      <scheme val="minor"/>
    </font>
    <font>
      <b/>
      <sz val="11"/>
      <color rgb="FF0E2841"/>
      <name val="Aptos Narrow"/>
      <scheme val="minor"/>
    </font>
    <font>
      <sz val="12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5" fillId="0" borderId="0" xfId="0" applyFont="1"/>
    <xf numFmtId="3" fontId="0" fillId="0" borderId="0" xfId="0" quotePrefix="1" applyNumberFormat="1"/>
    <xf numFmtId="0" fontId="0" fillId="0" borderId="0" xfId="0" applyAlignment="1">
      <alignment vertical="top"/>
    </xf>
    <xf numFmtId="14" fontId="0" fillId="0" borderId="0" xfId="0" applyNumberFormat="1"/>
    <xf numFmtId="0" fontId="0" fillId="0" borderId="0" xfId="0" applyAlignment="1">
      <alignment wrapText="1"/>
    </xf>
    <xf numFmtId="0" fontId="6" fillId="0" borderId="0" xfId="1" applyAlignment="1">
      <alignment horizontal="center"/>
    </xf>
    <xf numFmtId="164" fontId="6" fillId="0" borderId="0" xfId="1" applyNumberFormat="1" applyAlignment="1">
      <alignment horizontal="center"/>
    </xf>
    <xf numFmtId="0" fontId="7" fillId="0" borderId="0" xfId="0" applyFont="1"/>
    <xf numFmtId="0" fontId="8" fillId="0" borderId="0" xfId="1" applyFont="1" applyAlignment="1">
      <alignment horizontal="center"/>
    </xf>
    <xf numFmtId="164" fontId="9" fillId="0" borderId="0" xfId="0" applyNumberFormat="1" applyFont="1"/>
    <xf numFmtId="164" fontId="6" fillId="0" borderId="0" xfId="1" applyNumberFormat="1" applyAlignment="1">
      <alignment horizontal="center" wrapText="1"/>
    </xf>
    <xf numFmtId="164" fontId="10" fillId="0" borderId="0" xfId="0" applyNumberFormat="1" applyFont="1"/>
    <xf numFmtId="0" fontId="11" fillId="0" borderId="0" xfId="0" applyFont="1"/>
    <xf numFmtId="164" fontId="11" fillId="0" borderId="0" xfId="0" applyNumberFormat="1" applyFont="1"/>
    <xf numFmtId="16" fontId="11" fillId="0" borderId="0" xfId="0" applyNumberFormat="1" applyFon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Bashorum" id="{BD78C034-4446-C34F-9CAD-374F65743B01}" userId="S::andrew.bashorum@telenostic.com::bcf91ee3-1a3d-4e2e-b123-142101da56b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8" dT="2024-05-07T21:17:37.84" personId="{BD78C034-4446-C34F-9CAD-374F65743B01}" id="{3F323859-40FE-9F4E-B363-3C9319C97EFA}">
    <text>Miscalculation correction. 90 missing from income</text>
  </threadedComment>
  <threadedComment ref="AJ10" dT="2024-05-08T11:15:34.47" personId="{BD78C034-4446-C34F-9CAD-374F65743B01}" id="{0FE431FA-AF4D-44BD-B320-7DFA55296510}">
    <text xml:space="preserve">Not spent on newcastle trip
</text>
  </threadedComment>
  <threadedComment ref="AJ11" dT="2024-05-08T11:15:05.96" personId="{BD78C034-4446-C34F-9CAD-374F65743B01}" id="{9192F9D4-05BB-4D07-8FA5-343AC3ECC193}">
    <text>4mmc</text>
  </threadedComment>
  <threadedComment ref="D12" dT="2024-05-09T09:19:29.56" personId="{BD78C034-4446-C34F-9CAD-374F65743B01}" id="{767471D4-6670-4CD4-BB54-54B9EEB91A8D}">
    <text>Paid 9/5</text>
  </threadedComment>
  <threadedComment ref="AJ12" dT="2024-05-08T11:14:59.56" personId="{BD78C034-4446-C34F-9CAD-374F65743B01}" id="{1D319256-B7A8-4CF8-82C0-C60601563B5B}">
    <text>spe</text>
  </threadedComment>
  <threadedComment ref="AD14" dT="2024-06-18T09:11:20.37" personId="{BD78C034-4446-C34F-9CAD-374F65743B01}" id="{98E94019-0B30-4674-A29B-BB5A0B34DA31}">
    <text>Paid stu 703 - 100 for centra parks</text>
  </threadedComment>
  <threadedComment ref="D18" dT="2024-06-18T10:37:47.08" personId="{BD78C034-4446-C34F-9CAD-374F65743B01}" id="{2425E4F4-7234-4964-B4BE-776D2B5ABBBB}">
    <text>Paid 18/6 For the crack</text>
  </threadedComment>
  <threadedComment ref="J25" dT="2024-08-22T09:14:11.07" personId="{BD78C034-4446-C34F-9CAD-374F65743B01}" id="{D0ED382E-3C4E-4CE5-898E-D6D9D590E197}">
    <text>week before misc</text>
  </threadedComment>
  <threadedComment ref="J25" dT="2024-08-22T14:36:49.70" personId="{BD78C034-4446-C34F-9CAD-374F65743B01}" id="{A60FF30C-206D-4D19-9364-55EE5EDC3AAF}" parentId="{D0ED382E-3C4E-4CE5-898E-D6D9D590E197}">
    <text>Then 30 more to go to cork</text>
  </threadedComment>
  <threadedComment ref="AC27" dT="2024-09-10T09:56:36.83" personId="{BD78C034-4446-C34F-9CAD-374F65743B01}" id="{0205F1A5-692B-468E-918F-14E21E27F986}">
    <text>flight to brm</text>
  </threadedComment>
  <threadedComment ref="AC28" dT="2024-09-11T12:56:55.73" personId="{BD78C034-4446-C34F-9CAD-374F65743B01}" id="{83678369-55F3-4556-9259-4FE2215535C9}">
    <text>NewVchels tickets</text>
  </threadedComment>
  <threadedComment ref="U33" dT="2024-10-22T14:53:08.72" personId="{BD78C034-4446-C34F-9CAD-374F65743B01}" id="{5BF5EA3D-76C5-417E-A8E2-E0B48DC5B0D1}">
    <text>Storm asling nightmare</text>
  </threadedComment>
  <threadedComment ref="D48" dT="2024-12-11T12:26:56.26" personId="{BD78C034-4446-C34F-9CAD-374F65743B01}" id="{AB5B7A39-8F87-4C07-BD52-F47D67131739}">
    <text>paid 15/12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292"/>
  <sheetViews>
    <sheetView tabSelected="1" topLeftCell="C1" workbookViewId="0">
      <pane ySplit="1" topLeftCell="A35" activePane="bottomLeft" state="frozen"/>
      <selection pane="bottomLeft" activeCell="M49" sqref="M49"/>
      <selection activeCell="AB1" sqref="AB1"/>
    </sheetView>
  </sheetViews>
  <sheetFormatPr defaultRowHeight="15"/>
  <cols>
    <col min="1" max="1" width="2" customWidth="1"/>
    <col min="2" max="2" width="8.7109375" customWidth="1"/>
    <col min="3" max="3" width="14.28515625" style="7" customWidth="1"/>
    <col min="4" max="4" width="12.140625" style="4" bestFit="1" customWidth="1"/>
    <col min="5" max="5" width="9.42578125" style="4" customWidth="1"/>
    <col min="6" max="6" width="11.42578125" style="4" customWidth="1"/>
    <col min="7" max="7" width="11.28515625" style="4" customWidth="1"/>
    <col min="8" max="8" width="10.28515625" style="4" customWidth="1"/>
    <col min="9" max="10" width="10.7109375" style="4" customWidth="1"/>
    <col min="11" max="11" width="12.140625" style="4" bestFit="1" customWidth="1"/>
    <col min="12" max="15" width="10.5703125" style="4" customWidth="1"/>
    <col min="16" max="16" width="14.7109375" style="4" customWidth="1"/>
    <col min="17" max="17" width="11.85546875" style="4" customWidth="1"/>
    <col min="18" max="29" width="14" style="4" customWidth="1"/>
    <col min="30" max="30" width="12.140625" style="4" bestFit="1" customWidth="1"/>
    <col min="31" max="31" width="11" style="4" customWidth="1"/>
    <col min="32" max="32" width="14" style="7" customWidth="1"/>
    <col min="33" max="33" width="16" style="4" customWidth="1"/>
    <col min="34" max="34" width="12.140625" style="4" bestFit="1" customWidth="1"/>
    <col min="35" max="35" width="12" style="4" customWidth="1"/>
    <col min="36" max="36" width="14" style="4" bestFit="1" customWidth="1"/>
    <col min="37" max="37" width="12.28515625" customWidth="1"/>
    <col min="41" max="41" width="2" customWidth="1"/>
    <col min="44" max="44" width="12.7109375" customWidth="1"/>
    <col min="45" max="45" width="8.85546875" customWidth="1"/>
    <col min="46" max="47" width="8.42578125" customWidth="1"/>
    <col min="48" max="48" width="8.7109375" style="4" customWidth="1"/>
    <col min="49" max="49" width="9.140625" style="4"/>
    <col min="50" max="50" width="2.28515625" customWidth="1"/>
    <col min="53" max="53" width="10.28515625" customWidth="1"/>
    <col min="54" max="54" width="16.28515625" customWidth="1"/>
    <col min="55" max="55" width="15.28515625" customWidth="1"/>
    <col min="56" max="56" width="21.5703125" customWidth="1"/>
    <col min="57" max="57" width="15.5703125" customWidth="1"/>
    <col min="58" max="58" width="14.7109375" customWidth="1"/>
  </cols>
  <sheetData>
    <row r="1" spans="1:58" s="13" customFormat="1">
      <c r="B1" s="16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8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3" t="s">
        <v>35</v>
      </c>
      <c r="AM1" s="13" t="s">
        <v>36</v>
      </c>
      <c r="AV1" s="14"/>
      <c r="AW1" s="14"/>
    </row>
    <row r="2" spans="1:58">
      <c r="A2" t="str">
        <f ca="1">IF(WEEKNUM(TODAY())=WEEKNUM(B3),"T","")</f>
        <v/>
      </c>
      <c r="B2" s="2">
        <v>45375</v>
      </c>
      <c r="C2" s="7">
        <v>461</v>
      </c>
      <c r="D2" s="4">
        <v>0</v>
      </c>
      <c r="E2" s="4">
        <v>15</v>
      </c>
      <c r="F2" s="4">
        <v>0</v>
      </c>
      <c r="G2" s="4">
        <v>0</v>
      </c>
      <c r="I2" s="4">
        <v>10</v>
      </c>
      <c r="J2" s="4">
        <v>50</v>
      </c>
      <c r="K2" s="4">
        <v>18</v>
      </c>
      <c r="L2" s="4">
        <v>20</v>
      </c>
      <c r="O2" s="4">
        <v>110</v>
      </c>
      <c r="AA2" s="4">
        <v>0</v>
      </c>
      <c r="AE2" s="4">
        <f>SUM(D2:O2)</f>
        <v>223</v>
      </c>
      <c r="AF2" s="7">
        <f>SUM(D2:AD2)</f>
        <v>223</v>
      </c>
      <c r="AG2" s="4">
        <v>0</v>
      </c>
      <c r="AH2" s="4">
        <v>169</v>
      </c>
      <c r="AK2" s="4">
        <f>(C2 + AH2 + AJ2)-AE2</f>
        <v>407</v>
      </c>
      <c r="AN2" s="2">
        <f>B2</f>
        <v>45375</v>
      </c>
      <c r="BB2" t="s">
        <v>37</v>
      </c>
      <c r="BC2" t="s">
        <v>38</v>
      </c>
      <c r="BD2" t="s">
        <v>39</v>
      </c>
      <c r="BE2" s="4" t="s">
        <v>40</v>
      </c>
      <c r="BF2" s="4"/>
    </row>
    <row r="3" spans="1:58">
      <c r="A3" t="str">
        <f ca="1">IF(WEEKNUM(TODAY())=WEEKNUM(B2),"T","")</f>
        <v/>
      </c>
      <c r="B3" s="2">
        <v>45382</v>
      </c>
      <c r="C3" s="7">
        <f>(C2 + AG2 + AH2 + AI2 +AJ2)-AF2</f>
        <v>407</v>
      </c>
      <c r="D3" s="4">
        <v>30</v>
      </c>
      <c r="E3" s="4">
        <v>0</v>
      </c>
      <c r="F3" s="4">
        <v>18</v>
      </c>
      <c r="G3" s="4">
        <v>0</v>
      </c>
      <c r="I3" s="4">
        <v>99</v>
      </c>
      <c r="J3" s="4">
        <v>50</v>
      </c>
      <c r="K3" s="4">
        <v>20</v>
      </c>
      <c r="L3" s="4">
        <v>30</v>
      </c>
      <c r="P3" s="4">
        <f>IF(WEEKNUM(B3)=WEEKNUM(EOMONTH(B3,0)), 400, 0)</f>
        <v>400</v>
      </c>
      <c r="Q3" s="4">
        <f>IF(WEEKNUM(B3)=WEEKNUM(EOMONTH(B3,0)), 440, 0)</f>
        <v>440</v>
      </c>
      <c r="R3" s="4">
        <f>IF(WEEKNUM(B3)=WEEKNUM(EOMONTH(B3,0)), 700, 0)</f>
        <v>700</v>
      </c>
      <c r="AA3" s="4">
        <v>0</v>
      </c>
      <c r="AD3" s="4">
        <v>0</v>
      </c>
      <c r="AE3" s="4">
        <f>SUM(D3:O3)</f>
        <v>247</v>
      </c>
      <c r="AF3" s="7">
        <f>SUM(D3:AD3)</f>
        <v>1787</v>
      </c>
      <c r="AG3" s="4">
        <f>IF(WEEKNUM(B3)=WEEKNUM(EOMONTH(B3,0)), 2470, 0)</f>
        <v>2470</v>
      </c>
      <c r="AH3" s="4">
        <v>50</v>
      </c>
      <c r="AJ3" s="4">
        <v>110</v>
      </c>
      <c r="AK3" s="4">
        <f>(C3 + AH3 + AJ3)-AE3</f>
        <v>320</v>
      </c>
      <c r="AN3" s="2">
        <f t="shared" ref="AN3:AN42" si="0">B3</f>
        <v>45382</v>
      </c>
      <c r="AR3" s="8"/>
      <c r="AS3" s="8"/>
      <c r="BA3" t="s">
        <v>41</v>
      </c>
      <c r="BB3" t="s">
        <v>42</v>
      </c>
      <c r="BC3" t="s">
        <v>43</v>
      </c>
      <c r="BD3" t="s">
        <v>44</v>
      </c>
      <c r="BE3" s="4" t="s">
        <v>45</v>
      </c>
      <c r="BF3" s="4"/>
    </row>
    <row r="4" spans="1:58">
      <c r="A4" t="str">
        <f t="shared" ref="A4:A44" ca="1" si="1">IF(WEEKNUM(TODAY())=WEEKNUM(B3),"T","")</f>
        <v/>
      </c>
      <c r="B4" s="2">
        <v>45389</v>
      </c>
      <c r="C4" s="7">
        <f>(C3 + AG3 + AH3 + AI3 +AJ3)-AF3</f>
        <v>1250</v>
      </c>
      <c r="D4" s="4">
        <v>11</v>
      </c>
      <c r="E4" s="4">
        <v>0</v>
      </c>
      <c r="F4" s="4">
        <v>0</v>
      </c>
      <c r="G4" s="4">
        <v>0</v>
      </c>
      <c r="I4" s="4">
        <v>200</v>
      </c>
      <c r="J4" s="4">
        <v>30</v>
      </c>
      <c r="K4" s="4">
        <v>0</v>
      </c>
      <c r="L4" s="4">
        <v>25</v>
      </c>
      <c r="P4" s="4">
        <f>IF(WEEKNUM(B4)=WEEKNUM(EOMONTH(B4,0)), 400, 0)</f>
        <v>0</v>
      </c>
      <c r="Q4" s="4">
        <f t="shared" ref="Q4:Q28" si="2">IF(WEEKNUM(B4)=WEEKNUM(EOMONTH(B4,0)), 440, 0)</f>
        <v>0</v>
      </c>
      <c r="R4" s="4">
        <f>IF(WEEKNUM(B4)=WEEKNUM(EOMONTH(B4,0)), 700, 0)</f>
        <v>0</v>
      </c>
      <c r="AA4" s="4">
        <v>0</v>
      </c>
      <c r="AD4" s="4">
        <v>0</v>
      </c>
      <c r="AE4" s="4">
        <f>SUM(D4:O4)</f>
        <v>266</v>
      </c>
      <c r="AF4" s="7">
        <f>SUM(D4:AD4)</f>
        <v>266</v>
      </c>
      <c r="AG4" s="4">
        <f>IF(WEEKNUM(B4)=WEEKNUM(EOMONTH(B4,0)), 2470, 0)</f>
        <v>0</v>
      </c>
      <c r="AH4" s="4">
        <v>30</v>
      </c>
      <c r="AJ4" s="4">
        <v>16</v>
      </c>
      <c r="AK4" s="4">
        <f>(C4 + AH4 + AJ4)-AE4</f>
        <v>1030</v>
      </c>
      <c r="AN4" s="2">
        <f t="shared" si="0"/>
        <v>45389</v>
      </c>
      <c r="BA4" t="s">
        <v>46</v>
      </c>
      <c r="BB4">
        <v>191</v>
      </c>
      <c r="BC4">
        <v>650</v>
      </c>
      <c r="BD4">
        <v>264</v>
      </c>
      <c r="BE4">
        <v>147</v>
      </c>
      <c r="BF4">
        <f>SUM(BB4:BE4)</f>
        <v>1252</v>
      </c>
    </row>
    <row r="5" spans="1:58">
      <c r="A5" t="str">
        <f ca="1">IF(WEEKNUM(TODAY())=WEEKNUM(B4),"T","")</f>
        <v/>
      </c>
      <c r="B5" s="2">
        <v>45396</v>
      </c>
      <c r="C5" s="7">
        <f>(C4 + AG4 + AH4 + AI4 +AJ4)-AF4</f>
        <v>1030</v>
      </c>
      <c r="D5" s="4">
        <v>0</v>
      </c>
      <c r="E5" s="4">
        <v>0</v>
      </c>
      <c r="F5" s="4">
        <v>0</v>
      </c>
      <c r="G5" s="4">
        <v>0</v>
      </c>
      <c r="I5" s="4">
        <v>50</v>
      </c>
      <c r="J5" s="4">
        <v>30</v>
      </c>
      <c r="K5" s="4">
        <v>10</v>
      </c>
      <c r="L5" s="4">
        <v>30</v>
      </c>
      <c r="O5" s="4">
        <v>15</v>
      </c>
      <c r="P5" s="4">
        <f>IF(WEEKNUM(B5)=WEEKNUM(EOMONTH(B5,0)), 400, 0)</f>
        <v>0</v>
      </c>
      <c r="Q5" s="4">
        <f t="shared" si="2"/>
        <v>0</v>
      </c>
      <c r="R5" s="4">
        <f t="shared" ref="R5:R18" si="3">IF(WEEKNUM(B5)=WEEKNUM(EOMONTH(B5,0)), 700, 0)</f>
        <v>0</v>
      </c>
      <c r="AA5" s="4">
        <v>0</v>
      </c>
      <c r="AE5" s="4">
        <f t="shared" ref="AE5" si="4">SUM(D5:O5)</f>
        <v>135</v>
      </c>
      <c r="AF5" s="7">
        <f>SUM(D5:AD5)</f>
        <v>135</v>
      </c>
      <c r="AG5" s="4">
        <f>IF(WEEKNUM(B5)=WEEKNUM(EOMONTH(B5,0)), 2470, 0)</f>
        <v>0</v>
      </c>
      <c r="AH5" s="4">
        <v>45</v>
      </c>
      <c r="AK5" s="4">
        <f>(C5 + AH5 + AJ5)-AE5</f>
        <v>940</v>
      </c>
      <c r="AN5" s="2">
        <f t="shared" si="0"/>
        <v>45396</v>
      </c>
      <c r="AO5" t="str">
        <f ca="1">IF(WEEKNUM(TODAY())=WEEKNUM(B4),"T","")</f>
        <v/>
      </c>
      <c r="BA5" t="s">
        <v>47</v>
      </c>
      <c r="BB5" t="s">
        <v>48</v>
      </c>
      <c r="BC5" t="s">
        <v>49</v>
      </c>
      <c r="BD5" t="s">
        <v>50</v>
      </c>
      <c r="BE5" s="4"/>
      <c r="BF5">
        <v>0</v>
      </c>
    </row>
    <row r="6" spans="1:58">
      <c r="A6" t="str">
        <f t="shared" ca="1" si="1"/>
        <v/>
      </c>
      <c r="B6" s="2">
        <v>45403</v>
      </c>
      <c r="C6" s="7">
        <f>(C5 + AG5 + AH5 + AI5 +AJ5)-AF5</f>
        <v>940</v>
      </c>
      <c r="D6" s="4">
        <v>90</v>
      </c>
      <c r="E6" s="4">
        <v>15</v>
      </c>
      <c r="F6" s="4">
        <v>0</v>
      </c>
      <c r="G6" s="4">
        <v>0</v>
      </c>
      <c r="I6" s="4">
        <v>159</v>
      </c>
      <c r="J6" s="4">
        <v>30</v>
      </c>
      <c r="K6" s="4">
        <v>18</v>
      </c>
      <c r="L6" s="4">
        <v>25</v>
      </c>
      <c r="O6" s="4">
        <v>30</v>
      </c>
      <c r="P6" s="4">
        <f>IF(WEEKNUM(B6)=WEEKNUM(EOMONTH(B6,0)), 400, 0)</f>
        <v>0</v>
      </c>
      <c r="Q6" s="4">
        <f>IF(WEEKNUM(B6)=WEEKNUM(EOMONTH(B6,0)), 440, 0)</f>
        <v>0</v>
      </c>
      <c r="R6" s="4">
        <f>IF(WEEKNUM(B6)=WEEKNUM(EOMONTH(B6,0)), 700, 0)</f>
        <v>0</v>
      </c>
      <c r="AA6" s="4">
        <v>0</v>
      </c>
      <c r="AD6" s="4">
        <v>0</v>
      </c>
      <c r="AE6" s="4">
        <f>SUM(D6:O6)</f>
        <v>367</v>
      </c>
      <c r="AF6" s="7">
        <f>SUM(D6:AD6)</f>
        <v>367</v>
      </c>
      <c r="AG6" s="4">
        <f>IF(WEEKNUM(B6)=WEEKNUM(EOMONTH(B6,0)), 2470, 0)</f>
        <v>0</v>
      </c>
      <c r="AH6" s="4">
        <v>30</v>
      </c>
      <c r="AJ6" s="4">
        <v>161</v>
      </c>
      <c r="AK6" s="4">
        <f>(C6 + AH6 + AJ6)-AE6</f>
        <v>764</v>
      </c>
      <c r="AN6" s="2">
        <f t="shared" si="0"/>
        <v>45403</v>
      </c>
      <c r="AO6" t="str">
        <f t="shared" ref="AO6:AO43" ca="1" si="5">IF(WEEKNUM(TODAY())=WEEKNUM(B5),"T","")</f>
        <v/>
      </c>
      <c r="BA6" t="s">
        <v>51</v>
      </c>
      <c r="BB6">
        <v>87</v>
      </c>
      <c r="BC6">
        <v>465</v>
      </c>
      <c r="BD6">
        <v>1150</v>
      </c>
      <c r="BE6">
        <v>147</v>
      </c>
      <c r="BF6">
        <f>SUM(BB6:BE6)</f>
        <v>1849</v>
      </c>
    </row>
    <row r="7" spans="1:58">
      <c r="A7" t="str">
        <f t="shared" ca="1" si="1"/>
        <v/>
      </c>
      <c r="B7" s="2">
        <v>45410</v>
      </c>
      <c r="C7" s="7">
        <f>(C6 + AG6 + AH6 + AI6 +AJ6)-AF6</f>
        <v>764</v>
      </c>
      <c r="D7" s="4">
        <v>7</v>
      </c>
      <c r="E7" s="4">
        <v>0</v>
      </c>
      <c r="F7" s="4">
        <v>0</v>
      </c>
      <c r="G7" s="4">
        <v>111</v>
      </c>
      <c r="I7" s="4">
        <v>170</v>
      </c>
      <c r="J7" s="4">
        <v>30</v>
      </c>
      <c r="K7" s="4">
        <v>23</v>
      </c>
      <c r="L7" s="4">
        <v>25</v>
      </c>
      <c r="O7" s="4">
        <v>100</v>
      </c>
      <c r="P7" s="4">
        <f>IF(WEEKNUM(B7)=WEEKNUM(EOMONTH(B7,0)), 400, 0)</f>
        <v>400</v>
      </c>
      <c r="Q7" s="4">
        <f t="shared" si="2"/>
        <v>440</v>
      </c>
      <c r="R7" s="4">
        <f>IF(WEEKNUM(B7)=WEEKNUM(EOMONTH(B7,0)), 700, 0)</f>
        <v>700</v>
      </c>
      <c r="AA7" s="4">
        <v>0</v>
      </c>
      <c r="AD7" s="4">
        <v>50</v>
      </c>
      <c r="AE7" s="4">
        <f>SUM(D7:O7)</f>
        <v>466</v>
      </c>
      <c r="AF7" s="7">
        <f>SUM(D7:AD7)</f>
        <v>2056</v>
      </c>
      <c r="AG7" s="4">
        <f>IF(WEEKNUM(B7)=WEEKNUM(EOMONTH(B7,0)), 2470, 0)</f>
        <v>2470</v>
      </c>
      <c r="AH7" s="4">
        <v>30</v>
      </c>
      <c r="AJ7" s="4">
        <v>0</v>
      </c>
      <c r="AK7" s="4">
        <f>(C7 + AH7 + AJ7)-AE7</f>
        <v>328</v>
      </c>
      <c r="AN7" s="2">
        <f t="shared" si="0"/>
        <v>45410</v>
      </c>
      <c r="AO7" t="str">
        <f t="shared" ca="1" si="5"/>
        <v/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>
        <v>0</v>
      </c>
    </row>
    <row r="8" spans="1:58">
      <c r="A8" t="str">
        <f t="shared" ca="1" si="1"/>
        <v/>
      </c>
      <c r="B8" s="2">
        <v>45417</v>
      </c>
      <c r="C8" s="7">
        <f>(C7 + AG7 + AH7 + AI7 +AJ7)-AF7</f>
        <v>1208</v>
      </c>
      <c r="D8" s="4">
        <v>0</v>
      </c>
      <c r="E8" s="4">
        <v>0</v>
      </c>
      <c r="F8" s="4">
        <v>0</v>
      </c>
      <c r="I8" s="4">
        <v>200</v>
      </c>
      <c r="J8" s="4">
        <v>30</v>
      </c>
      <c r="K8" s="4">
        <v>8</v>
      </c>
      <c r="L8" s="4">
        <v>25</v>
      </c>
      <c r="P8" s="4">
        <f>IF(WEEKNUM(B8)=WEEKNUM(EOMONTH(B8,0)), 400, 0)</f>
        <v>0</v>
      </c>
      <c r="Q8" s="4">
        <f>IF(WEEKNUM(B8)=WEEKNUM(EOMONTH(B8,0)), 440, 0)</f>
        <v>0</v>
      </c>
      <c r="R8" s="4">
        <f>IF(WEEKNUM(B8)=WEEKNUM(EOMONTH(B8,0)), 700, 0)</f>
        <v>0</v>
      </c>
      <c r="AA8" s="4">
        <v>0</v>
      </c>
      <c r="AD8" s="4">
        <v>50</v>
      </c>
      <c r="AE8" s="4">
        <f>SUM(D8:O8)</f>
        <v>263</v>
      </c>
      <c r="AF8" s="7">
        <f>SUM(D8:AD8)</f>
        <v>313</v>
      </c>
      <c r="AG8" s="4">
        <f>IF(WEEKNUM(B8)=WEEKNUM(EOMONTH(B8,0)), 2470, 0)</f>
        <v>0</v>
      </c>
      <c r="AH8" s="4">
        <v>90</v>
      </c>
      <c r="AJ8" s="4">
        <v>10</v>
      </c>
      <c r="AK8" s="4">
        <f>(C8 + AH8 + AJ8)-AE8</f>
        <v>1045</v>
      </c>
      <c r="AN8" s="2">
        <f t="shared" si="0"/>
        <v>45417</v>
      </c>
      <c r="AO8" t="str">
        <f t="shared" ca="1" si="5"/>
        <v/>
      </c>
      <c r="BA8" t="s">
        <v>57</v>
      </c>
      <c r="BB8">
        <v>60</v>
      </c>
      <c r="BC8">
        <v>621</v>
      </c>
      <c r="BD8">
        <v>1000</v>
      </c>
      <c r="BE8">
        <v>160</v>
      </c>
      <c r="BF8">
        <f>SUM(BB8:BE8)</f>
        <v>1841</v>
      </c>
    </row>
    <row r="9" spans="1:58">
      <c r="A9" t="str">
        <f ca="1">IF(WEEKNUM(TODAY())=WEEKNUM(B8),"T","")</f>
        <v/>
      </c>
      <c r="B9" s="2">
        <v>45424</v>
      </c>
      <c r="C9" s="7">
        <f>(C8 + AG8 + AH8 + AI8 +AJ8)-AF8</f>
        <v>995</v>
      </c>
      <c r="D9" s="4">
        <v>86</v>
      </c>
      <c r="E9" s="4">
        <v>0</v>
      </c>
      <c r="F9" s="4">
        <v>18</v>
      </c>
      <c r="G9" s="4">
        <v>0</v>
      </c>
      <c r="I9" s="4">
        <v>0</v>
      </c>
      <c r="J9" s="4">
        <v>60</v>
      </c>
      <c r="K9" s="4">
        <v>0</v>
      </c>
      <c r="L9" s="4">
        <v>25</v>
      </c>
      <c r="O9" s="4">
        <v>60</v>
      </c>
      <c r="Q9" s="4">
        <f t="shared" si="2"/>
        <v>0</v>
      </c>
      <c r="R9" s="4">
        <f>IF(WEEKNUM(B9)=WEEKNUM(EOMONTH(B9,0)), 700, 0)</f>
        <v>0</v>
      </c>
      <c r="AA9" s="4">
        <v>0</v>
      </c>
      <c r="AC9" s="4">
        <v>285</v>
      </c>
      <c r="AE9" s="4">
        <f>SUM(D9:O9)</f>
        <v>249</v>
      </c>
      <c r="AF9" s="7">
        <f>SUM(D9:AD9)</f>
        <v>534</v>
      </c>
      <c r="AG9" s="4">
        <f>IF(WEEKNUM(B9)=WEEKNUM(EOMONTH(B9,0)), 2470, 0)</f>
        <v>0</v>
      </c>
      <c r="AH9" s="4">
        <v>30</v>
      </c>
      <c r="AJ9" s="4">
        <v>180</v>
      </c>
      <c r="AK9" s="4">
        <f>(C9 + AH9 + AJ9)-AE9</f>
        <v>956</v>
      </c>
      <c r="AN9" s="2">
        <f t="shared" si="0"/>
        <v>45424</v>
      </c>
      <c r="AO9" t="str">
        <f t="shared" ca="1" si="5"/>
        <v/>
      </c>
      <c r="BA9" t="s">
        <v>47</v>
      </c>
      <c r="BB9" t="s">
        <v>58</v>
      </c>
      <c r="BC9" t="s">
        <v>59</v>
      </c>
      <c r="BD9" t="s">
        <v>60</v>
      </c>
      <c r="BE9" t="s">
        <v>61</v>
      </c>
      <c r="BF9">
        <v>0</v>
      </c>
    </row>
    <row r="10" spans="1:58">
      <c r="A10" t="str">
        <f t="shared" ca="1" si="1"/>
        <v/>
      </c>
      <c r="B10" s="2">
        <v>45431</v>
      </c>
      <c r="C10" s="7">
        <f>(C9 + AG9 + AH9 + AI9 +AJ9)-AF9</f>
        <v>671</v>
      </c>
      <c r="D10" s="4">
        <v>0</v>
      </c>
      <c r="E10" s="4">
        <v>0</v>
      </c>
      <c r="G10" s="4">
        <v>84</v>
      </c>
      <c r="I10" s="4">
        <v>40</v>
      </c>
      <c r="J10" s="4">
        <v>30</v>
      </c>
      <c r="K10" s="4">
        <v>15</v>
      </c>
      <c r="L10" s="4">
        <v>9</v>
      </c>
      <c r="P10" s="4">
        <f>IF(WEEKNUM(B10)=WEEKNUM(EOMONTH(B10,0)), 400, 0)</f>
        <v>0</v>
      </c>
      <c r="Q10" s="4">
        <f t="shared" si="2"/>
        <v>0</v>
      </c>
      <c r="R10" s="4">
        <f t="shared" si="3"/>
        <v>0</v>
      </c>
      <c r="AA10" s="4">
        <v>90</v>
      </c>
      <c r="AD10" s="4">
        <v>0</v>
      </c>
      <c r="AE10" s="4">
        <f>SUM(D10:O10)</f>
        <v>178</v>
      </c>
      <c r="AF10" s="7">
        <f>SUM(D10:AD10)</f>
        <v>268</v>
      </c>
      <c r="AG10" s="4">
        <f>IF(WEEKNUM(B10)=WEEKNUM(EOMONTH(B10,0)), 2470, 0)</f>
        <v>0</v>
      </c>
      <c r="AH10" s="4">
        <v>0</v>
      </c>
      <c r="AJ10" s="4">
        <v>60</v>
      </c>
      <c r="AK10" s="4">
        <f>(C10 + AH10 + AJ10)-AE10</f>
        <v>553</v>
      </c>
      <c r="AN10" s="2">
        <f t="shared" si="0"/>
        <v>45431</v>
      </c>
      <c r="AO10" t="str">
        <f t="shared" ca="1" si="5"/>
        <v/>
      </c>
      <c r="BA10" t="s">
        <v>51</v>
      </c>
      <c r="BB10">
        <v>104</v>
      </c>
      <c r="BC10">
        <v>400</v>
      </c>
      <c r="BD10">
        <v>1100</v>
      </c>
      <c r="BE10">
        <v>300</v>
      </c>
      <c r="BF10">
        <f>SUM(BB10:BE10)</f>
        <v>1904</v>
      </c>
    </row>
    <row r="11" spans="1:58">
      <c r="A11" t="str">
        <f t="shared" ca="1" si="1"/>
        <v/>
      </c>
      <c r="B11" s="2">
        <v>45438</v>
      </c>
      <c r="C11" s="7">
        <f>(C10 + AG10 + AH10 + AI10 +AJ10)-AF10</f>
        <v>463</v>
      </c>
      <c r="D11" s="4">
        <v>0</v>
      </c>
      <c r="E11" s="4">
        <v>15</v>
      </c>
      <c r="F11" s="4">
        <v>0</v>
      </c>
      <c r="G11" s="4">
        <v>0</v>
      </c>
      <c r="I11" s="4">
        <v>0</v>
      </c>
      <c r="J11" s="4">
        <v>30</v>
      </c>
      <c r="K11" s="4">
        <v>50</v>
      </c>
      <c r="L11" s="4">
        <v>23</v>
      </c>
      <c r="P11" s="4">
        <f>IF(WEEKNUM(B11)=WEEKNUM(EOMONTH(B11,0)), 400, 0)</f>
        <v>400</v>
      </c>
      <c r="Q11" s="4">
        <f>IF(WEEKNUM(B11)=WEEKNUM(EOMONTH(B11,0)), 440, 0)</f>
        <v>440</v>
      </c>
      <c r="R11" s="4">
        <f>IF(WEEKNUM(B11)=WEEKNUM(EOMONTH(B11,0)), 700, 0)</f>
        <v>700</v>
      </c>
      <c r="U11" s="4">
        <v>180</v>
      </c>
      <c r="AA11" s="4">
        <v>0</v>
      </c>
      <c r="AE11" s="4">
        <f>SUM(D11:O11,U11,AD11,AA11)</f>
        <v>298</v>
      </c>
      <c r="AF11" s="7">
        <f>SUM(D11:AD11)</f>
        <v>1838</v>
      </c>
      <c r="AG11" s="4">
        <f>IF(WEEKNUM(B11)=WEEKNUM(EOMONTH(B11,0)), AG42, 0)</f>
        <v>2470</v>
      </c>
      <c r="AH11" s="4">
        <v>30</v>
      </c>
      <c r="AJ11" s="4">
        <v>60</v>
      </c>
      <c r="AK11" s="4">
        <f>(C11 + AH11)-AE11</f>
        <v>195</v>
      </c>
      <c r="AN11" s="2">
        <f t="shared" si="0"/>
        <v>45438</v>
      </c>
      <c r="AO11" t="str">
        <f t="shared" ca="1" si="5"/>
        <v/>
      </c>
      <c r="BA11" t="s">
        <v>62</v>
      </c>
      <c r="BB11" t="s">
        <v>48</v>
      </c>
      <c r="BC11" t="s">
        <v>63</v>
      </c>
      <c r="BD11" t="s">
        <v>55</v>
      </c>
      <c r="BE11" t="s">
        <v>64</v>
      </c>
      <c r="BF11">
        <v>0</v>
      </c>
    </row>
    <row r="12" spans="1:58">
      <c r="A12" t="str">
        <f t="shared" ca="1" si="1"/>
        <v/>
      </c>
      <c r="B12" s="2">
        <v>45445</v>
      </c>
      <c r="C12" s="7">
        <f>(C11 + AG11 + AH11 + AI11 +AJ11)-AF11</f>
        <v>1185</v>
      </c>
      <c r="E12" s="4">
        <v>0</v>
      </c>
      <c r="F12" s="4">
        <v>0</v>
      </c>
      <c r="G12" s="4">
        <v>0</v>
      </c>
      <c r="H12" s="4">
        <v>9</v>
      </c>
      <c r="I12" s="4">
        <v>90</v>
      </c>
      <c r="J12" s="4">
        <v>30</v>
      </c>
      <c r="K12" s="4">
        <v>20</v>
      </c>
      <c r="L12" s="4">
        <v>20</v>
      </c>
      <c r="O12" s="4">
        <v>37</v>
      </c>
      <c r="P12" s="4">
        <f>IF(WEEKNUM(B12)=WEEKNUM(EOMONTH(B12,0)), 400, 0)</f>
        <v>0</v>
      </c>
      <c r="Q12" s="4">
        <f t="shared" si="2"/>
        <v>0</v>
      </c>
      <c r="R12" s="4">
        <f>IF(WEEKNUM(B12)=WEEKNUM(EOMONTH(B12,0)), 700, 0)</f>
        <v>0</v>
      </c>
      <c r="AA12" s="4">
        <v>0</v>
      </c>
      <c r="AD12" s="4">
        <v>10</v>
      </c>
      <c r="AE12" s="4">
        <f>SUM(D12:O12,U12:X12,AD12,AA12)</f>
        <v>216</v>
      </c>
      <c r="AF12" s="7">
        <f>SUM(D12:AD12)</f>
        <v>216</v>
      </c>
      <c r="AG12" s="4">
        <f>IF(WEEKNUM(B12)=WEEKNUM(EOMONTH(B12,0)), 2470, 0)</f>
        <v>0</v>
      </c>
      <c r="AH12" s="4">
        <v>0</v>
      </c>
      <c r="AK12" s="4">
        <f>(C12 + AH12 + AJ12)-AE12</f>
        <v>969</v>
      </c>
      <c r="AN12" s="2">
        <f t="shared" si="0"/>
        <v>45445</v>
      </c>
      <c r="AO12" t="str">
        <f t="shared" ca="1" si="5"/>
        <v/>
      </c>
      <c r="BA12" t="s">
        <v>65</v>
      </c>
      <c r="BB12">
        <v>87</v>
      </c>
      <c r="BC12">
        <v>500</v>
      </c>
      <c r="BD12">
        <v>1000</v>
      </c>
      <c r="BE12">
        <v>100</v>
      </c>
      <c r="BF12">
        <f>SUM(BB12:BE12)</f>
        <v>1687</v>
      </c>
    </row>
    <row r="13" spans="1:58">
      <c r="A13" t="str">
        <f t="shared" ca="1" si="1"/>
        <v/>
      </c>
      <c r="B13" s="2">
        <v>45452</v>
      </c>
      <c r="C13" s="7">
        <f>(C12 + AG12 + AH12 + AI12 +AJ12)-AF12</f>
        <v>969</v>
      </c>
      <c r="E13" s="4">
        <v>0</v>
      </c>
      <c r="F13" s="4">
        <v>0</v>
      </c>
      <c r="G13" s="4">
        <v>0</v>
      </c>
      <c r="H13" s="4">
        <v>134</v>
      </c>
      <c r="I13" s="4">
        <v>230</v>
      </c>
      <c r="J13" s="4">
        <v>30</v>
      </c>
      <c r="K13" s="4">
        <v>15</v>
      </c>
      <c r="L13" s="4">
        <v>12</v>
      </c>
      <c r="P13" s="4">
        <f>IF(WEEKNUM(B13)=WEEKNUM(EOMONTH(B13,0)), 400, 0)</f>
        <v>0</v>
      </c>
      <c r="Q13" s="4">
        <f t="shared" si="2"/>
        <v>0</v>
      </c>
      <c r="AA13" s="4">
        <v>0</v>
      </c>
      <c r="AE13" s="4">
        <f>SUM(D13:O13,U13,AD13,AA13)</f>
        <v>421</v>
      </c>
      <c r="AF13" s="7">
        <f>SUM(D13:AD13)</f>
        <v>421</v>
      </c>
      <c r="AG13" s="4">
        <f>IF(WEEKNUM(B13)=WEEKNUM(EOMONTH(B13,0)), 2470, 0)</f>
        <v>0</v>
      </c>
      <c r="AH13" s="4">
        <v>15</v>
      </c>
      <c r="AK13" s="4">
        <f>(C13 + AH13 + AJ13)-AE13</f>
        <v>563</v>
      </c>
      <c r="AN13" s="2">
        <f t="shared" si="0"/>
        <v>45452</v>
      </c>
      <c r="AO13" t="str">
        <f t="shared" ca="1" si="5"/>
        <v/>
      </c>
      <c r="BA13" t="s">
        <v>66</v>
      </c>
      <c r="BB13" t="s">
        <v>58</v>
      </c>
      <c r="BC13" t="s">
        <v>67</v>
      </c>
      <c r="BD13" t="s">
        <v>60</v>
      </c>
      <c r="BE13" t="s">
        <v>68</v>
      </c>
      <c r="BF13">
        <f>SUM(BB13:BE13)</f>
        <v>0</v>
      </c>
    </row>
    <row r="14" spans="1:58">
      <c r="A14" t="str">
        <f ca="1">IF(WEEKNUM(TODAY())=WEEKNUM(B13),"T","")</f>
        <v/>
      </c>
      <c r="B14" s="2">
        <v>45459</v>
      </c>
      <c r="C14" s="7">
        <f>(C13 + AG13 + AH13 + AI13 +AJ13)-AF13</f>
        <v>563</v>
      </c>
      <c r="D14" s="4">
        <v>0</v>
      </c>
      <c r="E14" s="4">
        <v>0</v>
      </c>
      <c r="F14" s="4">
        <v>0</v>
      </c>
      <c r="G14" s="4">
        <v>0</v>
      </c>
      <c r="I14" s="4">
        <v>40</v>
      </c>
      <c r="J14" s="4">
        <v>60</v>
      </c>
      <c r="K14" s="4">
        <v>15</v>
      </c>
      <c r="L14" s="4">
        <v>10</v>
      </c>
      <c r="P14" s="4">
        <f>IF(WEEKNUM(B14)=WEEKNUM(EOMONTH(B14,0)), 400, 0)</f>
        <v>0</v>
      </c>
      <c r="Q14" s="4">
        <f t="shared" si="2"/>
        <v>0</v>
      </c>
      <c r="R14" s="4">
        <v>-1000</v>
      </c>
      <c r="AA14" s="4">
        <v>0</v>
      </c>
      <c r="AC14" s="4">
        <v>803</v>
      </c>
      <c r="AE14" s="4">
        <f>SUM(D14:O14,U14,AD14,AA14)</f>
        <v>125</v>
      </c>
      <c r="AF14" s="7">
        <f>SUM(D14:AD14)</f>
        <v>-72</v>
      </c>
      <c r="AG14" s="4">
        <f>IF(WEEKNUM(B14)=WEEKNUM(EOMONTH(B14,0)), 2470, 0)</f>
        <v>0</v>
      </c>
      <c r="AH14" s="4">
        <v>0</v>
      </c>
      <c r="AJ14" s="4">
        <v>0</v>
      </c>
      <c r="AK14" s="4">
        <f>(C14 + AH14 + AJ14)-AE14</f>
        <v>438</v>
      </c>
      <c r="AN14" s="2">
        <f t="shared" si="0"/>
        <v>45459</v>
      </c>
      <c r="AO14" t="str">
        <f t="shared" ca="1" si="5"/>
        <v/>
      </c>
      <c r="BA14" t="s">
        <v>69</v>
      </c>
      <c r="BB14">
        <v>104</v>
      </c>
      <c r="BC14">
        <v>87</v>
      </c>
      <c r="BD14">
        <v>1100</v>
      </c>
      <c r="BE14">
        <v>150</v>
      </c>
      <c r="BF14">
        <f>SUM(BB14:BE14)</f>
        <v>1441</v>
      </c>
    </row>
    <row r="15" spans="1:58">
      <c r="A15" t="str">
        <f t="shared" ca="1" si="1"/>
        <v/>
      </c>
      <c r="B15" s="2">
        <v>45466</v>
      </c>
      <c r="C15" s="7">
        <f>(C14 + AG14 + AH14 + AI14 +AJ14)-AF14</f>
        <v>635</v>
      </c>
      <c r="D15" s="4">
        <v>79</v>
      </c>
      <c r="E15" s="4">
        <v>15</v>
      </c>
      <c r="F15" s="4">
        <v>0</v>
      </c>
      <c r="G15" s="4">
        <v>0</v>
      </c>
      <c r="I15" s="4">
        <v>20</v>
      </c>
      <c r="J15" s="4">
        <v>30</v>
      </c>
      <c r="K15" s="4">
        <v>30</v>
      </c>
      <c r="L15" s="4">
        <v>20</v>
      </c>
      <c r="P15" s="4">
        <f>IF(WEEKNUM(B15)=WEEKNUM(EOMONTH(B15,0)), 400, 0)</f>
        <v>0</v>
      </c>
      <c r="Q15" s="4">
        <f t="shared" si="2"/>
        <v>0</v>
      </c>
      <c r="R15" s="4">
        <f t="shared" si="3"/>
        <v>0</v>
      </c>
      <c r="AA15" s="4">
        <v>0</v>
      </c>
      <c r="AD15" s="4">
        <v>5</v>
      </c>
      <c r="AE15" s="4">
        <f>SUM(D15:O15,U15,AD15,AA15)</f>
        <v>199</v>
      </c>
      <c r="AF15" s="7">
        <f>SUM(D15:AD15)</f>
        <v>199</v>
      </c>
      <c r="AG15" s="4">
        <f>IF(WEEKNUM(B15)=WEEKNUM(EOMONTH(B15,0)), 2470, 0)</f>
        <v>0</v>
      </c>
      <c r="AH15" s="4">
        <v>30</v>
      </c>
      <c r="AJ15" s="4">
        <v>10</v>
      </c>
      <c r="AK15" s="4">
        <f>(C15 + AH15 + AJ15)-AE15</f>
        <v>476</v>
      </c>
      <c r="AN15" s="2">
        <f t="shared" si="0"/>
        <v>45466</v>
      </c>
      <c r="AO15" t="str">
        <f t="shared" ca="1" si="5"/>
        <v/>
      </c>
      <c r="BA15" t="s">
        <v>70</v>
      </c>
      <c r="BB15" t="s">
        <v>48</v>
      </c>
      <c r="BC15" t="s">
        <v>63</v>
      </c>
      <c r="BD15" t="s">
        <v>71</v>
      </c>
      <c r="BE15" t="s">
        <v>72</v>
      </c>
      <c r="BF15">
        <f>SUM(BB15:BE15)</f>
        <v>0</v>
      </c>
    </row>
    <row r="16" spans="1:58">
      <c r="A16" t="str">
        <f t="shared" ca="1" si="1"/>
        <v/>
      </c>
      <c r="B16" s="2">
        <v>45473</v>
      </c>
      <c r="C16" s="7">
        <f>(C15 + AG15 + AH15 + AI15 +AJ15)-AF15</f>
        <v>476</v>
      </c>
      <c r="D16" s="4">
        <v>0</v>
      </c>
      <c r="E16" s="4">
        <v>0</v>
      </c>
      <c r="F16" s="4">
        <v>20</v>
      </c>
      <c r="G16" s="4">
        <v>12</v>
      </c>
      <c r="I16" s="4">
        <v>50</v>
      </c>
      <c r="J16" s="4">
        <v>30</v>
      </c>
      <c r="K16" s="4">
        <v>15</v>
      </c>
      <c r="L16" s="4">
        <v>20</v>
      </c>
      <c r="P16" s="4">
        <v>100</v>
      </c>
      <c r="Q16" s="4">
        <f>IF(WEEKNUM(B16)=WEEKNUM(EOMONTH(B16,0)), 440, 0)</f>
        <v>440</v>
      </c>
      <c r="R16" s="4">
        <v>700</v>
      </c>
      <c r="AA16" s="4">
        <v>0</v>
      </c>
      <c r="AC16" s="4">
        <v>83</v>
      </c>
      <c r="AE16" s="4">
        <f>SUM(D16:O16,U16,AD16,AA16)</f>
        <v>147</v>
      </c>
      <c r="AF16" s="7">
        <f>SUM(D16:AD16)</f>
        <v>1470</v>
      </c>
      <c r="AG16" s="4">
        <f>IF(WEEKNUM(B16)=WEEKNUM(EOMONTH(B16,0)), 2470, 0)</f>
        <v>2470</v>
      </c>
      <c r="AH16" s="4">
        <v>30</v>
      </c>
      <c r="AJ16" s="4">
        <v>0</v>
      </c>
      <c r="AK16" s="4">
        <f>(C16 + AH16 + AJ16)-AE16</f>
        <v>359</v>
      </c>
      <c r="AN16" s="2">
        <f t="shared" si="0"/>
        <v>45473</v>
      </c>
      <c r="AO16" t="str">
        <f t="shared" ca="1" si="5"/>
        <v/>
      </c>
      <c r="BB16">
        <v>87</v>
      </c>
      <c r="BC16">
        <v>500</v>
      </c>
      <c r="BD16">
        <v>1000</v>
      </c>
      <c r="BE16">
        <v>140</v>
      </c>
      <c r="BF16">
        <f>SUM(BB16:BE16)</f>
        <v>1727</v>
      </c>
    </row>
    <row r="17" spans="1:61">
      <c r="A17" t="str">
        <f ca="1">IF(WEEKNUM(TODAY())=WEEKNUM(B16),"T","")</f>
        <v/>
      </c>
      <c r="B17" s="2">
        <v>45480</v>
      </c>
      <c r="C17" s="7">
        <f>(C16 + AG16 + AH16 + AI16 +AJ16)-AF16</f>
        <v>1506</v>
      </c>
      <c r="D17" s="4">
        <v>0</v>
      </c>
      <c r="E17" s="4">
        <v>0</v>
      </c>
      <c r="F17" s="4">
        <v>0</v>
      </c>
      <c r="G17" s="4">
        <v>0</v>
      </c>
      <c r="I17" s="4">
        <v>0</v>
      </c>
      <c r="J17" s="4">
        <v>30</v>
      </c>
      <c r="K17" s="4">
        <v>0</v>
      </c>
      <c r="L17" s="4">
        <v>15</v>
      </c>
      <c r="P17" s="4">
        <f>IF(WEEKNUM(B17)=WEEKNUM(EOMONTH(B17,0)), 400, 0)</f>
        <v>0</v>
      </c>
      <c r="Q17" s="4">
        <f>IF(WEEKNUM(B17)=WEEKNUM(EOMONTH(B17,0)), 440, 0)</f>
        <v>0</v>
      </c>
      <c r="R17" s="4">
        <f>IF(WEEKNUM(B17)=WEEKNUM(EOMONTH(B17,0)), 700, 0)</f>
        <v>0</v>
      </c>
      <c r="AA17" s="4">
        <v>0</v>
      </c>
      <c r="AC17" s="4">
        <v>1140</v>
      </c>
      <c r="AE17" s="4">
        <f>SUM(D17:O17,U17,AD17,AA17)</f>
        <v>45</v>
      </c>
      <c r="AF17" s="7">
        <f>SUM(D17:AD17)</f>
        <v>1185</v>
      </c>
      <c r="AG17" s="4">
        <f>IF(WEEKNUM(B17)=WEEKNUM(EOMONTH(B17,0)), 2470, 0)</f>
        <v>0</v>
      </c>
      <c r="AI17" s="4">
        <v>30</v>
      </c>
      <c r="AJ17" s="4">
        <v>0</v>
      </c>
      <c r="AK17" s="4">
        <f>(C17 + AH17 + AJ17)-AE17</f>
        <v>1461</v>
      </c>
      <c r="AN17" s="2">
        <f t="shared" si="0"/>
        <v>45480</v>
      </c>
      <c r="AO17" t="str">
        <f t="shared" ca="1" si="5"/>
        <v/>
      </c>
      <c r="BF17">
        <v>1500</v>
      </c>
    </row>
    <row r="18" spans="1:61">
      <c r="A18" t="str">
        <f t="shared" ca="1" si="1"/>
        <v/>
      </c>
      <c r="B18" s="2">
        <v>45487</v>
      </c>
      <c r="C18" s="7">
        <f>(C17 + AG17 + AH17 + AI17 +AJ17)-AF17</f>
        <v>351</v>
      </c>
      <c r="D18" s="4">
        <v>0</v>
      </c>
      <c r="E18" s="4">
        <v>0</v>
      </c>
      <c r="F18" s="4">
        <v>0</v>
      </c>
      <c r="G18" s="4">
        <v>0</v>
      </c>
      <c r="K18" s="4">
        <v>20</v>
      </c>
      <c r="P18" s="4">
        <f>IF(WEEKNUM(B18)=WEEKNUM(EOMONTH(B18,0)), 400, 0)</f>
        <v>0</v>
      </c>
      <c r="Q18" s="4">
        <f t="shared" si="2"/>
        <v>0</v>
      </c>
      <c r="R18" s="4">
        <f t="shared" si="3"/>
        <v>0</v>
      </c>
      <c r="AA18" s="4">
        <v>0</v>
      </c>
      <c r="AD18" s="4">
        <v>0</v>
      </c>
      <c r="AE18" s="4">
        <f>SUM(D18:O18,U18,AD18,AA18)</f>
        <v>20</v>
      </c>
      <c r="AF18" s="7">
        <f>SUM(D18:AD18)</f>
        <v>20</v>
      </c>
      <c r="AG18" s="4">
        <f>IF(WEEKNUM(B18)=WEEKNUM(EOMONTH(B18,0)), 2470, 0)</f>
        <v>0</v>
      </c>
      <c r="AH18" s="4">
        <v>0</v>
      </c>
      <c r="AJ18" s="4">
        <v>0</v>
      </c>
      <c r="AK18" s="4">
        <f>(C18 + AH18 + AJ18)-AE18</f>
        <v>331</v>
      </c>
      <c r="AN18" s="2">
        <f t="shared" si="0"/>
        <v>45487</v>
      </c>
      <c r="AO18" t="str">
        <f t="shared" ca="1" si="5"/>
        <v/>
      </c>
      <c r="BF18">
        <f>SUM(BF4:BF17)/7</f>
        <v>1885.8571428571429</v>
      </c>
    </row>
    <row r="19" spans="1:61">
      <c r="A19" t="str">
        <f ca="1">IF(WEEKNUM(TODAY())=WEEKNUM(B18),"T","")</f>
        <v/>
      </c>
      <c r="B19" s="2">
        <v>45494</v>
      </c>
      <c r="C19" s="7">
        <f>(C18 + AG18 + AH18 + AI18 +AJ18)-AF18</f>
        <v>331</v>
      </c>
      <c r="D19" s="4">
        <v>0</v>
      </c>
      <c r="E19" s="4">
        <v>15</v>
      </c>
      <c r="F19" s="4">
        <v>0</v>
      </c>
      <c r="G19" s="4">
        <v>0</v>
      </c>
      <c r="J19" s="4">
        <v>80</v>
      </c>
      <c r="K19" s="4">
        <v>40</v>
      </c>
      <c r="L19" s="4">
        <v>15</v>
      </c>
      <c r="M19" s="4">
        <v>0</v>
      </c>
      <c r="P19" s="4">
        <f>IF(WEEKNUM(B19)=WEEKNUM(EOMONTH(B19,0)), 400, 0)</f>
        <v>0</v>
      </c>
      <c r="Q19" s="4">
        <f t="shared" si="2"/>
        <v>0</v>
      </c>
      <c r="R19" s="4">
        <f>IF(WEEKNUM(B19)=WEEKNUM(EOMONTH(B19,0)), 700, 0)</f>
        <v>0</v>
      </c>
      <c r="W19" s="4">
        <v>15</v>
      </c>
      <c r="AA19" s="4">
        <v>0</v>
      </c>
      <c r="AD19" s="4">
        <v>0</v>
      </c>
      <c r="AE19" s="4">
        <f>SUM(D19:O19,U19:Z19,AD19,AA19)</f>
        <v>165</v>
      </c>
      <c r="AF19" s="7">
        <f>SUM(D19:AD19)</f>
        <v>165</v>
      </c>
      <c r="AG19" s="4">
        <f>IF(WEEKNUM(B19)=WEEKNUM(EOMONTH(B19,0)), 2470, 17)</f>
        <v>17</v>
      </c>
      <c r="AH19" s="4">
        <v>72</v>
      </c>
      <c r="AJ19" s="4">
        <v>0</v>
      </c>
      <c r="AK19" s="4">
        <f>(C19 + AH19 + AJ19)-AE19</f>
        <v>238</v>
      </c>
      <c r="AM19">
        <v>97</v>
      </c>
      <c r="AN19" s="2">
        <f t="shared" si="0"/>
        <v>45494</v>
      </c>
      <c r="AO19" t="str">
        <f t="shared" ca="1" si="5"/>
        <v/>
      </c>
    </row>
    <row r="20" spans="1:61">
      <c r="A20" t="str">
        <f ca="1">IF(WEEKNUM(TODAY())=WEEKNUM(B19),"T","")</f>
        <v/>
      </c>
      <c r="B20" s="2">
        <v>45501</v>
      </c>
      <c r="C20" s="7">
        <f>(C19 + AG19 + AH19 + AI19 +AJ19)-AF19</f>
        <v>255</v>
      </c>
      <c r="D20" s="4">
        <v>0</v>
      </c>
      <c r="F20" s="4">
        <f>IF(WEEKNUM(B20)=WEEKNUM(EOMONTH(B20,0)), 0, 0)</f>
        <v>0</v>
      </c>
      <c r="G20" s="4">
        <v>0</v>
      </c>
      <c r="I20" s="4">
        <v>40</v>
      </c>
      <c r="J20" s="4">
        <v>30</v>
      </c>
      <c r="K20" s="4">
        <v>16</v>
      </c>
      <c r="L20" s="4">
        <v>19</v>
      </c>
      <c r="M20" s="4">
        <v>0</v>
      </c>
      <c r="P20" s="4">
        <f>IF(WEEKNUM(B20)=WEEKNUM(EOMONTH(B20,0)), 400, 0)</f>
        <v>400</v>
      </c>
      <c r="Q20" s="4">
        <f t="shared" si="2"/>
        <v>440</v>
      </c>
      <c r="R20" s="4">
        <f>IF(WEEKNUM(B20)=WEEKNUM(EOMONTH(B20,0)), 700, 0)</f>
        <v>700</v>
      </c>
      <c r="T20" s="4">
        <v>250</v>
      </c>
      <c r="Y20" s="4">
        <f>SUM(35+35+30)</f>
        <v>100</v>
      </c>
      <c r="AA20" s="4">
        <v>0</v>
      </c>
      <c r="AE20" s="4">
        <f>SUM(D20:O20,U20,AD20,AA20)</f>
        <v>105</v>
      </c>
      <c r="AF20" s="7">
        <f>SUM(D20:AD20)</f>
        <v>1995</v>
      </c>
      <c r="AG20" s="4">
        <f>IF(WEEKNUM(B20)=WEEKNUM(EOMONTH(B20,0)), 2470, 0)</f>
        <v>2470</v>
      </c>
      <c r="AH20" s="4">
        <v>0</v>
      </c>
      <c r="AJ20" s="4">
        <v>10</v>
      </c>
      <c r="AK20" s="4">
        <f>(C20 + AH20 + AJ20)-AE20</f>
        <v>160</v>
      </c>
      <c r="AM20">
        <v>96.3</v>
      </c>
      <c r="AN20" s="2">
        <f t="shared" si="0"/>
        <v>45501</v>
      </c>
      <c r="AO20" t="str">
        <f t="shared" ca="1" si="5"/>
        <v/>
      </c>
      <c r="BB20" t="s">
        <v>73</v>
      </c>
      <c r="BC20" t="s">
        <v>74</v>
      </c>
      <c r="BD20" t="s">
        <v>75</v>
      </c>
      <c r="BE20" t="s">
        <v>76</v>
      </c>
      <c r="BF20" t="s">
        <v>77</v>
      </c>
      <c r="BI20" t="s">
        <v>78</v>
      </c>
    </row>
    <row r="21" spans="1:61">
      <c r="A21" t="str">
        <f t="shared" ca="1" si="1"/>
        <v/>
      </c>
      <c r="B21" s="2">
        <v>45508</v>
      </c>
      <c r="C21" s="7">
        <f>(C20 + AG20 + AH20 + AI20 +AJ20)-AF20</f>
        <v>740</v>
      </c>
      <c r="D21" s="4">
        <v>0</v>
      </c>
      <c r="E21" s="4">
        <v>0</v>
      </c>
      <c r="F21" s="4">
        <v>20</v>
      </c>
      <c r="G21" s="4">
        <v>0</v>
      </c>
      <c r="I21" s="4">
        <v>80</v>
      </c>
      <c r="J21" s="4">
        <v>70</v>
      </c>
      <c r="K21" s="4">
        <v>35</v>
      </c>
      <c r="L21" s="4">
        <v>12</v>
      </c>
      <c r="M21" s="4">
        <v>0</v>
      </c>
      <c r="P21" s="4">
        <f>IF(WEEKNUM(B21)=WEEKNUM(EOMONTH(B21,0)), 50, 0)</f>
        <v>0</v>
      </c>
      <c r="Q21" s="4">
        <f t="shared" si="2"/>
        <v>0</v>
      </c>
      <c r="R21" s="4">
        <f t="shared" ref="R21:R23" si="6">IF(WEEKNUM(B21)=WEEKNUM(EOMONTH(B21,0)), 800, 0)</f>
        <v>0</v>
      </c>
      <c r="U21" s="4">
        <v>110</v>
      </c>
      <c r="Y21" s="4">
        <v>86</v>
      </c>
      <c r="Z21" s="4">
        <v>0</v>
      </c>
      <c r="AA21" s="4">
        <v>0</v>
      </c>
      <c r="AE21" s="4">
        <f>SUM(D21:O21,U21,AD21,AA21)</f>
        <v>327</v>
      </c>
      <c r="AF21" s="7">
        <f>SUM(D21:AD21)</f>
        <v>413</v>
      </c>
      <c r="AG21" s="4">
        <f>IF(WEEKNUM(B21)=WEEKNUM(EOMONTH(B21,0)), 2470, 0)</f>
        <v>0</v>
      </c>
      <c r="AH21" s="4">
        <v>0</v>
      </c>
      <c r="AJ21" s="4">
        <v>10</v>
      </c>
      <c r="AK21" s="4">
        <f>(C21 + AH21 + AJ21)-AE21</f>
        <v>423</v>
      </c>
      <c r="AM21">
        <f>AM20 - 0.5</f>
        <v>95.8</v>
      </c>
      <c r="AN21" s="2">
        <f t="shared" si="0"/>
        <v>45508</v>
      </c>
      <c r="AO21" t="str">
        <f t="shared" ca="1" si="5"/>
        <v/>
      </c>
      <c r="BA21" t="s">
        <v>79</v>
      </c>
      <c r="BB21" t="s">
        <v>80</v>
      </c>
    </row>
    <row r="22" spans="1:61">
      <c r="A22" t="str">
        <f ca="1">IF(WEEKNUM(TODAY())=WEEKNUM(B21),"T","")</f>
        <v/>
      </c>
      <c r="B22" s="2">
        <v>45515</v>
      </c>
      <c r="C22" s="7">
        <f>(C21 + AG21 + AH21 + AI21 +AJ21)-AF21</f>
        <v>337</v>
      </c>
      <c r="D22" s="4">
        <v>0</v>
      </c>
      <c r="E22" s="4" t="s">
        <v>81</v>
      </c>
      <c r="F22" s="4">
        <f>IF(WEEKNUM(B22)=WEEKNUM(EOMONTH(B22,0)), 20, 0)</f>
        <v>0</v>
      </c>
      <c r="G22" s="4">
        <v>0</v>
      </c>
      <c r="I22" s="4">
        <v>60</v>
      </c>
      <c r="J22" s="4">
        <v>70</v>
      </c>
      <c r="K22" s="4">
        <v>9</v>
      </c>
      <c r="L22" s="4">
        <v>10</v>
      </c>
      <c r="M22" s="4">
        <v>0</v>
      </c>
      <c r="P22" s="4">
        <f>IF(WEEKNUM(B22)=WEEKNUM(EOMONTH(B22,0)), 50, 0)</f>
        <v>0</v>
      </c>
      <c r="Q22" s="4">
        <f t="shared" si="2"/>
        <v>0</v>
      </c>
      <c r="U22" s="4">
        <v>37</v>
      </c>
      <c r="Y22" s="4">
        <v>86</v>
      </c>
      <c r="AA22" s="4">
        <v>0</v>
      </c>
      <c r="AD22" s="4">
        <v>0</v>
      </c>
      <c r="AE22" s="4">
        <f>SUM(D22:O22,U22,AD22,AA22)</f>
        <v>186</v>
      </c>
      <c r="AF22" s="7">
        <f>SUM(D22:AD22)</f>
        <v>272</v>
      </c>
      <c r="AG22" s="4">
        <f>IF(WEEKNUM(B22)=WEEKNUM(EOMONTH(B22,0)), 2470, 0)</f>
        <v>0</v>
      </c>
      <c r="AH22" s="4">
        <v>0</v>
      </c>
      <c r="AJ22" s="4">
        <v>100</v>
      </c>
      <c r="AK22" s="4">
        <f>(C22 + AH22 + AJ22)-AE22</f>
        <v>251</v>
      </c>
      <c r="AM22">
        <f t="shared" ref="AM22:AM29" si="7">AM21 - 0.5</f>
        <v>95.3</v>
      </c>
      <c r="AN22" s="2">
        <f t="shared" si="0"/>
        <v>45515</v>
      </c>
      <c r="AO22" t="str">
        <f t="shared" ca="1" si="5"/>
        <v/>
      </c>
      <c r="BA22" t="s">
        <v>82</v>
      </c>
      <c r="BD22" s="9" t="s">
        <v>80</v>
      </c>
      <c r="BF22" t="s">
        <v>80</v>
      </c>
      <c r="BH22" t="s">
        <v>80</v>
      </c>
    </row>
    <row r="23" spans="1:61">
      <c r="A23" t="str">
        <f ca="1">IF(WEEKNUM(TODAY())=WEEKNUM(B22),"T","")</f>
        <v/>
      </c>
      <c r="B23" s="2">
        <v>45522</v>
      </c>
      <c r="C23" s="7">
        <f>(C22 + AG22 + AH22 + AI22 +AJ22)-AF22</f>
        <v>165</v>
      </c>
      <c r="D23" s="4">
        <v>0</v>
      </c>
      <c r="E23" s="4">
        <v>15</v>
      </c>
      <c r="F23" s="4">
        <f t="shared" ref="F23:F27" si="8">IF(WEEKNUM(B23)=WEEKNUM(EOMONTH(B23,0)), 20, 0)</f>
        <v>0</v>
      </c>
      <c r="G23" s="4">
        <v>0</v>
      </c>
      <c r="J23" s="4">
        <v>30</v>
      </c>
      <c r="K23" s="4">
        <v>9</v>
      </c>
      <c r="L23" s="4">
        <v>15</v>
      </c>
      <c r="M23" s="4">
        <v>0</v>
      </c>
      <c r="P23" s="4">
        <f>IF(WEEKNUM(B23)=WEEKNUM(EOMONTH(B23,0)), 50, 0)</f>
        <v>0</v>
      </c>
      <c r="Q23" s="4">
        <f t="shared" si="2"/>
        <v>0</v>
      </c>
      <c r="R23" s="4">
        <v>-150</v>
      </c>
      <c r="Y23" s="4">
        <v>0</v>
      </c>
      <c r="AA23" s="4">
        <v>0</v>
      </c>
      <c r="AD23" s="4">
        <v>10</v>
      </c>
      <c r="AE23" s="4">
        <f>SUM(D23:O23,U23,AD23,AA23)</f>
        <v>79</v>
      </c>
      <c r="AF23" s="7">
        <f>SUM(D23:AD23)</f>
        <v>-71</v>
      </c>
      <c r="AG23" s="4">
        <f>IF(WEEKNUM(B23)=WEEKNUM(EOMONTH(B23,0)), 2470, 0)</f>
        <v>0</v>
      </c>
      <c r="AH23" s="4">
        <v>0</v>
      </c>
      <c r="AK23" s="4">
        <f>(C23 + AH23 + AJ23)-AE23</f>
        <v>86</v>
      </c>
      <c r="AM23">
        <f>AM22 - 0.5</f>
        <v>94.8</v>
      </c>
      <c r="AN23" s="2">
        <f t="shared" si="0"/>
        <v>45522</v>
      </c>
      <c r="AO23" t="str">
        <f t="shared" ca="1" si="5"/>
        <v/>
      </c>
      <c r="BA23" t="s">
        <v>83</v>
      </c>
      <c r="BB23" t="s">
        <v>80</v>
      </c>
    </row>
    <row r="24" spans="1:61">
      <c r="A24" t="str">
        <f ca="1">IF(WEEKNUM(TODAY())=WEEKNUM(B23),"T","")</f>
        <v/>
      </c>
      <c r="B24" s="2">
        <v>45529</v>
      </c>
      <c r="C24" s="7">
        <f>(C23 + AG23 + AH23 + AI23 +AJ23)-AF23</f>
        <v>236</v>
      </c>
      <c r="D24" s="4">
        <v>0</v>
      </c>
      <c r="F24" s="4">
        <f>IF(WEEKNUM(B24)=WEEKNUM(EOMONTH(B24,0)), 0, 0)</f>
        <v>0</v>
      </c>
      <c r="G24" s="4">
        <v>0</v>
      </c>
      <c r="I24" s="4">
        <v>0</v>
      </c>
      <c r="J24" s="4">
        <v>30</v>
      </c>
      <c r="L24" s="4">
        <v>10</v>
      </c>
      <c r="P24" s="4">
        <f>IF(WEEKNUM(B24)=WEEKNUM(EOMONTH(B24,0)), 0, 0)</f>
        <v>0</v>
      </c>
      <c r="Q24" s="4">
        <f>IF(WEEKNUM(B24)=WEEKNUM(EOMONTH(B24,0)), 0, 0)</f>
        <v>0</v>
      </c>
      <c r="R24" s="4">
        <f>IF(WEEKNUM(B24)=WEEKNUM(EOMONTH(B24,0)), 0, 0)</f>
        <v>0</v>
      </c>
      <c r="T24" s="4">
        <v>0</v>
      </c>
      <c r="AA24" s="4">
        <v>0</v>
      </c>
      <c r="AD24" s="4">
        <v>147</v>
      </c>
      <c r="AE24" s="4">
        <f>SUM(D24:O24,U24,AD24,AA24)</f>
        <v>187</v>
      </c>
      <c r="AF24" s="7">
        <f>SUM(D24:AD24)</f>
        <v>187</v>
      </c>
      <c r="AG24" s="4">
        <v>0</v>
      </c>
      <c r="AH24" s="4">
        <v>30</v>
      </c>
      <c r="AK24" s="4">
        <f>(C24 + AH24 + AJ24)-AE24</f>
        <v>79</v>
      </c>
      <c r="AM24">
        <v>93.5</v>
      </c>
      <c r="AN24" s="2">
        <f t="shared" si="0"/>
        <v>45529</v>
      </c>
      <c r="AO24" t="str">
        <f t="shared" ca="1" si="5"/>
        <v/>
      </c>
      <c r="BA24" t="s">
        <v>84</v>
      </c>
      <c r="BD24" t="s">
        <v>80</v>
      </c>
      <c r="BF24" t="s">
        <v>80</v>
      </c>
      <c r="BH24" t="s">
        <v>80</v>
      </c>
    </row>
    <row r="25" spans="1:61">
      <c r="A25" t="str">
        <f t="shared" ca="1" si="1"/>
        <v/>
      </c>
      <c r="B25" s="2">
        <v>45536</v>
      </c>
      <c r="C25" s="7">
        <f>(C24 + AG24 + AH24 + AI24 +AJ24)-AF24</f>
        <v>79</v>
      </c>
      <c r="D25" s="4">
        <v>86</v>
      </c>
      <c r="E25" s="4">
        <v>0</v>
      </c>
      <c r="G25" s="4">
        <v>0</v>
      </c>
      <c r="I25" s="4">
        <v>131</v>
      </c>
      <c r="J25" s="4">
        <v>30</v>
      </c>
      <c r="L25" s="4">
        <v>10</v>
      </c>
      <c r="P25" s="4">
        <v>62</v>
      </c>
      <c r="Q25" s="4">
        <v>420</v>
      </c>
      <c r="R25" s="4">
        <v>1000</v>
      </c>
      <c r="T25" s="4">
        <v>76</v>
      </c>
      <c r="Y25" s="4">
        <v>86</v>
      </c>
      <c r="AA25" s="4">
        <v>0</v>
      </c>
      <c r="AE25" s="4">
        <f>SUM(D25:O25,U25,AD25,AA25)</f>
        <v>257</v>
      </c>
      <c r="AF25" s="7">
        <f>SUM(D25:AD25)</f>
        <v>1901</v>
      </c>
      <c r="AG25" s="4">
        <v>2470</v>
      </c>
      <c r="AH25" s="4">
        <v>0</v>
      </c>
      <c r="AJ25" s="4">
        <v>0</v>
      </c>
      <c r="AK25" s="4">
        <f>(C25 + AH25 + AJ25)-AE25</f>
        <v>-178</v>
      </c>
      <c r="AM25">
        <f>AM24 - 0.5</f>
        <v>93</v>
      </c>
      <c r="AN25" s="2">
        <f t="shared" si="0"/>
        <v>45536</v>
      </c>
      <c r="AO25" t="str">
        <f t="shared" ca="1" si="5"/>
        <v/>
      </c>
      <c r="AP25">
        <v>4.5</v>
      </c>
      <c r="BA25" t="s">
        <v>85</v>
      </c>
      <c r="BC25" t="s">
        <v>80</v>
      </c>
      <c r="BH25" t="s">
        <v>80</v>
      </c>
    </row>
    <row r="26" spans="1:61">
      <c r="A26" t="str">
        <f ca="1">IF(WEEKNUM(TODAY())=WEEKNUM(B25),"T","")</f>
        <v/>
      </c>
      <c r="B26" s="2">
        <v>45543</v>
      </c>
      <c r="C26" s="7">
        <f>(C25 + AG25 + AH25 + AI25 +AJ25)-AF25</f>
        <v>648</v>
      </c>
      <c r="E26" s="4">
        <v>0</v>
      </c>
      <c r="F26" s="4">
        <v>20</v>
      </c>
      <c r="G26" s="4">
        <v>0</v>
      </c>
      <c r="I26" s="4">
        <v>130</v>
      </c>
      <c r="J26" s="4">
        <v>40</v>
      </c>
      <c r="L26" s="4">
        <v>10</v>
      </c>
      <c r="M26" s="4">
        <v>40</v>
      </c>
      <c r="P26" s="4">
        <f>IF(WEEKNUM(B26)=WEEKNUM(EOMONTH(B26,0)), 50, 0)</f>
        <v>0</v>
      </c>
      <c r="Q26" s="4">
        <f t="shared" si="2"/>
        <v>0</v>
      </c>
      <c r="R26" s="4">
        <f t="shared" ref="R26:R43" si="9">IF(WEEKNUM(B26)=WEEKNUM(EOMONTH(B26,0)), 1000, 0)</f>
        <v>0</v>
      </c>
      <c r="T26" s="4">
        <f t="shared" ref="T26:T43" si="10">IF(WEEKNUM(B26)=WEEKNUM(EOMONTH(B26,0)), 76, 0)</f>
        <v>0</v>
      </c>
      <c r="Z26" s="4">
        <v>50</v>
      </c>
      <c r="AA26" s="4">
        <v>0</v>
      </c>
      <c r="AE26" s="4">
        <f>SUM(D26:O26,U26,AD26,AA26)</f>
        <v>240</v>
      </c>
      <c r="AF26" s="7">
        <f>SUM(D26:AD26)</f>
        <v>290</v>
      </c>
      <c r="AG26" s="4">
        <f>IF(WEEKNUM(B26)=WEEKNUM(EOMONTH(B26,0)), 2470, 0)</f>
        <v>0</v>
      </c>
      <c r="AH26" s="4">
        <v>55</v>
      </c>
      <c r="AK26" s="4">
        <f>(C26 + AH26 + AJ26)-AE26</f>
        <v>463</v>
      </c>
      <c r="AM26">
        <f t="shared" si="7"/>
        <v>92.5</v>
      </c>
      <c r="AN26" s="2">
        <f t="shared" si="0"/>
        <v>45543</v>
      </c>
      <c r="AO26" t="str">
        <f t="shared" ca="1" si="5"/>
        <v/>
      </c>
      <c r="AP26">
        <f>SUM(AP25+0.5)</f>
        <v>5</v>
      </c>
      <c r="BA26" t="s">
        <v>86</v>
      </c>
      <c r="BB26" t="s">
        <v>80</v>
      </c>
    </row>
    <row r="27" spans="1:61">
      <c r="A27" t="str">
        <f ca="1">IF(WEEKNUM(TODAY())=WEEKNUM(B26),"T","")</f>
        <v/>
      </c>
      <c r="B27" s="2">
        <v>45550</v>
      </c>
      <c r="C27" s="7">
        <f>(C26 + AG26 + AH26 + AI26 +AJ26)-AF26</f>
        <v>413</v>
      </c>
      <c r="E27" s="4">
        <v>15</v>
      </c>
      <c r="F27" s="4">
        <f t="shared" si="8"/>
        <v>0</v>
      </c>
      <c r="G27" s="4">
        <v>0</v>
      </c>
      <c r="I27" s="4">
        <v>50</v>
      </c>
      <c r="J27" s="4">
        <v>30</v>
      </c>
      <c r="L27" s="4">
        <v>10</v>
      </c>
      <c r="P27" s="4">
        <f>IF(WEEKNUM(B27)=WEEKNUM(EOMONTH(B27,0)), 50, 0)</f>
        <v>0</v>
      </c>
      <c r="Q27" s="4">
        <f t="shared" si="2"/>
        <v>0</v>
      </c>
      <c r="T27" s="4">
        <f t="shared" si="10"/>
        <v>0</v>
      </c>
      <c r="AA27" s="4">
        <v>0</v>
      </c>
      <c r="AC27" s="4">
        <v>275</v>
      </c>
      <c r="AE27" s="4">
        <f>SUM(D27:O27,U27,AD27,AA27)</f>
        <v>105</v>
      </c>
      <c r="AF27" s="7">
        <f>SUM(D27:AD27)</f>
        <v>380</v>
      </c>
      <c r="AG27" s="4">
        <f>IF(WEEKNUM(B27)=WEEKNUM(EOMONTH(B27,0)), 2470, 0)</f>
        <v>0</v>
      </c>
      <c r="AH27" s="4">
        <v>0</v>
      </c>
      <c r="AK27" s="4">
        <f>(C27 + AH27 + AJ27)-AE27</f>
        <v>308</v>
      </c>
      <c r="AM27">
        <f>AM26 - 0.5</f>
        <v>92</v>
      </c>
      <c r="AN27" s="2">
        <f t="shared" si="0"/>
        <v>45550</v>
      </c>
      <c r="AO27" t="str">
        <f ca="1">IF(WEEKNUM(TODAY())=WEEKNUM(B26),"T","")</f>
        <v/>
      </c>
      <c r="AP27">
        <f>SUM(AP26+0.5)</f>
        <v>5.5</v>
      </c>
      <c r="BA27" t="s">
        <v>87</v>
      </c>
      <c r="BE27" t="s">
        <v>80</v>
      </c>
      <c r="BF27" s="10"/>
      <c r="BG27" t="s">
        <v>80</v>
      </c>
      <c r="BH27" t="s">
        <v>80</v>
      </c>
    </row>
    <row r="28" spans="1:61">
      <c r="A28" t="str">
        <f t="shared" ca="1" si="1"/>
        <v/>
      </c>
      <c r="B28" s="2">
        <v>45557</v>
      </c>
      <c r="C28" s="7">
        <f>(C27 + AG27 + AH27 + AI27 +AJ27)-AF27</f>
        <v>33</v>
      </c>
      <c r="D28" s="4">
        <v>0</v>
      </c>
      <c r="F28" s="4">
        <f>IF(WEEKNUM(B28)=WEEKNUM(EOMONTH(B28,0)), 20, 0)</f>
        <v>0</v>
      </c>
      <c r="G28" s="4">
        <v>0</v>
      </c>
      <c r="I28" s="4">
        <v>65</v>
      </c>
      <c r="J28" s="4">
        <v>30</v>
      </c>
      <c r="L28" s="4">
        <v>10</v>
      </c>
      <c r="M28" s="4">
        <v>25</v>
      </c>
      <c r="P28" s="4">
        <f>IF(WEEKNUM(B28)=WEEKNUM(EOMONTH(B28,0)), 50, 0)</f>
        <v>0</v>
      </c>
      <c r="Q28" s="4">
        <f t="shared" si="2"/>
        <v>0</v>
      </c>
      <c r="R28" s="4">
        <v>-350</v>
      </c>
      <c r="T28" s="4">
        <f t="shared" si="10"/>
        <v>0</v>
      </c>
      <c r="AA28" s="4">
        <v>0</v>
      </c>
      <c r="AD28" s="4">
        <v>0</v>
      </c>
      <c r="AE28" s="4">
        <f>SUM(D28:O28,U28,AD28,AA28)</f>
        <v>130</v>
      </c>
      <c r="AF28" s="7">
        <f>SUM(D28:AD28)</f>
        <v>-220</v>
      </c>
      <c r="AG28" s="4">
        <f>IF(WEEKNUM(B28)=WEEKNUM(EOMONTH(B28,0)), 2470, 0)</f>
        <v>0</v>
      </c>
      <c r="AH28" s="4">
        <v>30</v>
      </c>
      <c r="AJ28" s="4">
        <v>0</v>
      </c>
      <c r="AK28" s="4">
        <f>(C28 + AH28 + AJ28)-AE28</f>
        <v>-67</v>
      </c>
      <c r="AM28">
        <f t="shared" si="7"/>
        <v>91.5</v>
      </c>
      <c r="AN28" s="2">
        <f t="shared" si="0"/>
        <v>45557</v>
      </c>
      <c r="AO28" t="str">
        <f t="shared" ca="1" si="5"/>
        <v/>
      </c>
      <c r="AP28">
        <v>5</v>
      </c>
    </row>
    <row r="29" spans="1:61">
      <c r="A29" t="str">
        <f t="shared" ca="1" si="1"/>
        <v/>
      </c>
      <c r="B29" s="2">
        <v>45564</v>
      </c>
      <c r="C29" s="7">
        <f>(C28 + AG28 + AH28 + AI28 +AJ28)-AF28</f>
        <v>283</v>
      </c>
      <c r="D29" s="4">
        <v>0</v>
      </c>
      <c r="F29" s="4">
        <f>IF(WEEKNUM(B28)=WEEKNUM(EOMONTH(B28,0)), 20, 0)</f>
        <v>0</v>
      </c>
      <c r="G29" s="4">
        <v>0</v>
      </c>
      <c r="I29" s="4">
        <v>60</v>
      </c>
      <c r="J29" s="4">
        <v>30</v>
      </c>
      <c r="L29" s="4">
        <v>10</v>
      </c>
      <c r="M29" s="4">
        <v>25</v>
      </c>
      <c r="P29" s="4">
        <f>IF(WEEKNUM(B29)=WEEKNUM(EOMONTH(B29,0)), 50, 0)</f>
        <v>50</v>
      </c>
      <c r="Q29" s="4">
        <f>IF(WEEKNUM(B29)=WEEKNUM(EOMONTH(B29,0)), 420, 0)</f>
        <v>420</v>
      </c>
      <c r="R29" s="4">
        <f>IF(WEEKNUM(B29)=WEEKNUM(EOMONTH(B29,0)), 1000, 0)</f>
        <v>1000</v>
      </c>
      <c r="T29" s="4">
        <f t="shared" si="10"/>
        <v>76</v>
      </c>
      <c r="Y29" s="4">
        <f>IF(WEEKNUM(B29)=WEEKNUM(EOMONTH(B29,0)), 86, 0)</f>
        <v>86</v>
      </c>
      <c r="Z29" s="4">
        <v>250</v>
      </c>
      <c r="AA29" s="4">
        <v>0</v>
      </c>
      <c r="AD29" s="4">
        <v>0</v>
      </c>
      <c r="AE29" s="4">
        <f>SUM(D29:O29,U29,AD29,AA29)</f>
        <v>125</v>
      </c>
      <c r="AF29" s="7">
        <f>SUM(D29:AD29)</f>
        <v>2007</v>
      </c>
      <c r="AG29" s="4">
        <f>IF(WEEKNUM(B29)=WEEKNUM(EOMONTH(B29,0)), 2470, 0)</f>
        <v>2470</v>
      </c>
      <c r="AH29" s="4">
        <v>0</v>
      </c>
      <c r="AK29" s="4">
        <f>(C29 + AH29 + AJ29)-AE29</f>
        <v>158</v>
      </c>
      <c r="AM29">
        <f t="shared" si="7"/>
        <v>91</v>
      </c>
      <c r="AN29" s="2">
        <f t="shared" si="0"/>
        <v>45564</v>
      </c>
      <c r="AO29" t="str">
        <f t="shared" ca="1" si="5"/>
        <v/>
      </c>
      <c r="AP29">
        <f t="shared" ref="AP28:AP43" si="11">SUM(AP28+0.5)</f>
        <v>5.5</v>
      </c>
    </row>
    <row r="30" spans="1:61">
      <c r="A30" t="str">
        <f t="shared" ca="1" si="1"/>
        <v/>
      </c>
      <c r="B30" s="2">
        <v>45571</v>
      </c>
      <c r="C30" s="7">
        <f>(C29 + AG29 + AH29 + AI29 +AJ29)-AF29</f>
        <v>746</v>
      </c>
      <c r="E30" s="4">
        <v>0</v>
      </c>
      <c r="G30" s="4">
        <v>0</v>
      </c>
      <c r="I30" s="4">
        <v>15</v>
      </c>
      <c r="J30" s="4">
        <v>30</v>
      </c>
      <c r="K30" s="4">
        <v>20</v>
      </c>
      <c r="L30" s="4">
        <v>10</v>
      </c>
      <c r="M30" s="4">
        <v>20</v>
      </c>
      <c r="O30" s="4">
        <v>300</v>
      </c>
      <c r="P30" s="4">
        <f>IF(WEEKNUM(B30)=WEEKNUM(EOMONTH(B30,0)), 50, 0)</f>
        <v>0</v>
      </c>
      <c r="Q30" s="4">
        <f t="shared" ref="Q30:Q43" si="12">IF(WEEKNUM(B30)=WEEKNUM(EOMONTH(B30,0)), 420, 0)</f>
        <v>0</v>
      </c>
      <c r="R30" s="4">
        <f t="shared" si="9"/>
        <v>0</v>
      </c>
      <c r="T30" s="4">
        <f t="shared" si="10"/>
        <v>0</v>
      </c>
      <c r="AA30" s="4">
        <v>30</v>
      </c>
      <c r="AD30" s="4">
        <v>0</v>
      </c>
      <c r="AE30" s="4">
        <f>SUM(D30:O30,U30,AD30,AA30)</f>
        <v>425</v>
      </c>
      <c r="AF30" s="7">
        <f>SUM(D30:AD30)</f>
        <v>425</v>
      </c>
      <c r="AG30" s="4">
        <f>IF(WEEKNUM(B30)=WEEKNUM(EOMONTH(B30,0)), 2470, 0)</f>
        <v>0</v>
      </c>
      <c r="AH30" s="4">
        <v>30</v>
      </c>
      <c r="AK30" s="4">
        <f>(C30 + AH30 + AJ30)-AE30</f>
        <v>351</v>
      </c>
      <c r="AM30">
        <f>AM29 - 0.5</f>
        <v>90.5</v>
      </c>
      <c r="AN30" s="2">
        <f t="shared" si="0"/>
        <v>45571</v>
      </c>
      <c r="AO30" t="str">
        <f t="shared" ca="1" si="5"/>
        <v/>
      </c>
      <c r="AP30">
        <f t="shared" si="11"/>
        <v>6</v>
      </c>
    </row>
    <row r="31" spans="1:61">
      <c r="A31" t="str">
        <f t="shared" ca="1" si="1"/>
        <v/>
      </c>
      <c r="B31" s="2">
        <v>45578</v>
      </c>
      <c r="C31" s="7">
        <f>(C30 + AG30 + AH30 + AI30 +AJ30)-AF30</f>
        <v>351</v>
      </c>
      <c r="D31" s="4">
        <v>0</v>
      </c>
      <c r="E31" s="4">
        <v>15</v>
      </c>
      <c r="F31" s="4">
        <f t="shared" ref="F30:F43" si="13">IF(WEEKNUM(B30)=WEEKNUM(EOMONTH(B30,0)), 20, 0)</f>
        <v>0</v>
      </c>
      <c r="G31" s="4">
        <v>0</v>
      </c>
      <c r="J31" s="4">
        <v>30</v>
      </c>
      <c r="K31" s="4">
        <v>45</v>
      </c>
      <c r="L31" s="4">
        <v>12</v>
      </c>
      <c r="M31" s="4">
        <v>15</v>
      </c>
      <c r="P31" s="4">
        <f>IF(WEEKNUM(B31)=WEEKNUM(EOMONTH(B31,0)), 50, 0)</f>
        <v>0</v>
      </c>
      <c r="Q31" s="4">
        <f t="shared" si="12"/>
        <v>0</v>
      </c>
      <c r="R31" s="4">
        <f>IF(WEEKNUM(B31)=WEEKNUM(EOMONTH(B31,0)), 1000, 0)</f>
        <v>0</v>
      </c>
      <c r="T31" s="4">
        <f t="shared" si="10"/>
        <v>0</v>
      </c>
      <c r="AA31" s="4">
        <v>20</v>
      </c>
      <c r="AD31" s="4">
        <v>0</v>
      </c>
      <c r="AE31" s="4">
        <f>SUM(D31:O31,U31,AD31,AA31)</f>
        <v>137</v>
      </c>
      <c r="AF31" s="7">
        <f>SUM(D31:AD31)</f>
        <v>137</v>
      </c>
      <c r="AG31" s="4">
        <f>IF(WEEKNUM(B31)=WEEKNUM(EOMONTH(B31,0)), 2470, 0)</f>
        <v>0</v>
      </c>
      <c r="AH31" s="4">
        <v>0</v>
      </c>
      <c r="AJ31" s="4">
        <v>300</v>
      </c>
      <c r="AK31" s="4">
        <f>(C31 + AH31 + AJ31)-AE31</f>
        <v>514</v>
      </c>
      <c r="AM31">
        <f t="shared" ref="AM31:AM37" si="14">AM30 - 0.5</f>
        <v>90</v>
      </c>
      <c r="AN31" s="2">
        <f t="shared" si="0"/>
        <v>45578</v>
      </c>
      <c r="AO31" t="str">
        <f t="shared" ca="1" si="5"/>
        <v/>
      </c>
      <c r="AP31">
        <f t="shared" si="11"/>
        <v>6.5</v>
      </c>
    </row>
    <row r="32" spans="1:61" ht="16.5">
      <c r="A32" t="str">
        <f t="shared" ca="1" si="1"/>
        <v/>
      </c>
      <c r="B32" s="2">
        <v>45585</v>
      </c>
      <c r="C32" s="7">
        <f>(C31 + AG31 + AH31 + AI31 +AJ31)-AF31</f>
        <v>514</v>
      </c>
      <c r="D32" s="4">
        <v>0</v>
      </c>
      <c r="F32" s="4">
        <v>20</v>
      </c>
      <c r="G32" s="4">
        <v>0</v>
      </c>
      <c r="I32" s="4">
        <v>30</v>
      </c>
      <c r="J32" s="17">
        <v>60</v>
      </c>
      <c r="K32" s="4">
        <v>30</v>
      </c>
      <c r="L32" s="4">
        <v>12</v>
      </c>
      <c r="M32" s="4">
        <v>30</v>
      </c>
      <c r="P32" s="4">
        <f>IF(WEEKNUM(B32)=WEEKNUM(EOMONTH(B32,0)), 50, 0)</f>
        <v>0</v>
      </c>
      <c r="Q32" s="4">
        <f t="shared" si="12"/>
        <v>0</v>
      </c>
      <c r="R32" s="4">
        <f t="shared" si="9"/>
        <v>0</v>
      </c>
      <c r="Y32" s="4">
        <v>12</v>
      </c>
      <c r="Z32" s="4">
        <v>120</v>
      </c>
      <c r="AA32" s="4">
        <v>0</v>
      </c>
      <c r="AD32" s="4">
        <v>0</v>
      </c>
      <c r="AE32" s="4">
        <f>SUM(D32:O32,U32,AD32,AA32)</f>
        <v>182</v>
      </c>
      <c r="AF32" s="7">
        <f>SUM(D32:AD32)</f>
        <v>314</v>
      </c>
      <c r="AG32" s="4">
        <f>IF(WEEKNUM(B32)=WEEKNUM(EOMONTH(B32,0)), 2470, 0)</f>
        <v>0</v>
      </c>
      <c r="AH32" s="4">
        <v>0</v>
      </c>
      <c r="AK32" s="4">
        <f>(C32 + AH32 + AJ32)-AE32</f>
        <v>332</v>
      </c>
      <c r="AM32">
        <f t="shared" si="14"/>
        <v>89.5</v>
      </c>
      <c r="AN32" s="2">
        <f t="shared" si="0"/>
        <v>45585</v>
      </c>
      <c r="AO32" t="str">
        <f t="shared" ca="1" si="5"/>
        <v/>
      </c>
      <c r="AP32">
        <f t="shared" si="11"/>
        <v>7</v>
      </c>
      <c r="BA32" s="2"/>
      <c r="BB32" s="11">
        <v>45544</v>
      </c>
      <c r="BC32" s="11">
        <v>45545</v>
      </c>
      <c r="BD32" s="11">
        <v>45546</v>
      </c>
      <c r="BE32" s="11">
        <v>45547</v>
      </c>
      <c r="BF32" s="11">
        <v>45549</v>
      </c>
    </row>
    <row r="33" spans="1:58">
      <c r="A33" t="str">
        <f t="shared" ca="1" si="1"/>
        <v/>
      </c>
      <c r="B33" s="2">
        <v>45592</v>
      </c>
      <c r="C33" s="7">
        <f>(C32 + AG32 + AH32 + AI32 +AJ32)-AF32</f>
        <v>200</v>
      </c>
      <c r="G33" s="4">
        <v>0</v>
      </c>
      <c r="J33" s="4">
        <v>20</v>
      </c>
      <c r="K33" s="4">
        <v>15</v>
      </c>
      <c r="L33" s="4">
        <v>12</v>
      </c>
      <c r="P33" s="4">
        <f>IF(WEEKNUM(B33)=WEEKNUM(EOMONTH(B33,0)), 50, 0)</f>
        <v>50</v>
      </c>
      <c r="Q33" s="4">
        <f t="shared" si="12"/>
        <v>420</v>
      </c>
      <c r="R33" s="4">
        <f>IF(WEEKNUM(B33)=WEEKNUM(EOMONTH(B33,0)), 500, 0)</f>
        <v>500</v>
      </c>
      <c r="T33" s="4">
        <f t="shared" si="10"/>
        <v>76</v>
      </c>
      <c r="U33" s="4">
        <v>350</v>
      </c>
      <c r="Y33" s="4">
        <v>206</v>
      </c>
      <c r="AA33" s="4">
        <v>0</v>
      </c>
      <c r="AC33" s="4">
        <v>350</v>
      </c>
      <c r="AD33" s="4">
        <v>0</v>
      </c>
      <c r="AE33" s="4">
        <f>SUM(D33:O33,U33,AD33,AA33)</f>
        <v>397</v>
      </c>
      <c r="AF33" s="7">
        <f>SUM(D33:AD33)</f>
        <v>1999</v>
      </c>
      <c r="AG33" s="4">
        <f>IF(WEEKNUM(B33)=WEEKNUM(EOMONTH(B33,0)), 2470, 0)</f>
        <v>2470</v>
      </c>
      <c r="AJ33" s="4">
        <v>0</v>
      </c>
      <c r="AK33" s="4">
        <f>(C33 + AH33 + AJ33)-AE33</f>
        <v>-197</v>
      </c>
      <c r="AM33">
        <f t="shared" si="14"/>
        <v>89</v>
      </c>
      <c r="AN33" s="2">
        <f t="shared" si="0"/>
        <v>45592</v>
      </c>
      <c r="AO33" t="str">
        <f t="shared" ca="1" si="5"/>
        <v/>
      </c>
      <c r="AP33">
        <f t="shared" si="11"/>
        <v>7.5</v>
      </c>
      <c r="BA33" t="s">
        <v>88</v>
      </c>
      <c r="BB33">
        <v>152.97</v>
      </c>
      <c r="BC33" s="12">
        <v>149.1</v>
      </c>
      <c r="BD33">
        <v>149.54</v>
      </c>
      <c r="BE33">
        <v>146.72</v>
      </c>
      <c r="BF33">
        <v>146.87</v>
      </c>
    </row>
    <row r="34" spans="1:58">
      <c r="A34" t="str">
        <f t="shared" ca="1" si="1"/>
        <v/>
      </c>
      <c r="B34" s="2">
        <v>45599</v>
      </c>
      <c r="C34" s="7">
        <f>(C33 + AG33 + AH33 + AI33 +AJ33)-AF33</f>
        <v>671</v>
      </c>
      <c r="E34" s="4">
        <v>0</v>
      </c>
      <c r="G34" s="4">
        <v>0</v>
      </c>
      <c r="I34" s="4">
        <v>50</v>
      </c>
      <c r="J34" s="4">
        <v>30</v>
      </c>
      <c r="K34" s="4">
        <v>20</v>
      </c>
      <c r="L34" s="4">
        <v>12</v>
      </c>
      <c r="M34" s="4">
        <v>30</v>
      </c>
      <c r="P34" s="4">
        <f>IF(WEEKNUM(B34)=WEEKNUM(EOMONTH(B34,0)), 50, 0)</f>
        <v>0</v>
      </c>
      <c r="Q34" s="4">
        <f t="shared" si="12"/>
        <v>0</v>
      </c>
      <c r="R34" s="4">
        <f t="shared" si="9"/>
        <v>0</v>
      </c>
      <c r="T34" s="4">
        <f t="shared" si="10"/>
        <v>0</v>
      </c>
      <c r="AA34" s="4">
        <v>0</v>
      </c>
      <c r="AD34" s="4">
        <v>15</v>
      </c>
      <c r="AE34" s="4">
        <f>SUM(D34:O34,U34,AD34,AA34)</f>
        <v>157</v>
      </c>
      <c r="AF34" s="7">
        <f>SUM(D34:AD34)</f>
        <v>157</v>
      </c>
      <c r="AG34" s="4">
        <f>IF(WEEKNUM(B34)=WEEKNUM(EOMONTH(B34,0)), 2470, 0)</f>
        <v>0</v>
      </c>
      <c r="AH34" s="4">
        <v>0</v>
      </c>
      <c r="AK34" s="4">
        <f>(C34 + AH34 + AJ34)-AE34</f>
        <v>514</v>
      </c>
      <c r="AM34">
        <f t="shared" si="14"/>
        <v>88.5</v>
      </c>
      <c r="AN34" s="2">
        <f t="shared" si="0"/>
        <v>45599</v>
      </c>
      <c r="AO34" t="str">
        <f t="shared" ca="1" si="5"/>
        <v/>
      </c>
      <c r="AP34">
        <f t="shared" si="11"/>
        <v>8</v>
      </c>
      <c r="BA34" t="s">
        <v>89</v>
      </c>
      <c r="BB34">
        <v>45.89</v>
      </c>
      <c r="BC34">
        <v>44.73</v>
      </c>
      <c r="BD34">
        <v>44.86</v>
      </c>
      <c r="BE34">
        <v>44.01</v>
      </c>
      <c r="BF34">
        <v>44.06</v>
      </c>
    </row>
    <row r="35" spans="1:58">
      <c r="A35" t="str">
        <f t="shared" ca="1" si="1"/>
        <v/>
      </c>
      <c r="B35" s="2">
        <v>45606</v>
      </c>
      <c r="C35" s="7">
        <f>(C34 + AG34 + AH34 + AI34 +AJ34)-AF34</f>
        <v>514</v>
      </c>
      <c r="D35" s="4">
        <v>79</v>
      </c>
      <c r="E35" s="4">
        <v>0</v>
      </c>
      <c r="F35" s="4">
        <f t="shared" si="13"/>
        <v>0</v>
      </c>
      <c r="G35" s="4">
        <v>0</v>
      </c>
      <c r="I35" s="4">
        <v>0</v>
      </c>
      <c r="J35" s="4">
        <v>30</v>
      </c>
      <c r="K35" s="4">
        <v>30</v>
      </c>
      <c r="L35" s="4">
        <v>12</v>
      </c>
      <c r="M35" s="4">
        <v>30</v>
      </c>
      <c r="P35" s="4">
        <f>IF(WEEKNUM(B35)=WEEKNUM(EOMONTH(B35,0)), 50, 0)</f>
        <v>0</v>
      </c>
      <c r="Q35" s="4">
        <f t="shared" si="12"/>
        <v>0</v>
      </c>
      <c r="R35" s="4">
        <f t="shared" si="9"/>
        <v>0</v>
      </c>
      <c r="T35" s="4">
        <f t="shared" si="10"/>
        <v>0</v>
      </c>
      <c r="Y35" s="4">
        <f t="shared" ref="Y30:Y43" si="15">IF(WEEKNUM(B35)=WEEKNUM(EOMONTH(B35,0)), 86, 0)</f>
        <v>0</v>
      </c>
      <c r="AA35" s="4">
        <v>0</v>
      </c>
      <c r="AE35" s="4">
        <f>SUM(D35:O35,U35,AD35,AA35)</f>
        <v>181</v>
      </c>
      <c r="AF35" s="7">
        <f>SUM(D35:AD35)</f>
        <v>181</v>
      </c>
      <c r="AG35" s="4">
        <f>IF(WEEKNUM(B35)=WEEKNUM(EOMONTH(B35,0)), 2470, 0)</f>
        <v>0</v>
      </c>
      <c r="AH35" s="4">
        <v>0</v>
      </c>
      <c r="AK35" s="4">
        <f>(C35 + AH35 + AJ35)-AE35</f>
        <v>333</v>
      </c>
      <c r="AM35">
        <f t="shared" si="14"/>
        <v>88</v>
      </c>
      <c r="AN35" s="2">
        <f t="shared" si="0"/>
        <v>45606</v>
      </c>
      <c r="AO35" t="str">
        <f t="shared" ca="1" si="5"/>
        <v/>
      </c>
      <c r="AP35">
        <f t="shared" si="11"/>
        <v>8.5</v>
      </c>
      <c r="BA35" t="s">
        <v>90</v>
      </c>
      <c r="BB35">
        <f>SUM(BB33:BB34)</f>
        <v>198.86</v>
      </c>
      <c r="BC35">
        <f>SUM(BC33:BC34)</f>
        <v>193.82999999999998</v>
      </c>
      <c r="BD35">
        <f>SUM(BD33:BD34)</f>
        <v>194.39999999999998</v>
      </c>
      <c r="BE35">
        <f>SUM(BE33+BE34)</f>
        <v>190.73</v>
      </c>
      <c r="BF35">
        <f>SUM(BF33+BF34)</f>
        <v>190.93</v>
      </c>
    </row>
    <row r="36" spans="1:58">
      <c r="A36" t="str">
        <f t="shared" ca="1" si="1"/>
        <v/>
      </c>
      <c r="B36" s="2">
        <v>45613</v>
      </c>
      <c r="C36" s="7">
        <f>(C35 + AG35 + AH35 + AI35 +AJ35)-AF35</f>
        <v>333</v>
      </c>
      <c r="E36" s="4">
        <v>15</v>
      </c>
      <c r="F36" s="4">
        <f t="shared" si="13"/>
        <v>0</v>
      </c>
      <c r="G36" s="4">
        <v>0</v>
      </c>
      <c r="I36" s="4">
        <f t="shared" ref="I30:I43" si="16">IF(MOD(WEEKNUM(B37),2)=1, 50, 0)</f>
        <v>0</v>
      </c>
      <c r="J36" s="4">
        <v>30</v>
      </c>
      <c r="K36" s="4">
        <v>8</v>
      </c>
      <c r="L36" s="4">
        <v>12</v>
      </c>
      <c r="M36" s="4">
        <v>30</v>
      </c>
      <c r="P36" s="4">
        <f>IF(WEEKNUM(B36)=WEEKNUM(EOMONTH(B36,0)), 50, 0)</f>
        <v>0</v>
      </c>
      <c r="Q36" s="4">
        <f t="shared" si="12"/>
        <v>0</v>
      </c>
      <c r="R36" s="4">
        <f t="shared" si="9"/>
        <v>0</v>
      </c>
      <c r="T36" s="4">
        <f t="shared" si="10"/>
        <v>0</v>
      </c>
      <c r="Y36" s="4">
        <f t="shared" si="15"/>
        <v>0</v>
      </c>
      <c r="AA36" s="4">
        <v>0</v>
      </c>
      <c r="AD36" s="4">
        <v>0</v>
      </c>
      <c r="AE36" s="4">
        <f>SUM(D36:O36,U36,AD36,AA36)</f>
        <v>95</v>
      </c>
      <c r="AF36" s="7">
        <f>SUM(D36:AD36)</f>
        <v>95</v>
      </c>
      <c r="AG36" s="4">
        <f>IF(WEEKNUM(B36)=WEEKNUM(EOMONTH(B36,0)), 2470, 0)</f>
        <v>0</v>
      </c>
      <c r="AH36" s="4">
        <v>0</v>
      </c>
      <c r="AI36" s="4">
        <v>50</v>
      </c>
      <c r="AJ36" s="4">
        <v>20</v>
      </c>
      <c r="AK36" s="4">
        <f>(C36 + AH36 + AJ36)-AE36</f>
        <v>258</v>
      </c>
      <c r="AM36">
        <v>84</v>
      </c>
      <c r="AN36" s="2">
        <f t="shared" si="0"/>
        <v>45613</v>
      </c>
      <c r="AO36" t="str">
        <f t="shared" ca="1" si="5"/>
        <v/>
      </c>
      <c r="AP36">
        <f t="shared" si="11"/>
        <v>9</v>
      </c>
      <c r="BA36" t="s">
        <v>91</v>
      </c>
      <c r="BC36">
        <v>1697</v>
      </c>
      <c r="BD36">
        <v>1687</v>
      </c>
      <c r="BF36">
        <v>1661</v>
      </c>
    </row>
    <row r="37" spans="1:58">
      <c r="A37" t="str">
        <f t="shared" ca="1" si="1"/>
        <v/>
      </c>
      <c r="B37" s="2">
        <v>45620</v>
      </c>
      <c r="C37" s="7">
        <f>(C36 + AG36 + AH36 + AI36 +AJ36)-AF36</f>
        <v>308</v>
      </c>
      <c r="D37" s="4">
        <v>0</v>
      </c>
      <c r="F37" s="4">
        <f t="shared" si="13"/>
        <v>0</v>
      </c>
      <c r="G37" s="4">
        <v>0</v>
      </c>
      <c r="I37" s="4">
        <v>20</v>
      </c>
      <c r="J37" s="4">
        <v>50</v>
      </c>
      <c r="K37" s="4">
        <v>15</v>
      </c>
      <c r="L37" s="4">
        <v>12</v>
      </c>
      <c r="M37" s="4">
        <v>30</v>
      </c>
      <c r="N37" s="4">
        <v>30</v>
      </c>
      <c r="P37" s="4">
        <v>0</v>
      </c>
      <c r="AA37" s="4">
        <v>25</v>
      </c>
      <c r="AE37" s="4">
        <f>SUM(D37:O37,U37,AD37,AA37)</f>
        <v>182</v>
      </c>
      <c r="AF37" s="7">
        <f>SUM(D37:AD37)</f>
        <v>182</v>
      </c>
      <c r="AH37" s="4">
        <v>0</v>
      </c>
      <c r="AJ37" s="4">
        <v>0</v>
      </c>
      <c r="AK37" s="4">
        <f>(C37 + AH37 + AJ37)-AE37</f>
        <v>126</v>
      </c>
      <c r="AM37">
        <f t="shared" si="14"/>
        <v>83.5</v>
      </c>
      <c r="AN37" s="2">
        <f t="shared" si="0"/>
        <v>45620</v>
      </c>
      <c r="AO37" t="str">
        <f t="shared" ca="1" si="5"/>
        <v/>
      </c>
      <c r="AP37">
        <v>1.5</v>
      </c>
    </row>
    <row r="38" spans="1:58">
      <c r="A38" t="str">
        <f t="shared" ca="1" si="1"/>
        <v/>
      </c>
      <c r="B38" s="2">
        <v>45627</v>
      </c>
      <c r="C38" s="7">
        <f>(C37 + AG37 + AH37 + AI37 +AJ37)-AF37</f>
        <v>126</v>
      </c>
      <c r="D38" s="4">
        <v>0</v>
      </c>
      <c r="E38" s="4">
        <v>0</v>
      </c>
      <c r="G38" s="4">
        <v>0</v>
      </c>
      <c r="I38" s="4">
        <v>100</v>
      </c>
      <c r="J38" s="4">
        <v>50</v>
      </c>
      <c r="L38" s="4">
        <v>12</v>
      </c>
      <c r="M38" s="4">
        <v>30</v>
      </c>
      <c r="P38" s="4">
        <v>50</v>
      </c>
      <c r="Q38" s="4">
        <v>420</v>
      </c>
      <c r="R38" s="4">
        <v>1000</v>
      </c>
      <c r="T38" s="4">
        <v>76</v>
      </c>
      <c r="Y38" s="4">
        <v>86</v>
      </c>
      <c r="AA38" s="4">
        <v>70</v>
      </c>
      <c r="AD38" s="4">
        <v>0</v>
      </c>
      <c r="AE38" s="4">
        <f>SUM(D38:O38,U38,AD38,AA38)</f>
        <v>262</v>
      </c>
      <c r="AF38" s="7">
        <f>SUM(D38:AD38)</f>
        <v>1894</v>
      </c>
      <c r="AG38" s="4">
        <v>2470</v>
      </c>
      <c r="AH38" s="4">
        <v>0</v>
      </c>
      <c r="AJ38" s="4">
        <v>0</v>
      </c>
      <c r="AK38" s="4">
        <f>(C38 + AH38 + AJ38)-AE38</f>
        <v>-136</v>
      </c>
      <c r="AM38">
        <f>AM37 - 0.5</f>
        <v>83</v>
      </c>
      <c r="AN38" s="2">
        <f t="shared" si="0"/>
        <v>45627</v>
      </c>
      <c r="AO38" t="str">
        <f t="shared" ca="1" si="5"/>
        <v/>
      </c>
      <c r="AP38">
        <f>SUM(AP37+0.5)</f>
        <v>2</v>
      </c>
    </row>
    <row r="39" spans="1:58">
      <c r="A39" t="str">
        <f ca="1">IF(WEEKNUM(TODAY())=WEEKNUM(B38),"T","")</f>
        <v/>
      </c>
      <c r="B39" s="2">
        <v>45634</v>
      </c>
      <c r="C39" s="7">
        <f>(C38 + AG38 + AH38 + AI38 +AJ38)-AF38</f>
        <v>702</v>
      </c>
      <c r="G39" s="4">
        <v>28</v>
      </c>
      <c r="H39" s="4">
        <v>3</v>
      </c>
      <c r="I39" s="4">
        <v>25</v>
      </c>
      <c r="J39" s="4">
        <v>30</v>
      </c>
      <c r="K39" s="4">
        <v>15</v>
      </c>
      <c r="L39" s="4">
        <v>13</v>
      </c>
      <c r="M39" s="4">
        <v>20</v>
      </c>
      <c r="O39" s="4">
        <v>100</v>
      </c>
      <c r="P39" s="4">
        <f>IF(WEEKNUM(B39)=WEEKNUM(EOMONTH(B39,0)), 50, 0)</f>
        <v>0</v>
      </c>
      <c r="Q39" s="4">
        <f t="shared" si="12"/>
        <v>0</v>
      </c>
      <c r="R39" s="4">
        <f t="shared" si="9"/>
        <v>0</v>
      </c>
      <c r="T39" s="4">
        <f t="shared" si="10"/>
        <v>0</v>
      </c>
      <c r="Y39" s="4">
        <f t="shared" si="15"/>
        <v>0</v>
      </c>
      <c r="AD39" s="4">
        <v>0</v>
      </c>
      <c r="AE39" s="4">
        <f>SUM(D39:O39,U39,AD39,AA39)</f>
        <v>234</v>
      </c>
      <c r="AF39" s="7">
        <f>SUM(D39:AD39)</f>
        <v>234</v>
      </c>
      <c r="AG39" s="4">
        <f>IF(WEEKNUM(B39)=WEEKNUM(EOMONTH(B39,0)), 2470, 0)</f>
        <v>0</v>
      </c>
      <c r="AH39" s="4">
        <v>67</v>
      </c>
      <c r="AJ39" s="4">
        <v>15</v>
      </c>
      <c r="AK39" s="4">
        <f>(C39 + AH39 + AJ39)-AE39</f>
        <v>550</v>
      </c>
      <c r="AM39">
        <v>81</v>
      </c>
      <c r="AN39" s="2">
        <f t="shared" si="0"/>
        <v>45634</v>
      </c>
      <c r="AO39" t="str">
        <f t="shared" ca="1" si="5"/>
        <v/>
      </c>
      <c r="AP39">
        <f t="shared" si="11"/>
        <v>2.5</v>
      </c>
    </row>
    <row r="40" spans="1:58">
      <c r="A40" t="str">
        <f t="shared" ca="1" si="1"/>
        <v/>
      </c>
      <c r="B40" s="2">
        <v>45641</v>
      </c>
      <c r="C40" s="7">
        <f>(C39 + AG39 + AH39 + AI39 +AJ39)-AF39</f>
        <v>550</v>
      </c>
      <c r="D40" s="4">
        <v>80</v>
      </c>
      <c r="E40" s="4">
        <v>15</v>
      </c>
      <c r="G40" s="4">
        <v>0</v>
      </c>
      <c r="J40" s="4">
        <v>30</v>
      </c>
      <c r="L40" s="4">
        <v>13</v>
      </c>
      <c r="M40" s="4">
        <v>30</v>
      </c>
      <c r="P40" s="4">
        <f>IF(WEEKNUM(B40)=WEEKNUM(EOMONTH(B40,0)), 50, 0)</f>
        <v>0</v>
      </c>
      <c r="Q40" s="4">
        <f t="shared" si="12"/>
        <v>0</v>
      </c>
      <c r="R40" s="4">
        <f t="shared" si="9"/>
        <v>0</v>
      </c>
      <c r="T40" s="4">
        <f t="shared" si="10"/>
        <v>0</v>
      </c>
      <c r="W40" s="4">
        <v>10</v>
      </c>
      <c r="Y40" s="4">
        <f t="shared" si="15"/>
        <v>0</v>
      </c>
      <c r="AA40" s="4">
        <v>50</v>
      </c>
      <c r="AD40" s="4">
        <v>0</v>
      </c>
      <c r="AE40" s="4">
        <f>SUM(D40:O40,U40,AD40,AA40)</f>
        <v>218</v>
      </c>
      <c r="AF40" s="7">
        <f>SUM(D40:AD40)</f>
        <v>228</v>
      </c>
      <c r="AG40" s="4">
        <f>IF(WEEKNUM(B40)=WEEKNUM(EOMONTH(B40,0)), 2470, 0)</f>
        <v>0</v>
      </c>
      <c r="AH40" s="4">
        <v>0</v>
      </c>
      <c r="AJ40" s="4">
        <v>100</v>
      </c>
      <c r="AK40" s="4">
        <f>(C40 + AH40 + AJ40)-AE40</f>
        <v>432</v>
      </c>
      <c r="AM40">
        <f>AM39 - 0.8</f>
        <v>80.2</v>
      </c>
      <c r="AN40" s="2">
        <f t="shared" si="0"/>
        <v>45641</v>
      </c>
      <c r="AO40" t="str">
        <f t="shared" ca="1" si="5"/>
        <v/>
      </c>
      <c r="AP40">
        <f t="shared" si="11"/>
        <v>3</v>
      </c>
    </row>
    <row r="41" spans="1:58">
      <c r="A41" t="str">
        <f t="shared" ca="1" si="1"/>
        <v/>
      </c>
      <c r="B41" s="2">
        <v>45648</v>
      </c>
      <c r="C41" s="7">
        <f>(C40 + AG40 + AH40 + AI40 +AJ40)-AF40</f>
        <v>422</v>
      </c>
      <c r="D41" s="4">
        <v>0</v>
      </c>
      <c r="F41" s="4">
        <v>20</v>
      </c>
      <c r="G41" s="4">
        <v>0</v>
      </c>
      <c r="I41" s="4">
        <v>200</v>
      </c>
      <c r="J41" s="4">
        <v>30</v>
      </c>
      <c r="L41" s="4">
        <v>13</v>
      </c>
      <c r="M41" s="4">
        <v>30</v>
      </c>
      <c r="P41" s="4">
        <f>IF(WEEKNUM(B41)=WEEKNUM(EOMONTH(B41,0)), 50, 0)</f>
        <v>0</v>
      </c>
      <c r="Q41" s="4">
        <f t="shared" si="12"/>
        <v>0</v>
      </c>
      <c r="R41" s="4">
        <f t="shared" si="9"/>
        <v>0</v>
      </c>
      <c r="T41" s="4">
        <f t="shared" si="10"/>
        <v>0</v>
      </c>
      <c r="Y41" s="4">
        <f t="shared" si="15"/>
        <v>0</v>
      </c>
      <c r="AD41" s="4">
        <v>0</v>
      </c>
      <c r="AE41" s="4">
        <f>SUM(D41:O41,U41,AD41,AA41)</f>
        <v>293</v>
      </c>
      <c r="AF41" s="7">
        <f>SUM(D41:AD41)</f>
        <v>293</v>
      </c>
      <c r="AG41" s="4">
        <f>IF(WEEKNUM(B41)=WEEKNUM(EOMONTH(B41,0)), 2470, 0)</f>
        <v>0</v>
      </c>
      <c r="AH41" s="4">
        <v>24</v>
      </c>
      <c r="AJ41" s="4">
        <v>0</v>
      </c>
      <c r="AK41" s="4">
        <f>(C41 + AH41 + AJ41)-AE41</f>
        <v>153</v>
      </c>
      <c r="AM41">
        <f>AM40 - 0.8</f>
        <v>79.400000000000006</v>
      </c>
      <c r="AN41" s="2">
        <f>B41</f>
        <v>45648</v>
      </c>
      <c r="AO41" t="str">
        <f t="shared" ca="1" si="5"/>
        <v/>
      </c>
      <c r="AP41">
        <f t="shared" si="11"/>
        <v>3.5</v>
      </c>
    </row>
    <row r="42" spans="1:58">
      <c r="A42" t="str">
        <f t="shared" ca="1" si="1"/>
        <v/>
      </c>
      <c r="B42" s="2">
        <v>45655</v>
      </c>
      <c r="C42" s="7">
        <f>(C41 + AG41 + AH41 + AI41 +AJ41)-AF41</f>
        <v>153</v>
      </c>
      <c r="E42" s="4">
        <v>0</v>
      </c>
      <c r="F42" s="4">
        <f t="shared" si="13"/>
        <v>0</v>
      </c>
      <c r="G42" s="4">
        <v>0</v>
      </c>
      <c r="I42" s="4">
        <v>50</v>
      </c>
      <c r="J42" s="4">
        <v>30</v>
      </c>
      <c r="L42" s="4">
        <v>13</v>
      </c>
      <c r="M42" s="4">
        <v>30</v>
      </c>
      <c r="P42" s="4">
        <f>IF(WEEKNUM(B42)=WEEKNUM(EOMONTH(B42,0)), 50, 0)</f>
        <v>50</v>
      </c>
      <c r="Q42" s="4">
        <f t="shared" si="12"/>
        <v>420</v>
      </c>
      <c r="R42" s="4">
        <f>IF(WEEKNUM(B42)=WEEKNUM(EOMONTH(B42,0)), 1000, 0)</f>
        <v>1000</v>
      </c>
      <c r="T42" s="4">
        <f>IF(WEEKNUM(B42)=WEEKNUM(EOMONTH(B42,0)), 76, 0)</f>
        <v>76</v>
      </c>
      <c r="Y42" s="4">
        <f>IF(WEEKNUM(B42)=WEEKNUM(EOMONTH(B42,0)), 86, 0)</f>
        <v>86</v>
      </c>
      <c r="AA42" s="4">
        <v>0</v>
      </c>
      <c r="AD42" s="4">
        <v>0</v>
      </c>
      <c r="AE42" s="4">
        <f>SUM(D42:O42,U42,AD42,AA42)</f>
        <v>123</v>
      </c>
      <c r="AF42" s="7">
        <f>SUM(D42:AD42)</f>
        <v>1755</v>
      </c>
      <c r="AG42" s="4">
        <v>2470</v>
      </c>
      <c r="AH42" s="4">
        <v>0</v>
      </c>
      <c r="AJ42" s="4">
        <v>0</v>
      </c>
      <c r="AK42" s="4">
        <f>(C42 + AH42 + AJ42)-AE42</f>
        <v>30</v>
      </c>
      <c r="AM42">
        <f>AM41 - 0.8</f>
        <v>78.600000000000009</v>
      </c>
      <c r="AN42" s="2">
        <f t="shared" si="0"/>
        <v>45655</v>
      </c>
      <c r="AO42" t="str">
        <f t="shared" ca="1" si="5"/>
        <v/>
      </c>
      <c r="AP42">
        <f t="shared" si="11"/>
        <v>4</v>
      </c>
    </row>
    <row r="43" spans="1:58">
      <c r="B43" s="2">
        <v>45662</v>
      </c>
      <c r="C43" s="7">
        <f>(C42 + AG42 + AH42 + AI42 +AJ42)-AF42</f>
        <v>868</v>
      </c>
      <c r="E43" s="4">
        <v>0</v>
      </c>
      <c r="G43" s="4">
        <v>0</v>
      </c>
      <c r="J43" s="4">
        <v>30</v>
      </c>
      <c r="K43" s="4">
        <v>15</v>
      </c>
      <c r="L43" s="4">
        <v>13</v>
      </c>
      <c r="M43" s="4">
        <v>30</v>
      </c>
      <c r="P43" s="4">
        <f>IF(WEEKNUM(B43)=WEEKNUM(EOMONTH(B43,0)), 50, 0)</f>
        <v>0</v>
      </c>
      <c r="Q43" s="4">
        <f t="shared" si="12"/>
        <v>0</v>
      </c>
      <c r="R43" s="4">
        <f t="shared" si="9"/>
        <v>0</v>
      </c>
      <c r="T43" s="4">
        <f t="shared" si="10"/>
        <v>0</v>
      </c>
      <c r="Y43" s="4">
        <f t="shared" si="15"/>
        <v>0</v>
      </c>
      <c r="AA43" s="4">
        <v>0</v>
      </c>
      <c r="AD43" s="4">
        <v>0</v>
      </c>
      <c r="AE43" s="4">
        <f>SUM(D43:O43,U43,AD43,AA43)</f>
        <v>88</v>
      </c>
      <c r="AF43" s="7">
        <f>SUM(D43:AD43)</f>
        <v>88</v>
      </c>
      <c r="AG43" s="4">
        <f>IF(WEEKNUM(B43)=WEEKNUM(EOMONTH(B43,0)), 2470, 0)</f>
        <v>0</v>
      </c>
      <c r="AH43" s="4">
        <f>IF(WEEKNUM(C43)=WEEKNUM(EOMONTH(C43,0)), 2470, 0)</f>
        <v>0</v>
      </c>
      <c r="AJ43" s="4">
        <v>0</v>
      </c>
      <c r="AK43" s="4">
        <f>(C43 + AH43 + AJ43)-AE43</f>
        <v>780</v>
      </c>
      <c r="AM43">
        <f>AM42 - 0.8</f>
        <v>77.800000000000011</v>
      </c>
      <c r="AN43" s="2">
        <f>B43</f>
        <v>45662</v>
      </c>
      <c r="AO43" t="str">
        <f t="shared" ca="1" si="5"/>
        <v/>
      </c>
      <c r="AP43">
        <f t="shared" si="11"/>
        <v>4.5</v>
      </c>
    </row>
    <row r="44" spans="1:58">
      <c r="A44" t="str">
        <f ca="1">IF(WEEKNUM(TODAY())=WEEKNUM(B43),"T","")</f>
        <v/>
      </c>
      <c r="B44" s="2"/>
      <c r="AK44" s="4">
        <f t="shared" ref="AK44:AK100" si="17">(C44 + AH44 + AJ44)-AE44</f>
        <v>0</v>
      </c>
      <c r="AN44" s="2"/>
    </row>
    <row r="45" spans="1:58" s="20" customFormat="1">
      <c r="B45" s="22" t="s">
        <v>92</v>
      </c>
      <c r="C45" s="19"/>
      <c r="D45" s="21">
        <f>SUM(D2:D43)</f>
        <v>548</v>
      </c>
      <c r="E45" s="21">
        <f>SUM(E2:E43)</f>
        <v>150</v>
      </c>
      <c r="F45" s="21">
        <f>SUM(F2:F43)</f>
        <v>136</v>
      </c>
      <c r="G45" s="21">
        <f>SUM(G2:G43)</f>
        <v>235</v>
      </c>
      <c r="H45" s="21">
        <f>SUM(H2:H43)</f>
        <v>146</v>
      </c>
      <c r="I45" s="21">
        <f>SUM(I2:I43)</f>
        <v>2464</v>
      </c>
      <c r="J45" s="21">
        <f>SUM(J2:J43)</f>
        <v>1530</v>
      </c>
      <c r="K45" s="21">
        <f>SUM(K2:K43)</f>
        <v>599</v>
      </c>
      <c r="L45" s="21">
        <f>SUM(L2:L44)</f>
        <v>636</v>
      </c>
      <c r="M45" s="21">
        <f>SUM(M2:M43)</f>
        <v>445</v>
      </c>
      <c r="N45" s="21"/>
      <c r="O45" s="21"/>
      <c r="P45" s="21">
        <f>SUM(P3:P44)</f>
        <v>1962</v>
      </c>
      <c r="Q45" s="21">
        <f>SUM(Q2:Q43)</f>
        <v>4300</v>
      </c>
      <c r="R45" s="21">
        <f>SUM(R3:R44)</f>
        <v>6500</v>
      </c>
      <c r="S45" s="21"/>
      <c r="T45" s="21"/>
      <c r="U45" s="21"/>
      <c r="V45" s="21"/>
      <c r="W45" s="21">
        <f>SUM(W2:W43)</f>
        <v>25</v>
      </c>
      <c r="X45" s="21"/>
      <c r="Y45" s="21">
        <f>SUM(Y2:Y43)</f>
        <v>834</v>
      </c>
      <c r="Z45" s="21">
        <f>SUM(Z2:Z43)</f>
        <v>420</v>
      </c>
      <c r="AA45" s="21">
        <f>SUM(AA2:AA43)</f>
        <v>285</v>
      </c>
      <c r="AB45" s="21"/>
      <c r="AC45" s="21">
        <f>SUM(AC2:AC43)</f>
        <v>2936</v>
      </c>
      <c r="AD45" s="21"/>
      <c r="AE45" s="21"/>
      <c r="AF45" s="19">
        <f>SUM(D45:AD45)</f>
        <v>24151</v>
      </c>
      <c r="AG45" s="21"/>
      <c r="AH45" s="21"/>
      <c r="AI45" s="21"/>
      <c r="AJ45" s="21"/>
      <c r="AK45" s="21">
        <f t="shared" si="17"/>
        <v>0</v>
      </c>
      <c r="AN45" s="22"/>
      <c r="AV45" s="21"/>
      <c r="AW45" s="21"/>
    </row>
    <row r="46" spans="1:58">
      <c r="B46" s="2"/>
      <c r="AK46" s="4"/>
      <c r="AN46" s="2"/>
    </row>
    <row r="47" spans="1:58">
      <c r="B47" s="15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3" t="s">
        <v>7</v>
      </c>
      <c r="J47" s="3" t="s">
        <v>8</v>
      </c>
      <c r="K47" s="3" t="s">
        <v>9</v>
      </c>
      <c r="L47" s="3" t="s">
        <v>10</v>
      </c>
      <c r="M47" s="3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16</v>
      </c>
      <c r="S47" s="3" t="s">
        <v>93</v>
      </c>
      <c r="T47" s="3" t="s">
        <v>18</v>
      </c>
      <c r="U47" s="3" t="s">
        <v>19</v>
      </c>
      <c r="V47" s="3" t="s">
        <v>94</v>
      </c>
      <c r="W47" s="3" t="s">
        <v>21</v>
      </c>
      <c r="X47" s="3" t="s">
        <v>22</v>
      </c>
      <c r="Y47" s="3" t="s">
        <v>23</v>
      </c>
      <c r="Z47" s="3" t="s">
        <v>24</v>
      </c>
      <c r="AA47" s="3" t="s">
        <v>25</v>
      </c>
      <c r="AB47" s="3" t="s">
        <v>26</v>
      </c>
      <c r="AC47" s="3" t="s">
        <v>27</v>
      </c>
      <c r="AD47" s="3" t="s">
        <v>28</v>
      </c>
      <c r="AE47" s="3" t="s">
        <v>29</v>
      </c>
      <c r="AF47" s="5" t="s">
        <v>30</v>
      </c>
      <c r="AG47" s="3" t="s">
        <v>31</v>
      </c>
      <c r="AH47" s="5" t="s">
        <v>32</v>
      </c>
      <c r="AI47" s="5" t="s">
        <v>33</v>
      </c>
      <c r="AJ47" s="6" t="s">
        <v>34</v>
      </c>
      <c r="AK47" t="s">
        <v>35</v>
      </c>
      <c r="AM47" t="s">
        <v>36</v>
      </c>
      <c r="AR47" s="1" t="s">
        <v>95</v>
      </c>
      <c r="AS47" s="1" t="s">
        <v>96</v>
      </c>
      <c r="AT47" s="1" t="s">
        <v>97</v>
      </c>
      <c r="AU47" s="1" t="s">
        <v>98</v>
      </c>
      <c r="AV47" s="3" t="s">
        <v>99</v>
      </c>
      <c r="AW47" s="3" t="s">
        <v>100</v>
      </c>
      <c r="AX47" t="s">
        <v>101</v>
      </c>
    </row>
    <row r="48" spans="1:58">
      <c r="A48" t="str">
        <f ca="1">IF(WEEKNUM(TODAY())=WEEKNUM(B48),"T","")</f>
        <v/>
      </c>
      <c r="B48" s="2">
        <v>45663</v>
      </c>
      <c r="C48" s="7">
        <f>(C43 + AG43 + AH43 + AI43 +AJ43)-AF43</f>
        <v>780</v>
      </c>
      <c r="E48" s="4">
        <v>15</v>
      </c>
      <c r="F48" s="4">
        <f>IF(WEEKNUM(B43)=WEEKNUM(EOMONTH(B43,0)), 20, 0)</f>
        <v>0</v>
      </c>
      <c r="L48" s="4">
        <v>13</v>
      </c>
      <c r="P48" s="4">
        <f>IF(WEEKNUM(B48)=WEEKNUM(EOMONTH(B48,0)), 50, 0)</f>
        <v>0</v>
      </c>
      <c r="Q48" s="4">
        <f>IF(WEEKNUM(B48)=WEEKNUM(EOMONTH(B48,0)), 440, 0)</f>
        <v>0</v>
      </c>
      <c r="R48" s="4">
        <f>IF(WEEKNUM(B48)=WEEKNUM(EOMONTH(B48,0)), 1000, 0)</f>
        <v>0</v>
      </c>
      <c r="T48" s="4">
        <f>IF(WEEKNUM(B48)=WEEKNUM(EOMONTH(B48,0)), 76, 0)</f>
        <v>0</v>
      </c>
      <c r="Y48" s="4">
        <f>IF(WEEKNUM(B48)=WEEKNUM(EOMONTH(B48,0)), 86, 0)</f>
        <v>0</v>
      </c>
      <c r="AC48" s="4">
        <v>134</v>
      </c>
      <c r="AE48" s="4">
        <f>SUM(D48:O48,U48,AD48,AA48)</f>
        <v>28</v>
      </c>
      <c r="AF48" s="7">
        <f>SUM(D48:AD48)</f>
        <v>162</v>
      </c>
      <c r="AG48" s="4">
        <v>150</v>
      </c>
      <c r="AK48" s="4">
        <f>(C48 + AH48 + AJ48)-AE48</f>
        <v>752</v>
      </c>
      <c r="AM48">
        <f>AM43-0.5</f>
        <v>77.300000000000011</v>
      </c>
      <c r="AN48" s="2">
        <f t="shared" ref="AN48:AN109" si="18">B48</f>
        <v>45663</v>
      </c>
      <c r="AP48">
        <f>SUM(AP43+0.5)</f>
        <v>5</v>
      </c>
    </row>
    <row r="49" spans="1:42">
      <c r="A49" t="str">
        <f t="shared" ref="A49:A100" ca="1" si="19">IF(WEEKNUM(TODAY())=WEEKNUM(B49),"T","")</f>
        <v>T</v>
      </c>
      <c r="B49" s="2">
        <v>45670</v>
      </c>
      <c r="C49" s="7">
        <f>(C48 + AG48 + AH48 + AI48 +AJ48)-AF48</f>
        <v>768</v>
      </c>
      <c r="D49" s="4">
        <f>IF(MOD(WEEKNUM(B31),8)=1, 79, 0)</f>
        <v>0</v>
      </c>
      <c r="E49" s="4">
        <f>IF(WEEKNUM(B49)=WEEKNUM(EOMONTH(B49,0)), 15, 0)</f>
        <v>0</v>
      </c>
      <c r="F49" s="4">
        <f>IF(WEEKNUM(B48)=WEEKNUM(EOMONTH(B48,0)), 20, 0)</f>
        <v>0</v>
      </c>
      <c r="J49" s="4">
        <v>30</v>
      </c>
      <c r="L49" s="4">
        <v>13</v>
      </c>
      <c r="M49" s="4">
        <v>30</v>
      </c>
      <c r="N49" s="4">
        <f>IF(MOD(WEEKNUM(B31),8)=1, 50, 0)</f>
        <v>0</v>
      </c>
      <c r="P49" s="4">
        <f>IF(WEEKNUM(B49)=WEEKNUM(EOMONTH(B49,0)), 50, 0)</f>
        <v>0</v>
      </c>
      <c r="Q49" s="4">
        <f t="shared" ref="Q49:Q100" si="20">IF(WEEKNUM(B49)=WEEKNUM(EOMONTH(B49,0)), 440, 0)</f>
        <v>0</v>
      </c>
      <c r="R49" s="4">
        <f t="shared" ref="R49:R100" si="21">IF(WEEKNUM(B49)=WEEKNUM(EOMONTH(B49,0)), 1000, 0)</f>
        <v>0</v>
      </c>
      <c r="T49" s="4">
        <f t="shared" ref="T49:T100" si="22">IF(WEEKNUM(B49)=WEEKNUM(EOMONTH(B49,0)), 76, 0)</f>
        <v>0</v>
      </c>
      <c r="Y49" s="4">
        <f t="shared" ref="Y49:Y100" si="23">IF(WEEKNUM(B49)=WEEKNUM(EOMONTH(B49,0)), 86, 0)</f>
        <v>0</v>
      </c>
      <c r="AE49" s="4">
        <f>SUM(D49:O49,U49,AD49,AA49)</f>
        <v>73</v>
      </c>
      <c r="AF49" s="7">
        <f t="shared" ref="AF44:AF100" si="24">SUM(D49:AD49)</f>
        <v>73</v>
      </c>
      <c r="AK49" s="4">
        <f t="shared" ref="AK49:AK63" si="25">(C49 + AH49 + AJ49)-AE49</f>
        <v>695</v>
      </c>
      <c r="AM49">
        <f>AM48-0.5</f>
        <v>76.800000000000011</v>
      </c>
      <c r="AN49" s="2">
        <f t="shared" si="18"/>
        <v>45670</v>
      </c>
      <c r="AP49">
        <f>SUM(AP48+0.5)</f>
        <v>5.5</v>
      </c>
    </row>
    <row r="50" spans="1:42">
      <c r="A50" t="str">
        <f t="shared" ca="1" si="19"/>
        <v/>
      </c>
      <c r="B50" s="2">
        <v>45677</v>
      </c>
      <c r="C50" s="7">
        <f>(C49 + AG49 + AH49 + AI49 +AJ49)-AF49</f>
        <v>695</v>
      </c>
      <c r="D50" s="4">
        <f>IF(MOD(WEEKNUM(B32),8)=1, 79, 0)</f>
        <v>0</v>
      </c>
      <c r="F50" s="4">
        <f t="shared" ref="F50:F101" si="26">IF(WEEKNUM(B49)=WEEKNUM(EOMONTH(B49,0)), 20, 0)</f>
        <v>0</v>
      </c>
      <c r="J50" s="4">
        <v>30</v>
      </c>
      <c r="L50" s="4">
        <v>13</v>
      </c>
      <c r="M50" s="4">
        <v>30</v>
      </c>
      <c r="N50" s="4">
        <f>IF(MOD(WEEKNUM(B32),8)=1, 50, 0)</f>
        <v>0</v>
      </c>
      <c r="P50" s="4">
        <f>IF(WEEKNUM(B50)=WEEKNUM(EOMONTH(B50,0)), 50, 0)</f>
        <v>0</v>
      </c>
      <c r="Q50" s="4">
        <f t="shared" si="20"/>
        <v>0</v>
      </c>
      <c r="R50" s="4">
        <f t="shared" si="21"/>
        <v>0</v>
      </c>
      <c r="T50" s="4">
        <f t="shared" si="22"/>
        <v>0</v>
      </c>
      <c r="Y50" s="4">
        <f t="shared" si="23"/>
        <v>0</v>
      </c>
      <c r="AE50" s="4">
        <f t="shared" ref="AE44:AE100" si="27">SUM(D50:O50,U50,AD50,AA50)</f>
        <v>73</v>
      </c>
      <c r="AF50" s="7">
        <f t="shared" si="24"/>
        <v>73</v>
      </c>
      <c r="AG50" s="4">
        <f>IF(WEEKNUM(B50)=WEEKNUM(EOMONTH(B50,0)), 2470, 0)</f>
        <v>0</v>
      </c>
      <c r="AK50" s="4">
        <f t="shared" si="25"/>
        <v>622</v>
      </c>
      <c r="AM50">
        <f>AM49-0.8</f>
        <v>76.000000000000014</v>
      </c>
      <c r="AN50" s="2">
        <f t="shared" si="18"/>
        <v>45677</v>
      </c>
      <c r="AP50">
        <f t="shared" ref="AP50:AP100" si="28">SUM(AP49+0.5)</f>
        <v>6</v>
      </c>
    </row>
    <row r="51" spans="1:42">
      <c r="A51" t="str">
        <f t="shared" ca="1" si="19"/>
        <v/>
      </c>
      <c r="B51" s="2">
        <v>45684</v>
      </c>
      <c r="C51" s="7">
        <f t="shared" ref="C50:C100" si="29">(C50 + AG50 + AH50 + AI50 +AJ50)-AF50</f>
        <v>622</v>
      </c>
      <c r="D51" s="4">
        <f>IF(MOD(WEEKNUM(B33),8)=1, 79, 0)</f>
        <v>0</v>
      </c>
      <c r="F51" s="4">
        <f t="shared" si="26"/>
        <v>0</v>
      </c>
      <c r="J51" s="4">
        <v>30</v>
      </c>
      <c r="L51" s="4">
        <v>13</v>
      </c>
      <c r="M51" s="4">
        <v>30</v>
      </c>
      <c r="N51" s="4">
        <f>IF(MOD(WEEKNUM(B33),8)=1, 50, 0)</f>
        <v>0</v>
      </c>
      <c r="P51" s="4">
        <f t="shared" ref="P49:P100" si="30">IF(WEEKNUM(B51)=WEEKNUM(EOMONTH(B51,0)), 50, 0)</f>
        <v>50</v>
      </c>
      <c r="Q51" s="4">
        <f>IF(WEEKNUM(B51)=WEEKNUM(EOMONTH(B51,0)), 420, 0)</f>
        <v>420</v>
      </c>
      <c r="R51" s="4">
        <f>IF(WEEKNUM(B51)=WEEKNUM(EOMONTH(B51,0)), 1000, 0)</f>
        <v>1000</v>
      </c>
      <c r="S51" s="4">
        <f>IF(WEEKNUM(B51)=WEEKNUM(EOMONTH(B51,0)), 0, 0)</f>
        <v>0</v>
      </c>
      <c r="T51" s="4">
        <f>IF(WEEKNUM(B51)=WEEKNUM(EOMONTH(B51,0)), 76, 0)</f>
        <v>76</v>
      </c>
      <c r="Y51" s="4">
        <f>IF(WEEKNUM(B51)=WEEKNUM(EOMONTH(B51,0)), 86, 0)</f>
        <v>86</v>
      </c>
      <c r="AE51" s="4">
        <f t="shared" si="27"/>
        <v>73</v>
      </c>
      <c r="AF51" s="7">
        <f t="shared" si="24"/>
        <v>1705</v>
      </c>
      <c r="AG51" s="4">
        <f>IF(WEEKNUM(B51)=WEEKNUM(EOMONTH(B51,0)), 2590, 0)</f>
        <v>2590</v>
      </c>
      <c r="AK51" s="4">
        <f t="shared" si="25"/>
        <v>549</v>
      </c>
      <c r="AM51">
        <f>AM50-0.5</f>
        <v>75.500000000000014</v>
      </c>
      <c r="AN51" s="2">
        <f t="shared" si="18"/>
        <v>45684</v>
      </c>
      <c r="AP51">
        <f t="shared" si="28"/>
        <v>6.5</v>
      </c>
    </row>
    <row r="52" spans="1:42">
      <c r="A52" t="str">
        <f t="shared" ca="1" si="19"/>
        <v/>
      </c>
      <c r="B52" s="2">
        <v>45691</v>
      </c>
      <c r="C52" s="7">
        <f t="shared" si="29"/>
        <v>1507</v>
      </c>
      <c r="D52" s="4">
        <f>IF(MOD(WEEKNUM(B34),8)=1, 79, 0)</f>
        <v>0</v>
      </c>
      <c r="E52" s="4">
        <f t="shared" ref="E50:E100" si="31">IF(WEEKNUM(B52)=WEEKNUM(EOMONTH(B52,0)), 15, 0)</f>
        <v>0</v>
      </c>
      <c r="F52" s="4">
        <f>IF(WEEKNUM(B51)=WEEKNUM(EOMONTH(B51,0)), 20, 0)</f>
        <v>20</v>
      </c>
      <c r="I52" s="4">
        <f>IF(MOD(WEEKNUM(B34),2)=1, 50, 0)</f>
        <v>50</v>
      </c>
      <c r="J52" s="4">
        <v>30</v>
      </c>
      <c r="K52" s="4">
        <v>15</v>
      </c>
      <c r="L52" s="4">
        <v>13</v>
      </c>
      <c r="M52" s="4">
        <v>30</v>
      </c>
      <c r="N52" s="4">
        <f>IF(MOD(WEEKNUM(B34),8)=1, 50, 0)</f>
        <v>0</v>
      </c>
      <c r="P52" s="4">
        <f t="shared" si="30"/>
        <v>0</v>
      </c>
      <c r="Q52" s="4">
        <f t="shared" ref="Q52:Q100" si="32">IF(WEEKNUM(B52)=WEEKNUM(EOMONTH(B52,0)), 420, 0)</f>
        <v>0</v>
      </c>
      <c r="R52" s="4">
        <f t="shared" ref="R52:R64" si="33">IF(WEEKNUM(B52)=WEEKNUM(EOMONTH(B52,0)), 1000, 0)</f>
        <v>0</v>
      </c>
      <c r="S52" s="4">
        <f t="shared" ref="S52:S64" si="34">IF(WEEKNUM(B52)=WEEKNUM(EOMONTH(B52,0)), 0, 0)</f>
        <v>0</v>
      </c>
      <c r="T52" s="4">
        <f t="shared" si="22"/>
        <v>0</v>
      </c>
      <c r="Y52" s="4">
        <f t="shared" si="23"/>
        <v>0</v>
      </c>
      <c r="AE52" s="4">
        <f t="shared" si="27"/>
        <v>158</v>
      </c>
      <c r="AF52" s="7">
        <f t="shared" si="24"/>
        <v>158</v>
      </c>
      <c r="AG52" s="4">
        <f>IF(WEEKNUM(B52)=WEEKNUM(EOMONTH(B52,0)), 2590, 0)</f>
        <v>0</v>
      </c>
      <c r="AK52" s="4">
        <f t="shared" si="25"/>
        <v>1349</v>
      </c>
      <c r="AM52">
        <f>AM51-0.5</f>
        <v>75.000000000000014</v>
      </c>
      <c r="AN52" s="2">
        <f t="shared" si="18"/>
        <v>45691</v>
      </c>
      <c r="AP52">
        <f t="shared" si="28"/>
        <v>7</v>
      </c>
    </row>
    <row r="53" spans="1:42">
      <c r="A53" t="str">
        <f t="shared" ca="1" si="19"/>
        <v/>
      </c>
      <c r="B53" s="2">
        <v>45698</v>
      </c>
      <c r="C53" s="7">
        <f t="shared" si="29"/>
        <v>1349</v>
      </c>
      <c r="D53" s="4">
        <f>IF(MOD(WEEKNUM(B35),8)=1, 79, 0)</f>
        <v>0</v>
      </c>
      <c r="E53" s="4">
        <f>IF(WEEKNUM(B55)=WEEKNUM(EOMONTH(B55,0)), 15, 0)</f>
        <v>15</v>
      </c>
      <c r="F53" s="4">
        <f t="shared" si="26"/>
        <v>0</v>
      </c>
      <c r="I53" s="4">
        <f>IF(MOD(WEEKNUM(B35),2)=1, 50, 0)</f>
        <v>0</v>
      </c>
      <c r="J53" s="4">
        <v>30</v>
      </c>
      <c r="L53" s="4">
        <v>13</v>
      </c>
      <c r="M53" s="4">
        <v>30</v>
      </c>
      <c r="N53" s="4">
        <f>IF(MOD(WEEKNUM(B35),8)=1, 50, 0)</f>
        <v>0</v>
      </c>
      <c r="P53" s="4">
        <f t="shared" si="30"/>
        <v>0</v>
      </c>
      <c r="Q53" s="4">
        <f t="shared" si="32"/>
        <v>0</v>
      </c>
      <c r="R53" s="4">
        <f t="shared" si="33"/>
        <v>0</v>
      </c>
      <c r="S53" s="4">
        <f t="shared" si="34"/>
        <v>0</v>
      </c>
      <c r="T53" s="4">
        <f t="shared" si="22"/>
        <v>0</v>
      </c>
      <c r="Y53" s="4">
        <f t="shared" si="23"/>
        <v>0</v>
      </c>
      <c r="AE53" s="4">
        <f t="shared" si="27"/>
        <v>88</v>
      </c>
      <c r="AF53" s="7">
        <f t="shared" si="24"/>
        <v>88</v>
      </c>
      <c r="AG53" s="4">
        <f>IF(WEEKNUM(B53)=WEEKNUM(EOMONTH(B53,0)), 2590, 0)</f>
        <v>0</v>
      </c>
      <c r="AK53" s="4">
        <f t="shared" si="25"/>
        <v>1261</v>
      </c>
      <c r="AM53">
        <f>AM52-0.5</f>
        <v>74.500000000000014</v>
      </c>
      <c r="AN53" s="2">
        <f t="shared" si="18"/>
        <v>45698</v>
      </c>
      <c r="AP53">
        <f t="shared" si="28"/>
        <v>7.5</v>
      </c>
    </row>
    <row r="54" spans="1:42">
      <c r="A54" t="str">
        <f t="shared" ca="1" si="19"/>
        <v/>
      </c>
      <c r="B54" s="2">
        <v>45705</v>
      </c>
      <c r="C54" s="7">
        <f t="shared" si="29"/>
        <v>1261</v>
      </c>
      <c r="D54" s="4">
        <f>IF(MOD(WEEKNUM(B36),8)=1, 79, 0)</f>
        <v>0</v>
      </c>
      <c r="E54" s="4">
        <f t="shared" si="31"/>
        <v>0</v>
      </c>
      <c r="F54" s="4">
        <f t="shared" si="26"/>
        <v>0</v>
      </c>
      <c r="G54" s="4">
        <v>100</v>
      </c>
      <c r="I54" s="4">
        <f>IF(MOD(WEEKNUM(B36),2)=1, 50, 0)</f>
        <v>50</v>
      </c>
      <c r="J54" s="4">
        <v>30</v>
      </c>
      <c r="K54" s="4">
        <f t="shared" ref="K53:K99" si="35">IF(MOD(WEEKNUM(B38),2)=0, 15, 0)</f>
        <v>0</v>
      </c>
      <c r="L54" s="4">
        <v>13</v>
      </c>
      <c r="M54" s="4">
        <v>30</v>
      </c>
      <c r="P54" s="4">
        <f t="shared" si="30"/>
        <v>0</v>
      </c>
      <c r="Q54" s="4">
        <f t="shared" si="32"/>
        <v>0</v>
      </c>
      <c r="R54" s="4">
        <f t="shared" si="33"/>
        <v>0</v>
      </c>
      <c r="S54" s="4">
        <f t="shared" si="34"/>
        <v>0</v>
      </c>
      <c r="T54" s="4">
        <f t="shared" si="22"/>
        <v>0</v>
      </c>
      <c r="Y54" s="4">
        <f t="shared" si="23"/>
        <v>0</v>
      </c>
      <c r="AC54" s="4">
        <v>265</v>
      </c>
      <c r="AE54" s="4">
        <f t="shared" si="27"/>
        <v>223</v>
      </c>
      <c r="AF54" s="7">
        <f t="shared" si="24"/>
        <v>488</v>
      </c>
      <c r="AG54" s="4">
        <f>IF(WEEKNUM(B54)=WEEKNUM(EOMONTH(B54,0)), 2590, 0)</f>
        <v>0</v>
      </c>
      <c r="AK54" s="4">
        <f t="shared" si="25"/>
        <v>1038</v>
      </c>
      <c r="AM54">
        <f>AM53-0.5</f>
        <v>74.000000000000014</v>
      </c>
      <c r="AN54" s="2">
        <f t="shared" si="18"/>
        <v>45705</v>
      </c>
      <c r="AP54">
        <f t="shared" si="28"/>
        <v>8</v>
      </c>
    </row>
    <row r="55" spans="1:42">
      <c r="A55" t="str">
        <f t="shared" ca="1" si="19"/>
        <v/>
      </c>
      <c r="B55" s="2">
        <v>45712</v>
      </c>
      <c r="C55" s="7">
        <f t="shared" si="29"/>
        <v>773</v>
      </c>
      <c r="D55" s="4">
        <f>IF(MOD(WEEKNUM(B37),8)=1, 79, 0)</f>
        <v>0</v>
      </c>
      <c r="F55" s="4">
        <f t="shared" si="26"/>
        <v>0</v>
      </c>
      <c r="I55" s="4">
        <f>IF(MOD(WEEKNUM(B37),2)=1, 50, 0)</f>
        <v>0</v>
      </c>
      <c r="J55" s="4">
        <v>30</v>
      </c>
      <c r="K55" s="4">
        <f t="shared" si="35"/>
        <v>15</v>
      </c>
      <c r="L55" s="4">
        <v>13</v>
      </c>
      <c r="M55" s="4">
        <v>30</v>
      </c>
      <c r="N55" s="4">
        <v>50</v>
      </c>
      <c r="P55" s="4">
        <f t="shared" si="30"/>
        <v>50</v>
      </c>
      <c r="Q55" s="4">
        <f t="shared" si="32"/>
        <v>420</v>
      </c>
      <c r="R55" s="4">
        <f t="shared" si="33"/>
        <v>1000</v>
      </c>
      <c r="S55" s="4">
        <f t="shared" si="34"/>
        <v>0</v>
      </c>
      <c r="T55" s="4">
        <f t="shared" si="22"/>
        <v>76</v>
      </c>
      <c r="W55" s="4">
        <v>10</v>
      </c>
      <c r="Y55" s="4">
        <f t="shared" si="23"/>
        <v>86</v>
      </c>
      <c r="AE55" s="4">
        <f t="shared" si="27"/>
        <v>138</v>
      </c>
      <c r="AF55" s="7">
        <f t="shared" si="24"/>
        <v>1780</v>
      </c>
      <c r="AG55" s="4">
        <f>IF(WEEKNUM(B55)=WEEKNUM(EOMONTH(B55,0)), 2590, 0)</f>
        <v>2590</v>
      </c>
      <c r="AK55" s="4">
        <f t="shared" si="25"/>
        <v>635</v>
      </c>
      <c r="AM55">
        <f>AM54-0.5</f>
        <v>73.500000000000014</v>
      </c>
      <c r="AN55" s="2">
        <f t="shared" si="18"/>
        <v>45712</v>
      </c>
      <c r="AP55">
        <f t="shared" si="28"/>
        <v>8.5</v>
      </c>
    </row>
    <row r="56" spans="1:42">
      <c r="A56" t="str">
        <f t="shared" ca="1" si="19"/>
        <v/>
      </c>
      <c r="B56" s="2">
        <v>45719</v>
      </c>
      <c r="C56" s="7">
        <f t="shared" si="29"/>
        <v>1583</v>
      </c>
      <c r="D56" s="4">
        <f>IF(MOD(WEEKNUM(B38),8)=1, 79, 0)</f>
        <v>79</v>
      </c>
      <c r="E56" s="4">
        <f t="shared" si="31"/>
        <v>0</v>
      </c>
      <c r="F56" s="4">
        <f t="shared" si="26"/>
        <v>20</v>
      </c>
      <c r="I56" s="4">
        <f>IF(MOD(WEEKNUM(B38),2)=1, 50, 0)</f>
        <v>50</v>
      </c>
      <c r="J56" s="4">
        <v>30</v>
      </c>
      <c r="K56" s="4">
        <f t="shared" si="35"/>
        <v>0</v>
      </c>
      <c r="L56" s="4">
        <v>13</v>
      </c>
      <c r="M56" s="4">
        <v>30</v>
      </c>
      <c r="P56" s="4">
        <f t="shared" si="30"/>
        <v>0</v>
      </c>
      <c r="Q56" s="4">
        <f t="shared" si="32"/>
        <v>0</v>
      </c>
      <c r="R56" s="4">
        <f t="shared" si="33"/>
        <v>0</v>
      </c>
      <c r="S56" s="4">
        <f t="shared" si="34"/>
        <v>0</v>
      </c>
      <c r="T56" s="4">
        <f t="shared" si="22"/>
        <v>0</v>
      </c>
      <c r="Y56" s="4">
        <f t="shared" si="23"/>
        <v>0</v>
      </c>
      <c r="AE56" s="4">
        <f t="shared" si="27"/>
        <v>222</v>
      </c>
      <c r="AF56" s="7">
        <f t="shared" si="24"/>
        <v>222</v>
      </c>
      <c r="AG56" s="4">
        <f>IF(WEEKNUM(B56)=WEEKNUM(EOMONTH(B56,0)), 2590, 0)</f>
        <v>0</v>
      </c>
      <c r="AK56" s="4">
        <f t="shared" si="25"/>
        <v>1361</v>
      </c>
      <c r="AM56">
        <f>AM55-0.5</f>
        <v>73.000000000000014</v>
      </c>
      <c r="AN56" s="2">
        <f t="shared" si="18"/>
        <v>45719</v>
      </c>
      <c r="AP56">
        <f t="shared" si="28"/>
        <v>9</v>
      </c>
    </row>
    <row r="57" spans="1:42">
      <c r="A57" t="str">
        <f t="shared" ca="1" si="19"/>
        <v/>
      </c>
      <c r="B57" s="2">
        <v>45726</v>
      </c>
      <c r="C57" s="7">
        <f t="shared" si="29"/>
        <v>1361</v>
      </c>
      <c r="D57" s="4">
        <f>IF(MOD(WEEKNUM(B39),8)=1, 79, 0)</f>
        <v>0</v>
      </c>
      <c r="E57" s="4">
        <f t="shared" si="31"/>
        <v>0</v>
      </c>
      <c r="F57" s="4">
        <f t="shared" si="26"/>
        <v>0</v>
      </c>
      <c r="I57" s="4">
        <f>IF(MOD(WEEKNUM(B39),2)=1, 50, 0)</f>
        <v>0</v>
      </c>
      <c r="J57" s="4">
        <v>30</v>
      </c>
      <c r="K57" s="4">
        <f t="shared" si="35"/>
        <v>15</v>
      </c>
      <c r="L57" s="4">
        <v>13</v>
      </c>
      <c r="M57" s="4">
        <v>30</v>
      </c>
      <c r="N57" s="4">
        <f>IF(MOD(WEEKNUM(B39),8)=1, 50, 0)</f>
        <v>0</v>
      </c>
      <c r="P57" s="4">
        <f t="shared" si="30"/>
        <v>0</v>
      </c>
      <c r="Q57" s="4">
        <f t="shared" si="32"/>
        <v>0</v>
      </c>
      <c r="R57" s="4">
        <f t="shared" si="33"/>
        <v>0</v>
      </c>
      <c r="S57" s="4">
        <f t="shared" si="34"/>
        <v>0</v>
      </c>
      <c r="T57" s="4">
        <f t="shared" si="22"/>
        <v>0</v>
      </c>
      <c r="Y57" s="4">
        <f t="shared" si="23"/>
        <v>0</v>
      </c>
      <c r="AE57" s="4">
        <f t="shared" si="27"/>
        <v>88</v>
      </c>
      <c r="AF57" s="7">
        <f t="shared" si="24"/>
        <v>88</v>
      </c>
      <c r="AG57" s="4">
        <f>IF(WEEKNUM(B57)=WEEKNUM(EOMONTH(B57,0)), 2590, 0)</f>
        <v>0</v>
      </c>
      <c r="AK57" s="4">
        <f t="shared" si="25"/>
        <v>1273</v>
      </c>
      <c r="AM57">
        <f>AM56-0.5</f>
        <v>72.500000000000014</v>
      </c>
      <c r="AN57" s="2">
        <f t="shared" si="18"/>
        <v>45726</v>
      </c>
      <c r="AP57">
        <f t="shared" si="28"/>
        <v>9.5</v>
      </c>
    </row>
    <row r="58" spans="1:42">
      <c r="A58" t="str">
        <f t="shared" ca="1" si="19"/>
        <v/>
      </c>
      <c r="B58" s="2">
        <v>45733</v>
      </c>
      <c r="C58" s="7">
        <f t="shared" si="29"/>
        <v>1273</v>
      </c>
      <c r="D58" s="4">
        <f>IF(MOD(WEEKNUM(B40),8)=1, 79, 0)</f>
        <v>0</v>
      </c>
      <c r="E58" s="4">
        <f t="shared" si="31"/>
        <v>0</v>
      </c>
      <c r="F58" s="4">
        <f t="shared" si="26"/>
        <v>0</v>
      </c>
      <c r="I58" s="4">
        <f>IF(MOD(WEEKNUM(B40),2)=1, 50, 0)</f>
        <v>50</v>
      </c>
      <c r="J58" s="4">
        <v>30</v>
      </c>
      <c r="K58" s="4">
        <f t="shared" si="35"/>
        <v>0</v>
      </c>
      <c r="L58" s="4">
        <v>13</v>
      </c>
      <c r="M58" s="4">
        <v>30</v>
      </c>
      <c r="N58" s="4">
        <f>IF(MOD(WEEKNUM(B40),8)=1, 50, 0)</f>
        <v>0</v>
      </c>
      <c r="P58" s="4">
        <f t="shared" si="30"/>
        <v>0</v>
      </c>
      <c r="Q58" s="4">
        <f t="shared" si="32"/>
        <v>0</v>
      </c>
      <c r="R58" s="4">
        <f t="shared" si="33"/>
        <v>0</v>
      </c>
      <c r="S58" s="4">
        <f t="shared" si="34"/>
        <v>0</v>
      </c>
      <c r="T58" s="4">
        <f t="shared" si="22"/>
        <v>0</v>
      </c>
      <c r="Y58" s="4">
        <f t="shared" si="23"/>
        <v>0</v>
      </c>
      <c r="AE58" s="4">
        <f t="shared" si="27"/>
        <v>123</v>
      </c>
      <c r="AF58" s="7">
        <f t="shared" si="24"/>
        <v>123</v>
      </c>
      <c r="AG58" s="4">
        <f>IF(WEEKNUM(B58)=WEEKNUM(EOMONTH(B58,0)), 2590, 0)</f>
        <v>0</v>
      </c>
      <c r="AK58" s="4">
        <f t="shared" si="25"/>
        <v>1150</v>
      </c>
      <c r="AM58">
        <f>AM57-0.5</f>
        <v>72.000000000000014</v>
      </c>
      <c r="AN58" s="2">
        <f t="shared" si="18"/>
        <v>45733</v>
      </c>
      <c r="AP58">
        <f t="shared" si="28"/>
        <v>10</v>
      </c>
    </row>
    <row r="59" spans="1:42">
      <c r="A59" t="str">
        <f t="shared" ca="1" si="19"/>
        <v/>
      </c>
      <c r="B59" s="2">
        <v>45740</v>
      </c>
      <c r="C59" s="7">
        <f t="shared" si="29"/>
        <v>1150</v>
      </c>
      <c r="D59" s="4">
        <f>IF(MOD(WEEKNUM(B41),8)=1, 79, 0)</f>
        <v>0</v>
      </c>
      <c r="E59" s="4">
        <f t="shared" si="31"/>
        <v>0</v>
      </c>
      <c r="F59" s="4">
        <f t="shared" si="26"/>
        <v>0</v>
      </c>
      <c r="I59" s="4">
        <f>IF(MOD(WEEKNUM(B41),2)=1, 50, 0)</f>
        <v>0</v>
      </c>
      <c r="J59" s="4">
        <v>30</v>
      </c>
      <c r="K59" s="4">
        <f t="shared" si="35"/>
        <v>15</v>
      </c>
      <c r="L59" s="4">
        <v>13</v>
      </c>
      <c r="M59" s="4">
        <v>30</v>
      </c>
      <c r="P59" s="4">
        <f t="shared" si="30"/>
        <v>0</v>
      </c>
      <c r="Q59" s="4">
        <f t="shared" si="32"/>
        <v>0</v>
      </c>
      <c r="R59" s="4">
        <f t="shared" si="33"/>
        <v>0</v>
      </c>
      <c r="S59" s="4">
        <f t="shared" si="34"/>
        <v>0</v>
      </c>
      <c r="T59" s="4">
        <f t="shared" si="22"/>
        <v>0</v>
      </c>
      <c r="Y59" s="4">
        <f t="shared" si="23"/>
        <v>0</v>
      </c>
      <c r="AE59" s="4">
        <f t="shared" si="27"/>
        <v>88</v>
      </c>
      <c r="AF59" s="7">
        <f t="shared" si="24"/>
        <v>88</v>
      </c>
      <c r="AG59" s="4">
        <f>IF(WEEKNUM(B59)=WEEKNUM(EOMONTH(B59,0)), 2590, 0)</f>
        <v>0</v>
      </c>
      <c r="AK59" s="4">
        <f t="shared" si="25"/>
        <v>1062</v>
      </c>
      <c r="AM59">
        <f>AM58-0.5</f>
        <v>71.500000000000014</v>
      </c>
      <c r="AN59" s="2">
        <f t="shared" si="18"/>
        <v>45740</v>
      </c>
      <c r="AP59">
        <f t="shared" si="28"/>
        <v>10.5</v>
      </c>
    </row>
    <row r="60" spans="1:42">
      <c r="A60" t="str">
        <f t="shared" ca="1" si="19"/>
        <v/>
      </c>
      <c r="B60" s="2">
        <v>45747</v>
      </c>
      <c r="C60" s="7">
        <f t="shared" si="29"/>
        <v>1062</v>
      </c>
      <c r="D60" s="4">
        <f>IF(MOD(WEEKNUM(B42),8)=1, 79, 0)</f>
        <v>0</v>
      </c>
      <c r="F60" s="4">
        <f t="shared" si="26"/>
        <v>0</v>
      </c>
      <c r="I60" s="4">
        <f>IF(MOD(WEEKNUM(B42),2)=1, 50, 0)</f>
        <v>50</v>
      </c>
      <c r="J60" s="4">
        <v>30</v>
      </c>
      <c r="L60" s="4">
        <v>13</v>
      </c>
      <c r="M60" s="4">
        <v>30</v>
      </c>
      <c r="N60" s="4">
        <f>IF(MOD(WEEKNUM(B42),8)=1, 50, 0)</f>
        <v>0</v>
      </c>
      <c r="P60" s="4">
        <f t="shared" si="30"/>
        <v>50</v>
      </c>
      <c r="Q60" s="4">
        <f t="shared" si="32"/>
        <v>420</v>
      </c>
      <c r="R60" s="4">
        <f t="shared" si="33"/>
        <v>1000</v>
      </c>
      <c r="S60" s="4">
        <f t="shared" si="34"/>
        <v>0</v>
      </c>
      <c r="T60" s="4">
        <f t="shared" si="22"/>
        <v>76</v>
      </c>
      <c r="U60" s="4">
        <v>500</v>
      </c>
      <c r="Y60" s="4">
        <f t="shared" si="23"/>
        <v>86</v>
      </c>
      <c r="AE60" s="4">
        <f t="shared" si="27"/>
        <v>623</v>
      </c>
      <c r="AF60" s="7">
        <f t="shared" si="24"/>
        <v>2255</v>
      </c>
      <c r="AG60" s="4">
        <f>IF(WEEKNUM(B60)=WEEKNUM(EOMONTH(B60,0)), 2590, 0)</f>
        <v>2590</v>
      </c>
      <c r="AK60" s="4">
        <f t="shared" si="25"/>
        <v>439</v>
      </c>
      <c r="AM60">
        <f>AM59-0.5</f>
        <v>71.000000000000014</v>
      </c>
      <c r="AN60" s="2">
        <f t="shared" si="18"/>
        <v>45747</v>
      </c>
      <c r="AP60">
        <f t="shared" si="28"/>
        <v>11</v>
      </c>
    </row>
    <row r="61" spans="1:42">
      <c r="A61" t="str">
        <f t="shared" ca="1" si="19"/>
        <v/>
      </c>
      <c r="B61" s="2">
        <v>45754</v>
      </c>
      <c r="C61" s="7">
        <f t="shared" si="29"/>
        <v>1397</v>
      </c>
      <c r="D61" s="4">
        <f>IF(MOD(WEEKNUM(B43),8)=1, 79, 0)</f>
        <v>0</v>
      </c>
      <c r="E61" s="4">
        <f t="shared" si="31"/>
        <v>0</v>
      </c>
      <c r="F61" s="4">
        <f t="shared" si="26"/>
        <v>20</v>
      </c>
      <c r="I61" s="4">
        <f>IF(MOD(WEEKNUM(B43),2)=1, 50, 0)</f>
        <v>0</v>
      </c>
      <c r="J61" s="4">
        <v>30</v>
      </c>
      <c r="L61" s="4">
        <v>13</v>
      </c>
      <c r="M61" s="4">
        <v>30</v>
      </c>
      <c r="N61" s="4">
        <f>IF(MOD(WEEKNUM(B43),8)=1, 50, 0)</f>
        <v>0</v>
      </c>
      <c r="P61" s="4">
        <f t="shared" si="30"/>
        <v>0</v>
      </c>
      <c r="Q61" s="4">
        <f t="shared" si="32"/>
        <v>0</v>
      </c>
      <c r="R61" s="4">
        <f t="shared" si="33"/>
        <v>0</v>
      </c>
      <c r="S61" s="4">
        <f t="shared" si="34"/>
        <v>0</v>
      </c>
      <c r="T61" s="4">
        <f t="shared" si="22"/>
        <v>0</v>
      </c>
      <c r="Y61" s="4">
        <f t="shared" si="23"/>
        <v>0</v>
      </c>
      <c r="AE61" s="4">
        <f t="shared" si="27"/>
        <v>93</v>
      </c>
      <c r="AF61" s="7">
        <f t="shared" si="24"/>
        <v>93</v>
      </c>
      <c r="AG61" s="4">
        <f>IF(WEEKNUM(B61)=WEEKNUM(EOMONTH(B61,0)), 2590, 0)</f>
        <v>0</v>
      </c>
      <c r="AK61" s="4">
        <f t="shared" si="25"/>
        <v>1304</v>
      </c>
      <c r="AM61">
        <f>AM60-0.5</f>
        <v>70.500000000000014</v>
      </c>
      <c r="AN61" s="2">
        <f t="shared" si="18"/>
        <v>45754</v>
      </c>
      <c r="AP61">
        <f t="shared" si="28"/>
        <v>11.5</v>
      </c>
    </row>
    <row r="62" spans="1:42">
      <c r="A62" t="str">
        <f t="shared" ca="1" si="19"/>
        <v/>
      </c>
      <c r="B62" s="2">
        <v>45761</v>
      </c>
      <c r="C62" s="7">
        <f t="shared" si="29"/>
        <v>1304</v>
      </c>
      <c r="D62" s="4">
        <f>IF(MOD(WEEKNUM(B44),8)=1, 79, 0)</f>
        <v>0</v>
      </c>
      <c r="E62" s="4">
        <f t="shared" si="31"/>
        <v>0</v>
      </c>
      <c r="F62" s="4">
        <f t="shared" si="26"/>
        <v>0</v>
      </c>
      <c r="I62" s="4">
        <f>IF(MOD(WEEKNUM(B44),2)=1, 50, 0)</f>
        <v>0</v>
      </c>
      <c r="J62" s="4">
        <v>30</v>
      </c>
      <c r="K62" s="4">
        <f t="shared" si="35"/>
        <v>15</v>
      </c>
      <c r="L62" s="4">
        <v>13</v>
      </c>
      <c r="M62" s="4">
        <v>30</v>
      </c>
      <c r="N62" s="4">
        <f>IF(MOD(WEEKNUM(B44),8)=1, 50, 0)</f>
        <v>0</v>
      </c>
      <c r="P62" s="4">
        <f t="shared" si="30"/>
        <v>0</v>
      </c>
      <c r="Q62" s="4">
        <f t="shared" si="32"/>
        <v>0</v>
      </c>
      <c r="R62" s="4">
        <f t="shared" si="33"/>
        <v>0</v>
      </c>
      <c r="S62" s="4">
        <f t="shared" si="34"/>
        <v>0</v>
      </c>
      <c r="T62" s="4">
        <f t="shared" si="22"/>
        <v>0</v>
      </c>
      <c r="Y62" s="4">
        <f t="shared" si="23"/>
        <v>0</v>
      </c>
      <c r="AE62" s="4">
        <f t="shared" si="27"/>
        <v>88</v>
      </c>
      <c r="AF62" s="7">
        <f t="shared" si="24"/>
        <v>88</v>
      </c>
      <c r="AG62" s="4">
        <f>IF(WEEKNUM(B62)=WEEKNUM(EOMONTH(B62,0)), 2590, 0)</f>
        <v>0</v>
      </c>
      <c r="AK62" s="4">
        <f t="shared" si="25"/>
        <v>1216</v>
      </c>
      <c r="AM62">
        <f>AM61-0.5</f>
        <v>70.000000000000014</v>
      </c>
      <c r="AN62" s="2">
        <f t="shared" si="18"/>
        <v>45761</v>
      </c>
      <c r="AP62">
        <f t="shared" si="28"/>
        <v>12</v>
      </c>
    </row>
    <row r="63" spans="1:42">
      <c r="A63" t="str">
        <f t="shared" ca="1" si="19"/>
        <v/>
      </c>
      <c r="B63" s="2">
        <v>45768</v>
      </c>
      <c r="C63" s="7">
        <f t="shared" si="29"/>
        <v>1216</v>
      </c>
      <c r="D63" s="4">
        <v>79</v>
      </c>
      <c r="E63" s="4">
        <f t="shared" si="31"/>
        <v>0</v>
      </c>
      <c r="F63" s="4">
        <f t="shared" si="26"/>
        <v>0</v>
      </c>
      <c r="I63" s="4">
        <v>50</v>
      </c>
      <c r="J63" s="4">
        <v>30</v>
      </c>
      <c r="L63" s="4">
        <v>13</v>
      </c>
      <c r="M63" s="4">
        <v>30</v>
      </c>
      <c r="P63" s="4">
        <f t="shared" si="30"/>
        <v>0</v>
      </c>
      <c r="Q63" s="4">
        <f t="shared" si="32"/>
        <v>0</v>
      </c>
      <c r="R63" s="4">
        <f t="shared" si="33"/>
        <v>0</v>
      </c>
      <c r="S63" s="4">
        <f t="shared" si="34"/>
        <v>0</v>
      </c>
      <c r="T63" s="4">
        <f t="shared" si="22"/>
        <v>0</v>
      </c>
      <c r="Y63" s="4">
        <f t="shared" si="23"/>
        <v>0</v>
      </c>
      <c r="AE63" s="4">
        <f t="shared" si="27"/>
        <v>202</v>
      </c>
      <c r="AF63" s="7">
        <f t="shared" si="24"/>
        <v>202</v>
      </c>
      <c r="AG63" s="4">
        <f>IF(WEEKNUM(B63)=WEEKNUM(EOMONTH(B63,0)), 2590, 0)</f>
        <v>0</v>
      </c>
      <c r="AK63" s="4">
        <f t="shared" si="25"/>
        <v>1014</v>
      </c>
      <c r="AM63">
        <f>AM62-0.5</f>
        <v>69.500000000000014</v>
      </c>
      <c r="AN63" s="2">
        <f t="shared" si="18"/>
        <v>45768</v>
      </c>
      <c r="AP63">
        <f t="shared" si="28"/>
        <v>12.5</v>
      </c>
    </row>
    <row r="64" spans="1:42">
      <c r="A64" t="str">
        <f t="shared" ca="1" si="19"/>
        <v/>
      </c>
      <c r="B64" s="2">
        <v>45775</v>
      </c>
      <c r="C64" s="7">
        <f t="shared" si="29"/>
        <v>1014</v>
      </c>
      <c r="E64" s="4">
        <f t="shared" si="31"/>
        <v>15</v>
      </c>
      <c r="F64" s="4">
        <f t="shared" si="26"/>
        <v>0</v>
      </c>
      <c r="J64" s="4">
        <v>30</v>
      </c>
      <c r="K64" s="4">
        <f t="shared" si="35"/>
        <v>15</v>
      </c>
      <c r="L64" s="4">
        <v>13</v>
      </c>
      <c r="M64" s="4">
        <v>30</v>
      </c>
      <c r="N64" s="4">
        <v>50</v>
      </c>
      <c r="P64" s="4">
        <f t="shared" si="30"/>
        <v>50</v>
      </c>
      <c r="Q64" s="4">
        <f t="shared" si="32"/>
        <v>420</v>
      </c>
      <c r="R64" s="4">
        <f>IF(WEEKNUM(B64)=WEEKNUM(EOMONTH(B64,0)), 500, 0)</f>
        <v>500</v>
      </c>
      <c r="S64" s="4">
        <f>IF(WEEKNUM(B64)=WEEKNUM(EOMONTH(B64,0)), 500, 0)</f>
        <v>500</v>
      </c>
      <c r="T64" s="4">
        <f>IF(WEEKNUM(B64)=WEEKNUM(EOMONTH(B64,0)), 0, 0)</f>
        <v>0</v>
      </c>
      <c r="W64" s="4">
        <v>10</v>
      </c>
      <c r="Y64" s="4">
        <f t="shared" si="23"/>
        <v>86</v>
      </c>
      <c r="AE64" s="4">
        <f t="shared" si="27"/>
        <v>153</v>
      </c>
      <c r="AF64" s="7">
        <f t="shared" si="24"/>
        <v>1719</v>
      </c>
      <c r="AG64" s="4">
        <f>IF(WEEKNUM(B64)=WEEKNUM(EOMONTH(B64,0)), 2590, 0)</f>
        <v>2590</v>
      </c>
      <c r="AK64" s="4">
        <f t="shared" si="17"/>
        <v>861</v>
      </c>
      <c r="AM64">
        <f>AM63-0.5</f>
        <v>69.000000000000014</v>
      </c>
      <c r="AN64" s="2">
        <f t="shared" si="18"/>
        <v>45775</v>
      </c>
      <c r="AP64">
        <f t="shared" si="28"/>
        <v>13</v>
      </c>
    </row>
    <row r="65" spans="1:42">
      <c r="A65" t="str">
        <f t="shared" ca="1" si="19"/>
        <v/>
      </c>
      <c r="B65" s="2">
        <v>45782</v>
      </c>
      <c r="C65" s="7">
        <f t="shared" si="29"/>
        <v>1885</v>
      </c>
      <c r="D65" s="4">
        <f t="shared" ref="D65:D99" si="36">IF(MOD(WEEKNUM(B48),8)=1, 79, 0)</f>
        <v>0</v>
      </c>
      <c r="E65" s="4">
        <f t="shared" si="31"/>
        <v>0</v>
      </c>
      <c r="F65" s="4">
        <f t="shared" si="26"/>
        <v>20</v>
      </c>
      <c r="I65" s="4">
        <f t="shared" ref="I65:I97" si="37">IF(MOD(WEEKNUM(B48),2)=1, 50, 0)</f>
        <v>0</v>
      </c>
      <c r="J65" s="4">
        <v>30</v>
      </c>
      <c r="K65" s="4">
        <f t="shared" si="35"/>
        <v>0</v>
      </c>
      <c r="L65" s="4">
        <v>13</v>
      </c>
      <c r="M65" s="4">
        <v>30</v>
      </c>
      <c r="N65" s="4">
        <f>IF(MOD(WEEKNUM(B48),8)=1, 50, 0)</f>
        <v>0</v>
      </c>
      <c r="P65" s="4">
        <f t="shared" si="30"/>
        <v>0</v>
      </c>
      <c r="Q65" s="4">
        <f t="shared" si="32"/>
        <v>0</v>
      </c>
      <c r="R65" s="4">
        <f>IF(WEEKNUM(B65)=WEEKNUM(EOMONTH(B65,0)), 500, 0)</f>
        <v>0</v>
      </c>
      <c r="S65" s="4">
        <f>IF(WEEKNUM(B65)=WEEKNUM(EOMONTH(B65,0)), 500, 0)</f>
        <v>0</v>
      </c>
      <c r="T65" s="4">
        <f t="shared" si="22"/>
        <v>0</v>
      </c>
      <c r="Y65" s="4">
        <f t="shared" si="23"/>
        <v>0</v>
      </c>
      <c r="AE65" s="4">
        <f t="shared" si="27"/>
        <v>93</v>
      </c>
      <c r="AF65" s="7">
        <f>SUM(D65:AD65)</f>
        <v>93</v>
      </c>
      <c r="AG65" s="4">
        <f>IF(WEEKNUM(B65)=WEEKNUM(EOMONTH(B65,0)), 2590, 0)</f>
        <v>0</v>
      </c>
      <c r="AK65" s="4">
        <f t="shared" si="17"/>
        <v>1792</v>
      </c>
      <c r="AM65">
        <f>AM61-1</f>
        <v>69.500000000000014</v>
      </c>
      <c r="AN65" s="2">
        <f t="shared" si="18"/>
        <v>45782</v>
      </c>
      <c r="AP65">
        <f t="shared" si="28"/>
        <v>13.5</v>
      </c>
    </row>
    <row r="66" spans="1:42">
      <c r="A66" t="str">
        <f t="shared" ca="1" si="19"/>
        <v/>
      </c>
      <c r="B66" s="2">
        <v>45789</v>
      </c>
      <c r="C66" s="7">
        <f t="shared" si="29"/>
        <v>1792</v>
      </c>
      <c r="D66" s="4">
        <f t="shared" si="36"/>
        <v>0</v>
      </c>
      <c r="E66" s="4">
        <f t="shared" si="31"/>
        <v>0</v>
      </c>
      <c r="F66" s="4">
        <f t="shared" si="26"/>
        <v>0</v>
      </c>
      <c r="I66" s="4">
        <f t="shared" si="37"/>
        <v>50</v>
      </c>
      <c r="J66" s="4">
        <v>30</v>
      </c>
      <c r="K66" s="4">
        <f t="shared" si="35"/>
        <v>15</v>
      </c>
      <c r="L66" s="4">
        <v>13</v>
      </c>
      <c r="M66" s="4">
        <v>30</v>
      </c>
      <c r="N66" s="4">
        <f>IF(MOD(WEEKNUM(B49),8)=1, 50, 0)</f>
        <v>0</v>
      </c>
      <c r="P66" s="4">
        <f t="shared" si="30"/>
        <v>0</v>
      </c>
      <c r="Q66" s="4">
        <f t="shared" si="32"/>
        <v>0</v>
      </c>
      <c r="R66" s="4">
        <f>IF(WEEKNUM(B66)=WEEKNUM(EOMONTH(B66,0)), 500, 0)</f>
        <v>0</v>
      </c>
      <c r="S66" s="4">
        <f>IF(WEEKNUM(B66)=WEEKNUM(EOMONTH(B66,0)), 500, 0)</f>
        <v>0</v>
      </c>
      <c r="T66" s="4">
        <f t="shared" si="22"/>
        <v>0</v>
      </c>
      <c r="Y66" s="4">
        <f t="shared" si="23"/>
        <v>0</v>
      </c>
      <c r="AE66" s="4">
        <f t="shared" si="27"/>
        <v>138</v>
      </c>
      <c r="AF66" s="7">
        <f t="shared" si="24"/>
        <v>138</v>
      </c>
      <c r="AG66" s="4">
        <f>IF(WEEKNUM(B66)=WEEKNUM(EOMONTH(B66,0)), 2590, 0)</f>
        <v>0</v>
      </c>
      <c r="AK66" s="4">
        <f t="shared" si="17"/>
        <v>1654</v>
      </c>
      <c r="AM66">
        <f>AM62-1</f>
        <v>69.000000000000014</v>
      </c>
      <c r="AN66" s="2">
        <f t="shared" si="18"/>
        <v>45789</v>
      </c>
      <c r="AP66">
        <f t="shared" si="28"/>
        <v>14</v>
      </c>
    </row>
    <row r="67" spans="1:42">
      <c r="A67" t="str">
        <f t="shared" ca="1" si="19"/>
        <v/>
      </c>
      <c r="B67" s="2">
        <v>45796</v>
      </c>
      <c r="C67" s="7">
        <f t="shared" si="29"/>
        <v>1654</v>
      </c>
      <c r="D67" s="4">
        <f t="shared" si="36"/>
        <v>0</v>
      </c>
      <c r="E67" s="4">
        <f t="shared" si="31"/>
        <v>0</v>
      </c>
      <c r="F67" s="4">
        <f t="shared" si="26"/>
        <v>0</v>
      </c>
      <c r="I67" s="4">
        <f t="shared" si="37"/>
        <v>0</v>
      </c>
      <c r="J67" s="4">
        <v>30</v>
      </c>
      <c r="K67" s="4">
        <f t="shared" si="35"/>
        <v>0</v>
      </c>
      <c r="L67" s="4">
        <v>13</v>
      </c>
      <c r="M67" s="4">
        <v>30</v>
      </c>
      <c r="N67" s="4">
        <f>IF(MOD(WEEKNUM(B50),8)=1, 50, 0)</f>
        <v>0</v>
      </c>
      <c r="P67" s="4">
        <f t="shared" si="30"/>
        <v>0</v>
      </c>
      <c r="Q67" s="4">
        <f t="shared" si="32"/>
        <v>0</v>
      </c>
      <c r="R67" s="4">
        <f>IF(WEEKNUM(B67)=WEEKNUM(EOMONTH(B67,0)), 500, 0)</f>
        <v>0</v>
      </c>
      <c r="S67" s="4">
        <f>IF(WEEKNUM(B67)=WEEKNUM(EOMONTH(B67,0)), 500, 0)</f>
        <v>0</v>
      </c>
      <c r="T67" s="4">
        <f t="shared" si="22"/>
        <v>0</v>
      </c>
      <c r="Y67" s="4">
        <f t="shared" si="23"/>
        <v>0</v>
      </c>
      <c r="AE67" s="4">
        <f t="shared" si="27"/>
        <v>73</v>
      </c>
      <c r="AF67" s="7">
        <f t="shared" si="24"/>
        <v>73</v>
      </c>
      <c r="AG67" s="4">
        <f>IF(WEEKNUM(B67)=WEEKNUM(EOMONTH(B67,0)), 2590, 0)</f>
        <v>0</v>
      </c>
      <c r="AK67" s="4">
        <f t="shared" si="17"/>
        <v>1581</v>
      </c>
      <c r="AM67">
        <f>AM66-0.5</f>
        <v>68.500000000000014</v>
      </c>
      <c r="AN67" s="2">
        <f t="shared" si="18"/>
        <v>45796</v>
      </c>
      <c r="AP67">
        <f t="shared" si="28"/>
        <v>14.5</v>
      </c>
    </row>
    <row r="68" spans="1:42">
      <c r="A68" t="str">
        <f t="shared" ca="1" si="19"/>
        <v/>
      </c>
      <c r="B68" s="2">
        <v>45803</v>
      </c>
      <c r="C68" s="7">
        <f t="shared" si="29"/>
        <v>1581</v>
      </c>
      <c r="D68" s="4">
        <f t="shared" si="36"/>
        <v>0</v>
      </c>
      <c r="E68" s="4">
        <f t="shared" si="31"/>
        <v>15</v>
      </c>
      <c r="F68" s="4">
        <f t="shared" si="26"/>
        <v>0</v>
      </c>
      <c r="I68" s="4">
        <f t="shared" si="37"/>
        <v>50</v>
      </c>
      <c r="J68" s="4">
        <v>30</v>
      </c>
      <c r="K68" s="4">
        <f t="shared" si="35"/>
        <v>15</v>
      </c>
      <c r="L68" s="4">
        <v>13</v>
      </c>
      <c r="M68" s="4">
        <v>30</v>
      </c>
      <c r="N68" s="4">
        <f>IF(MOD(WEEKNUM(B51),8)=1, 50, 0)</f>
        <v>0</v>
      </c>
      <c r="P68" s="4">
        <f t="shared" si="30"/>
        <v>50</v>
      </c>
      <c r="Q68" s="4">
        <f t="shared" si="32"/>
        <v>420</v>
      </c>
      <c r="R68" s="4">
        <f>IF(WEEKNUM(B68)=WEEKNUM(EOMONTH(B68,0)), 500, 0)</f>
        <v>500</v>
      </c>
      <c r="S68" s="4">
        <f>IF(WEEKNUM(B68)=WEEKNUM(EOMONTH(B68,0)), 500, 0)</f>
        <v>500</v>
      </c>
      <c r="T68" s="4">
        <f>IF(WEEKNUM(B68)=WEEKNUM(EOMONTH(B68,0)), 0, 0)</f>
        <v>0</v>
      </c>
      <c r="Y68" s="4">
        <f t="shared" si="23"/>
        <v>86</v>
      </c>
      <c r="AE68" s="4">
        <f t="shared" si="27"/>
        <v>153</v>
      </c>
      <c r="AF68" s="7">
        <f>SUM(D68:AD68)</f>
        <v>1709</v>
      </c>
      <c r="AG68" s="4">
        <f>IF(WEEKNUM(B68)=WEEKNUM(EOMONTH(B68,0)), 2590, 0)</f>
        <v>2590</v>
      </c>
      <c r="AK68" s="4">
        <f t="shared" si="17"/>
        <v>1428</v>
      </c>
      <c r="AM68">
        <f t="shared" ref="AM68:AM73" si="38">AM67-0.5</f>
        <v>68.000000000000014</v>
      </c>
      <c r="AN68" s="2">
        <f t="shared" si="18"/>
        <v>45803</v>
      </c>
      <c r="AP68">
        <f t="shared" si="28"/>
        <v>15</v>
      </c>
    </row>
    <row r="69" spans="1:42">
      <c r="A69" t="str">
        <f t="shared" ca="1" si="19"/>
        <v/>
      </c>
      <c r="B69" s="2">
        <v>45810</v>
      </c>
      <c r="C69" s="7">
        <f t="shared" si="29"/>
        <v>2462</v>
      </c>
      <c r="D69" s="4">
        <f t="shared" si="36"/>
        <v>0</v>
      </c>
      <c r="E69" s="4">
        <f t="shared" si="31"/>
        <v>0</v>
      </c>
      <c r="F69" s="4">
        <f t="shared" si="26"/>
        <v>20</v>
      </c>
      <c r="I69" s="4">
        <f t="shared" si="37"/>
        <v>0</v>
      </c>
      <c r="J69" s="4">
        <v>30</v>
      </c>
      <c r="K69" s="4">
        <f t="shared" si="35"/>
        <v>0</v>
      </c>
      <c r="L69" s="4">
        <v>13</v>
      </c>
      <c r="M69" s="4">
        <v>30</v>
      </c>
      <c r="N69" s="4">
        <f>IF(MOD(WEEKNUM(B52),8)=1, 50, 0)</f>
        <v>0</v>
      </c>
      <c r="P69" s="4">
        <f t="shared" si="30"/>
        <v>0</v>
      </c>
      <c r="Q69" s="4">
        <f t="shared" si="32"/>
        <v>0</v>
      </c>
      <c r="R69" s="4">
        <f>IF(WEEKNUM(B69)=WEEKNUM(EOMONTH(B69,0)), 500, 0)</f>
        <v>0</v>
      </c>
      <c r="S69" s="4">
        <f>IF(WEEKNUM(B69)=WEEKNUM(EOMONTH(B69,0)), 500, 0)</f>
        <v>0</v>
      </c>
      <c r="T69" s="4">
        <f t="shared" ref="T69:T81" si="39">IF(WEEKNUM(B69)=WEEKNUM(EOMONTH(B69,0)), 0, 0)</f>
        <v>0</v>
      </c>
      <c r="Y69" s="4">
        <f>IF(WEEKNUM(B69)=WEEKNUM(EOMONTH(B69,0)), 0, 0)</f>
        <v>0</v>
      </c>
      <c r="AE69" s="4">
        <f t="shared" si="27"/>
        <v>93</v>
      </c>
      <c r="AF69" s="7">
        <f t="shared" si="24"/>
        <v>93</v>
      </c>
      <c r="AG69" s="4">
        <f>IF(WEEKNUM(B69)=WEEKNUM(EOMONTH(B69,0)), 2590, 0)</f>
        <v>0</v>
      </c>
      <c r="AK69" s="4">
        <f t="shared" si="17"/>
        <v>2369</v>
      </c>
      <c r="AM69">
        <f t="shared" si="38"/>
        <v>67.500000000000014</v>
      </c>
      <c r="AN69" s="2">
        <f t="shared" si="18"/>
        <v>45810</v>
      </c>
      <c r="AP69">
        <f t="shared" si="28"/>
        <v>15.5</v>
      </c>
    </row>
    <row r="70" spans="1:42">
      <c r="A70" t="str">
        <f t="shared" ca="1" si="19"/>
        <v/>
      </c>
      <c r="B70" s="2">
        <v>45817</v>
      </c>
      <c r="C70" s="7">
        <f t="shared" si="29"/>
        <v>2369</v>
      </c>
      <c r="D70" s="4">
        <f t="shared" si="36"/>
        <v>0</v>
      </c>
      <c r="E70" s="4">
        <f t="shared" si="31"/>
        <v>0</v>
      </c>
      <c r="F70" s="4">
        <f t="shared" si="26"/>
        <v>0</v>
      </c>
      <c r="I70" s="4">
        <f t="shared" si="37"/>
        <v>50</v>
      </c>
      <c r="J70" s="4">
        <v>30</v>
      </c>
      <c r="K70" s="4">
        <f t="shared" si="35"/>
        <v>15</v>
      </c>
      <c r="L70" s="4">
        <v>13</v>
      </c>
      <c r="M70" s="4">
        <v>30</v>
      </c>
      <c r="N70" s="4">
        <f>IF(MOD(WEEKNUM(B53),8)=1, 50, 0)</f>
        <v>0</v>
      </c>
      <c r="P70" s="4">
        <f t="shared" si="30"/>
        <v>0</v>
      </c>
      <c r="Q70" s="4">
        <f t="shared" si="32"/>
        <v>0</v>
      </c>
      <c r="R70" s="4">
        <f>IF(WEEKNUM(B70)=WEEKNUM(EOMONTH(B70,0)), 500, 0)</f>
        <v>0</v>
      </c>
      <c r="S70" s="4">
        <f>IF(WEEKNUM(B70)=WEEKNUM(EOMONTH(B70,0)), 500, 0)</f>
        <v>0</v>
      </c>
      <c r="T70" s="4">
        <f t="shared" si="39"/>
        <v>0</v>
      </c>
      <c r="Y70" s="4">
        <f t="shared" ref="Y70:Y100" si="40">IF(WEEKNUM(B70)=WEEKNUM(EOMONTH(B70,0)), 0, 0)</f>
        <v>0</v>
      </c>
      <c r="AE70" s="4">
        <f t="shared" si="27"/>
        <v>138</v>
      </c>
      <c r="AF70" s="7">
        <f t="shared" si="24"/>
        <v>138</v>
      </c>
      <c r="AG70" s="4">
        <f>IF(WEEKNUM(B70)=WEEKNUM(EOMONTH(B70,0)), 2590, 0)</f>
        <v>0</v>
      </c>
      <c r="AK70" s="4">
        <f t="shared" si="17"/>
        <v>2231</v>
      </c>
      <c r="AM70">
        <f t="shared" si="38"/>
        <v>67.000000000000014</v>
      </c>
      <c r="AN70" s="2">
        <f t="shared" si="18"/>
        <v>45817</v>
      </c>
      <c r="AP70">
        <f t="shared" si="28"/>
        <v>16</v>
      </c>
    </row>
    <row r="71" spans="1:42">
      <c r="A71" t="str">
        <f t="shared" ca="1" si="19"/>
        <v/>
      </c>
      <c r="B71" s="2">
        <v>45824</v>
      </c>
      <c r="C71" s="7">
        <f t="shared" si="29"/>
        <v>2231</v>
      </c>
      <c r="D71" s="4">
        <f t="shared" si="36"/>
        <v>0</v>
      </c>
      <c r="E71" s="4">
        <f t="shared" si="31"/>
        <v>0</v>
      </c>
      <c r="F71" s="4">
        <f t="shared" si="26"/>
        <v>0</v>
      </c>
      <c r="H71" s="4">
        <v>135</v>
      </c>
      <c r="I71" s="4">
        <f t="shared" si="37"/>
        <v>0</v>
      </c>
      <c r="J71" s="4">
        <v>30</v>
      </c>
      <c r="K71" s="4">
        <f t="shared" si="35"/>
        <v>0</v>
      </c>
      <c r="L71" s="4">
        <v>13</v>
      </c>
      <c r="M71" s="4">
        <v>30</v>
      </c>
      <c r="N71" s="4">
        <f>IF(MOD(WEEKNUM(B54),8)=1, 50, 0)</f>
        <v>0</v>
      </c>
      <c r="P71" s="4">
        <f t="shared" si="30"/>
        <v>0</v>
      </c>
      <c r="Q71" s="4">
        <f t="shared" si="32"/>
        <v>0</v>
      </c>
      <c r="R71" s="4">
        <f>IF(WEEKNUM(B71)=WEEKNUM(EOMONTH(B71,0)), 500, 0)</f>
        <v>0</v>
      </c>
      <c r="S71" s="4">
        <f>IF(WEEKNUM(B71)=WEEKNUM(EOMONTH(B71,0)), 500, 0)</f>
        <v>0</v>
      </c>
      <c r="T71" s="4">
        <f t="shared" si="39"/>
        <v>0</v>
      </c>
      <c r="Y71" s="4">
        <f t="shared" si="40"/>
        <v>0</v>
      </c>
      <c r="AE71" s="4">
        <f t="shared" si="27"/>
        <v>208</v>
      </c>
      <c r="AF71" s="7">
        <f t="shared" si="24"/>
        <v>208</v>
      </c>
      <c r="AG71" s="4">
        <f>IF(WEEKNUM(B71)=WEEKNUM(EOMONTH(B71,0)), 2590, 0)</f>
        <v>0</v>
      </c>
      <c r="AK71" s="4">
        <f t="shared" si="17"/>
        <v>2023</v>
      </c>
      <c r="AM71">
        <f t="shared" si="38"/>
        <v>66.500000000000014</v>
      </c>
      <c r="AN71" s="2">
        <f t="shared" si="18"/>
        <v>45824</v>
      </c>
      <c r="AP71">
        <f t="shared" si="28"/>
        <v>16.5</v>
      </c>
    </row>
    <row r="72" spans="1:42">
      <c r="A72" t="str">
        <f t="shared" ca="1" si="19"/>
        <v/>
      </c>
      <c r="B72" s="2">
        <v>45831</v>
      </c>
      <c r="C72" s="7">
        <f t="shared" si="29"/>
        <v>2023</v>
      </c>
      <c r="D72" s="4">
        <f t="shared" si="36"/>
        <v>79</v>
      </c>
      <c r="E72" s="4">
        <f t="shared" si="31"/>
        <v>0</v>
      </c>
      <c r="F72" s="4">
        <f t="shared" si="26"/>
        <v>0</v>
      </c>
      <c r="I72" s="4">
        <f t="shared" si="37"/>
        <v>50</v>
      </c>
      <c r="J72" s="4">
        <v>30</v>
      </c>
      <c r="K72" s="4">
        <f t="shared" si="35"/>
        <v>15</v>
      </c>
      <c r="L72" s="4">
        <v>13</v>
      </c>
      <c r="M72" s="4">
        <v>30</v>
      </c>
      <c r="N72" s="4">
        <f>IF(MOD(WEEKNUM(B55),8)=1, 50, 0)</f>
        <v>50</v>
      </c>
      <c r="P72" s="4">
        <f t="shared" si="30"/>
        <v>0</v>
      </c>
      <c r="Q72" s="4">
        <f t="shared" si="32"/>
        <v>0</v>
      </c>
      <c r="R72" s="4">
        <f>IF(WEEKNUM(B72)=WEEKNUM(EOMONTH(B72,0)), 500, 0)</f>
        <v>0</v>
      </c>
      <c r="S72" s="4">
        <f>IF(WEEKNUM(B72)=WEEKNUM(EOMONTH(B72,0)), 500, 0)</f>
        <v>0</v>
      </c>
      <c r="T72" s="4">
        <f t="shared" si="39"/>
        <v>0</v>
      </c>
      <c r="Y72" s="4">
        <f t="shared" si="40"/>
        <v>0</v>
      </c>
      <c r="AE72" s="4">
        <f t="shared" si="27"/>
        <v>267</v>
      </c>
      <c r="AF72" s="7">
        <f t="shared" si="24"/>
        <v>267</v>
      </c>
      <c r="AG72" s="4">
        <f>IF(WEEKNUM(B72)=WEEKNUM(EOMONTH(B72,0)), 2590, 0)</f>
        <v>0</v>
      </c>
      <c r="AK72" s="4">
        <f t="shared" si="17"/>
        <v>1756</v>
      </c>
      <c r="AM72">
        <f t="shared" si="38"/>
        <v>66.000000000000014</v>
      </c>
      <c r="AN72" s="2">
        <f t="shared" si="18"/>
        <v>45831</v>
      </c>
      <c r="AP72">
        <f t="shared" si="28"/>
        <v>17</v>
      </c>
    </row>
    <row r="73" spans="1:42">
      <c r="A73" t="str">
        <f t="shared" ca="1" si="19"/>
        <v/>
      </c>
      <c r="B73" s="2">
        <v>45838</v>
      </c>
      <c r="C73" s="7">
        <f t="shared" si="29"/>
        <v>1756</v>
      </c>
      <c r="D73" s="4">
        <f t="shared" si="36"/>
        <v>0</v>
      </c>
      <c r="E73" s="4">
        <f t="shared" si="31"/>
        <v>15</v>
      </c>
      <c r="F73" s="4">
        <f t="shared" si="26"/>
        <v>0</v>
      </c>
      <c r="G73" s="4">
        <v>150</v>
      </c>
      <c r="I73" s="4">
        <f t="shared" si="37"/>
        <v>0</v>
      </c>
      <c r="J73" s="4">
        <v>30</v>
      </c>
      <c r="K73" s="4">
        <f t="shared" si="35"/>
        <v>0</v>
      </c>
      <c r="L73" s="4">
        <v>13</v>
      </c>
      <c r="M73" s="4">
        <v>30</v>
      </c>
      <c r="N73" s="4">
        <f>IF(MOD(WEEKNUM(B56),8)=1, 50, 0)</f>
        <v>0</v>
      </c>
      <c r="P73" s="4">
        <f t="shared" si="30"/>
        <v>50</v>
      </c>
      <c r="Q73" s="4">
        <f t="shared" si="32"/>
        <v>420</v>
      </c>
      <c r="R73" s="4">
        <f>IF(WEEKNUM(B73)=WEEKNUM(EOMONTH(B73,0)), 500, 0)</f>
        <v>500</v>
      </c>
      <c r="S73" s="4">
        <f>IF(WEEKNUM(B73)=WEEKNUM(EOMONTH(B73,0)), 500, 0)</f>
        <v>500</v>
      </c>
      <c r="T73" s="4">
        <f t="shared" si="39"/>
        <v>0</v>
      </c>
      <c r="Y73" s="4">
        <f t="shared" si="40"/>
        <v>0</v>
      </c>
      <c r="AE73" s="4">
        <f t="shared" si="27"/>
        <v>238</v>
      </c>
      <c r="AF73" s="7">
        <f t="shared" si="24"/>
        <v>1708</v>
      </c>
      <c r="AG73" s="4">
        <f>IF(WEEKNUM(B73)=WEEKNUM(EOMONTH(B73,0)), 2590, 0)</f>
        <v>2590</v>
      </c>
      <c r="AK73" s="4">
        <f t="shared" si="17"/>
        <v>1518</v>
      </c>
      <c r="AM73">
        <f t="shared" si="38"/>
        <v>65.500000000000014</v>
      </c>
      <c r="AN73" s="2">
        <f t="shared" si="18"/>
        <v>45838</v>
      </c>
      <c r="AP73">
        <f t="shared" si="28"/>
        <v>17.5</v>
      </c>
    </row>
    <row r="74" spans="1:42">
      <c r="A74" t="str">
        <f t="shared" ca="1" si="19"/>
        <v/>
      </c>
      <c r="B74" s="2">
        <v>45845</v>
      </c>
      <c r="C74" s="7">
        <f t="shared" si="29"/>
        <v>2638</v>
      </c>
      <c r="D74" s="4">
        <f t="shared" si="36"/>
        <v>0</v>
      </c>
      <c r="E74" s="4">
        <f t="shared" si="31"/>
        <v>0</v>
      </c>
      <c r="F74" s="4">
        <f t="shared" si="26"/>
        <v>20</v>
      </c>
      <c r="I74" s="4">
        <f t="shared" si="37"/>
        <v>50</v>
      </c>
      <c r="J74" s="4">
        <v>30</v>
      </c>
      <c r="K74" s="4">
        <f t="shared" si="35"/>
        <v>15</v>
      </c>
      <c r="L74" s="4">
        <v>13</v>
      </c>
      <c r="M74" s="4">
        <v>30</v>
      </c>
      <c r="N74" s="4">
        <f>IF(MOD(WEEKNUM(B57),8)=1, 50, 0)</f>
        <v>0</v>
      </c>
      <c r="P74" s="4">
        <f t="shared" si="30"/>
        <v>0</v>
      </c>
      <c r="Q74" s="4">
        <f t="shared" si="32"/>
        <v>0</v>
      </c>
      <c r="R74" s="4">
        <f>IF(WEEKNUM(B74)=WEEKNUM(EOMONTH(B74,0)), 500, 0)</f>
        <v>0</v>
      </c>
      <c r="S74" s="4">
        <f>IF(WEEKNUM(B74)=WEEKNUM(EOMONTH(B74,0)), 500, 0)</f>
        <v>0</v>
      </c>
      <c r="T74" s="4">
        <f t="shared" si="39"/>
        <v>0</v>
      </c>
      <c r="Y74" s="4">
        <f t="shared" si="40"/>
        <v>0</v>
      </c>
      <c r="AE74" s="4">
        <f t="shared" si="27"/>
        <v>158</v>
      </c>
      <c r="AF74" s="7">
        <f t="shared" si="24"/>
        <v>158</v>
      </c>
      <c r="AG74" s="4">
        <f>IF(WEEKNUM(B74)=WEEKNUM(EOMONTH(B74,0)), 2590, 0)</f>
        <v>0</v>
      </c>
      <c r="AK74" s="4">
        <f t="shared" si="17"/>
        <v>2480</v>
      </c>
      <c r="AM74">
        <f t="shared" ref="AM50:AM100" si="41">AM73-0.3</f>
        <v>65.200000000000017</v>
      </c>
      <c r="AN74" s="2">
        <f t="shared" si="18"/>
        <v>45845</v>
      </c>
      <c r="AP74">
        <f t="shared" si="28"/>
        <v>18</v>
      </c>
    </row>
    <row r="75" spans="1:42">
      <c r="A75" t="str">
        <f t="shared" ca="1" si="19"/>
        <v/>
      </c>
      <c r="B75" s="2">
        <v>45852</v>
      </c>
      <c r="C75" s="7">
        <f t="shared" si="29"/>
        <v>2480</v>
      </c>
      <c r="D75" s="4">
        <f t="shared" si="36"/>
        <v>0</v>
      </c>
      <c r="E75" s="4">
        <f t="shared" si="31"/>
        <v>0</v>
      </c>
      <c r="F75" s="4">
        <f t="shared" si="26"/>
        <v>0</v>
      </c>
      <c r="I75" s="4">
        <f t="shared" si="37"/>
        <v>0</v>
      </c>
      <c r="J75" s="4">
        <v>30</v>
      </c>
      <c r="K75" s="4">
        <f t="shared" si="35"/>
        <v>0</v>
      </c>
      <c r="L75" s="4">
        <v>13</v>
      </c>
      <c r="M75" s="4">
        <v>30</v>
      </c>
      <c r="N75" s="4">
        <f>IF(MOD(WEEKNUM(B58),8)=1, 50, 0)</f>
        <v>0</v>
      </c>
      <c r="P75" s="4">
        <f t="shared" si="30"/>
        <v>0</v>
      </c>
      <c r="Q75" s="4">
        <f t="shared" si="32"/>
        <v>0</v>
      </c>
      <c r="R75" s="4">
        <f>IF(WEEKNUM(B75)=WEEKNUM(EOMONTH(B75,0)), 500, 0)</f>
        <v>0</v>
      </c>
      <c r="S75" s="4">
        <f>IF(WEEKNUM(B75)=WEEKNUM(EOMONTH(B75,0)), 500, 0)</f>
        <v>0</v>
      </c>
      <c r="T75" s="4">
        <f t="shared" si="39"/>
        <v>0</v>
      </c>
      <c r="Y75" s="4">
        <f t="shared" si="40"/>
        <v>0</v>
      </c>
      <c r="AE75" s="4">
        <f t="shared" si="27"/>
        <v>73</v>
      </c>
      <c r="AF75" s="7">
        <f t="shared" si="24"/>
        <v>73</v>
      </c>
      <c r="AG75" s="4">
        <f>IF(WEEKNUM(B75)=WEEKNUM(EOMONTH(B75,0)), 2590, 0)</f>
        <v>0</v>
      </c>
      <c r="AK75" s="4">
        <f t="shared" si="17"/>
        <v>2407</v>
      </c>
      <c r="AM75">
        <f t="shared" si="41"/>
        <v>64.90000000000002</v>
      </c>
      <c r="AN75" s="2">
        <f t="shared" si="18"/>
        <v>45852</v>
      </c>
      <c r="AP75">
        <f t="shared" si="28"/>
        <v>18.5</v>
      </c>
    </row>
    <row r="76" spans="1:42">
      <c r="A76" t="str">
        <f t="shared" ca="1" si="19"/>
        <v/>
      </c>
      <c r="B76" s="2">
        <v>45859</v>
      </c>
      <c r="C76" s="7">
        <f t="shared" si="29"/>
        <v>2407</v>
      </c>
      <c r="D76" s="4">
        <f t="shared" si="36"/>
        <v>0</v>
      </c>
      <c r="E76" s="4">
        <f t="shared" si="31"/>
        <v>0</v>
      </c>
      <c r="F76" s="4">
        <f t="shared" si="26"/>
        <v>0</v>
      </c>
      <c r="I76" s="4">
        <f t="shared" si="37"/>
        <v>50</v>
      </c>
      <c r="J76" s="4">
        <v>30</v>
      </c>
      <c r="K76" s="4">
        <f t="shared" si="35"/>
        <v>15</v>
      </c>
      <c r="L76" s="4">
        <v>13</v>
      </c>
      <c r="M76" s="4">
        <v>30</v>
      </c>
      <c r="N76" s="4">
        <f>IF(MOD(WEEKNUM(B59),8)=1, 50, 0)</f>
        <v>0</v>
      </c>
      <c r="P76" s="4">
        <f t="shared" si="30"/>
        <v>0</v>
      </c>
      <c r="Q76" s="4">
        <f t="shared" si="32"/>
        <v>0</v>
      </c>
      <c r="R76" s="4">
        <f>IF(WEEKNUM(B76)=WEEKNUM(EOMONTH(B76,0)), 500, 0)</f>
        <v>0</v>
      </c>
      <c r="S76" s="4">
        <f>IF(WEEKNUM(B76)=WEEKNUM(EOMONTH(B76,0)), 500, 0)</f>
        <v>0</v>
      </c>
      <c r="T76" s="4">
        <f t="shared" si="39"/>
        <v>0</v>
      </c>
      <c r="Y76" s="4">
        <f t="shared" si="40"/>
        <v>0</v>
      </c>
      <c r="AE76" s="4">
        <f t="shared" si="27"/>
        <v>138</v>
      </c>
      <c r="AF76" s="7">
        <f t="shared" si="24"/>
        <v>138</v>
      </c>
      <c r="AG76" s="4">
        <f>IF(WEEKNUM(B76)=WEEKNUM(EOMONTH(B76,0)), 2590, 0)</f>
        <v>0</v>
      </c>
      <c r="AK76" s="4">
        <f t="shared" si="17"/>
        <v>2269</v>
      </c>
      <c r="AM76">
        <f t="shared" si="41"/>
        <v>64.600000000000023</v>
      </c>
      <c r="AN76" s="2">
        <f t="shared" si="18"/>
        <v>45859</v>
      </c>
      <c r="AP76">
        <f t="shared" si="28"/>
        <v>19</v>
      </c>
    </row>
    <row r="77" spans="1:42">
      <c r="A77" t="str">
        <f t="shared" ca="1" si="19"/>
        <v/>
      </c>
      <c r="B77" s="2">
        <v>45866</v>
      </c>
      <c r="C77" s="7">
        <f t="shared" si="29"/>
        <v>2269</v>
      </c>
      <c r="D77" s="4">
        <f t="shared" si="36"/>
        <v>0</v>
      </c>
      <c r="E77" s="4">
        <f t="shared" si="31"/>
        <v>15</v>
      </c>
      <c r="F77" s="4">
        <f t="shared" si="26"/>
        <v>0</v>
      </c>
      <c r="I77" s="4">
        <f t="shared" si="37"/>
        <v>0</v>
      </c>
      <c r="J77" s="4">
        <v>30</v>
      </c>
      <c r="K77" s="4">
        <f t="shared" si="35"/>
        <v>0</v>
      </c>
      <c r="L77" s="4">
        <v>13</v>
      </c>
      <c r="M77" s="4">
        <v>30</v>
      </c>
      <c r="N77" s="4">
        <f>IF(MOD(WEEKNUM(B60),8)=1, 50, 0)</f>
        <v>0</v>
      </c>
      <c r="P77" s="4">
        <f t="shared" si="30"/>
        <v>50</v>
      </c>
      <c r="Q77" s="4">
        <f t="shared" si="32"/>
        <v>420</v>
      </c>
      <c r="R77" s="4">
        <f>IF(WEEKNUM(B77)=WEEKNUM(EOMONTH(B77,0)), 500, 0)</f>
        <v>500</v>
      </c>
      <c r="S77" s="4">
        <f>IF(WEEKNUM(B77)=WEEKNUM(EOMONTH(B77,0)), 500, 0)</f>
        <v>500</v>
      </c>
      <c r="T77" s="4">
        <v>250</v>
      </c>
      <c r="W77" s="4">
        <v>10</v>
      </c>
      <c r="Y77" s="4">
        <f t="shared" si="40"/>
        <v>0</v>
      </c>
      <c r="AE77" s="4">
        <f t="shared" si="27"/>
        <v>88</v>
      </c>
      <c r="AF77" s="7">
        <f t="shared" si="24"/>
        <v>1818</v>
      </c>
      <c r="AG77" s="4">
        <f>IF(WEEKNUM(B77)=WEEKNUM(EOMONTH(B77,0)), 2590, 0)</f>
        <v>2590</v>
      </c>
      <c r="AK77" s="4">
        <f t="shared" si="17"/>
        <v>2181</v>
      </c>
      <c r="AM77">
        <f t="shared" si="41"/>
        <v>64.300000000000026</v>
      </c>
      <c r="AN77" s="2">
        <f t="shared" si="18"/>
        <v>45866</v>
      </c>
      <c r="AP77">
        <f t="shared" si="28"/>
        <v>19.5</v>
      </c>
    </row>
    <row r="78" spans="1:42">
      <c r="A78" t="str">
        <f t="shared" ca="1" si="19"/>
        <v/>
      </c>
      <c r="B78" s="2">
        <v>45873</v>
      </c>
      <c r="C78" s="7">
        <f t="shared" si="29"/>
        <v>3041</v>
      </c>
      <c r="D78" s="4">
        <f t="shared" si="36"/>
        <v>0</v>
      </c>
      <c r="E78" s="4">
        <f t="shared" si="31"/>
        <v>0</v>
      </c>
      <c r="F78" s="4">
        <f t="shared" si="26"/>
        <v>20</v>
      </c>
      <c r="I78" s="4">
        <f t="shared" si="37"/>
        <v>50</v>
      </c>
      <c r="J78" s="4">
        <v>30</v>
      </c>
      <c r="K78" s="4">
        <f t="shared" si="35"/>
        <v>15</v>
      </c>
      <c r="L78" s="4">
        <v>13</v>
      </c>
      <c r="M78" s="4">
        <v>30</v>
      </c>
      <c r="N78" s="4">
        <f>IF(MOD(WEEKNUM(B61),8)=1, 50, 0)</f>
        <v>0</v>
      </c>
      <c r="P78" s="4">
        <f t="shared" si="30"/>
        <v>0</v>
      </c>
      <c r="Q78" s="4">
        <f t="shared" si="32"/>
        <v>0</v>
      </c>
      <c r="R78" s="4">
        <f>IF(WEEKNUM(B78)=WEEKNUM(EOMONTH(B78,0)), 500, 0)</f>
        <v>0</v>
      </c>
      <c r="S78" s="4">
        <f>IF(WEEKNUM(B78)=WEEKNUM(EOMONTH(B78,0)), 500, 0)</f>
        <v>0</v>
      </c>
      <c r="T78" s="4">
        <f>IF(WEEKNUM(B78)=WEEKNUM(EOMONTH(B78,0)), 76, 0)</f>
        <v>0</v>
      </c>
      <c r="Y78" s="4">
        <f>IF(WEEKNUM(B78)=WEEKNUM(EOMONTH(B78,0)), 0, 0)</f>
        <v>0</v>
      </c>
      <c r="AC78" s="4">
        <v>1500</v>
      </c>
      <c r="AE78" s="4">
        <f t="shared" si="27"/>
        <v>158</v>
      </c>
      <c r="AF78" s="7">
        <f t="shared" si="24"/>
        <v>1658</v>
      </c>
      <c r="AG78" s="4">
        <f>IF(WEEKNUM(B78)=WEEKNUM(EOMONTH(B78,0)), 2590, 0)</f>
        <v>0</v>
      </c>
      <c r="AK78" s="4">
        <f t="shared" si="17"/>
        <v>2883</v>
      </c>
      <c r="AM78">
        <f t="shared" si="41"/>
        <v>64.000000000000028</v>
      </c>
      <c r="AN78" s="2">
        <f t="shared" si="18"/>
        <v>45873</v>
      </c>
      <c r="AP78">
        <f t="shared" si="28"/>
        <v>20</v>
      </c>
    </row>
    <row r="79" spans="1:42">
      <c r="A79" t="str">
        <f t="shared" ca="1" si="19"/>
        <v/>
      </c>
      <c r="B79" s="2">
        <v>45880</v>
      </c>
      <c r="C79" s="7">
        <f t="shared" si="29"/>
        <v>1383</v>
      </c>
      <c r="D79" s="4">
        <f t="shared" si="36"/>
        <v>0</v>
      </c>
      <c r="E79" s="4">
        <f t="shared" si="31"/>
        <v>0</v>
      </c>
      <c r="F79" s="4">
        <f t="shared" si="26"/>
        <v>0</v>
      </c>
      <c r="I79" s="4">
        <f t="shared" si="37"/>
        <v>0</v>
      </c>
      <c r="J79" s="4">
        <v>30</v>
      </c>
      <c r="K79" s="4">
        <f t="shared" si="35"/>
        <v>0</v>
      </c>
      <c r="L79" s="4">
        <v>13</v>
      </c>
      <c r="M79" s="4">
        <v>30</v>
      </c>
      <c r="N79" s="4">
        <f>IF(MOD(WEEKNUM(B62),8)=1, 50, 0)</f>
        <v>0</v>
      </c>
      <c r="P79" s="4">
        <f t="shared" si="30"/>
        <v>0</v>
      </c>
      <c r="Q79" s="4">
        <f t="shared" si="32"/>
        <v>0</v>
      </c>
      <c r="R79" s="4">
        <f>IF(WEEKNUM(B79)=WEEKNUM(EOMONTH(B79,0)), 500, 0)</f>
        <v>0</v>
      </c>
      <c r="S79" s="4">
        <f>IF(WEEKNUM(B79)=WEEKNUM(EOMONTH(B79,0)), 500, 0)</f>
        <v>0</v>
      </c>
      <c r="T79" s="4">
        <f t="shared" ref="T79:T100" si="42">IF(WEEKNUM(B79)=WEEKNUM(EOMONTH(B79,0)), 76, 0)</f>
        <v>0</v>
      </c>
      <c r="Y79" s="4">
        <f t="shared" si="40"/>
        <v>0</v>
      </c>
      <c r="AE79" s="4">
        <f t="shared" si="27"/>
        <v>73</v>
      </c>
      <c r="AF79" s="7">
        <f t="shared" si="24"/>
        <v>73</v>
      </c>
      <c r="AG79" s="4">
        <f>IF(WEEKNUM(B79)=WEEKNUM(EOMONTH(B79,0)), 2590, 0)</f>
        <v>0</v>
      </c>
      <c r="AK79" s="4">
        <f t="shared" si="17"/>
        <v>1310</v>
      </c>
      <c r="AM79">
        <f t="shared" si="41"/>
        <v>63.700000000000031</v>
      </c>
      <c r="AN79" s="2">
        <f t="shared" si="18"/>
        <v>45880</v>
      </c>
      <c r="AP79">
        <f t="shared" si="28"/>
        <v>20.5</v>
      </c>
    </row>
    <row r="80" spans="1:42">
      <c r="A80" t="str">
        <f t="shared" ca="1" si="19"/>
        <v/>
      </c>
      <c r="B80" s="2">
        <v>45887</v>
      </c>
      <c r="C80" s="7">
        <f t="shared" si="29"/>
        <v>1310</v>
      </c>
      <c r="D80" s="4">
        <f>IF(MOD(WEEKNUM(B63),8)=1, 79, 0)</f>
        <v>79</v>
      </c>
      <c r="E80" s="4">
        <f t="shared" si="31"/>
        <v>0</v>
      </c>
      <c r="F80" s="4">
        <f t="shared" si="26"/>
        <v>0</v>
      </c>
      <c r="I80" s="4">
        <f t="shared" si="37"/>
        <v>50</v>
      </c>
      <c r="J80" s="4">
        <v>30</v>
      </c>
      <c r="K80" s="4">
        <f t="shared" si="35"/>
        <v>15</v>
      </c>
      <c r="L80" s="4">
        <v>13</v>
      </c>
      <c r="M80" s="4">
        <v>30</v>
      </c>
      <c r="N80" s="4">
        <f>IF(MOD(WEEKNUM(B63),8)=1, 50, 0)</f>
        <v>50</v>
      </c>
      <c r="P80" s="4">
        <f t="shared" si="30"/>
        <v>0</v>
      </c>
      <c r="Q80" s="4">
        <f t="shared" si="32"/>
        <v>0</v>
      </c>
      <c r="R80" s="4">
        <f>IF(WEEKNUM(B80)=WEEKNUM(EOMONTH(B80,0)), 500, 0)</f>
        <v>0</v>
      </c>
      <c r="S80" s="4">
        <f>IF(WEEKNUM(B80)=WEEKNUM(EOMONTH(B80,0)), 500, 0)</f>
        <v>0</v>
      </c>
      <c r="T80" s="4">
        <f t="shared" si="42"/>
        <v>0</v>
      </c>
      <c r="Y80" s="4">
        <f t="shared" si="40"/>
        <v>0</v>
      </c>
      <c r="AE80" s="4">
        <f t="shared" si="27"/>
        <v>267</v>
      </c>
      <c r="AF80" s="7">
        <f t="shared" si="24"/>
        <v>267</v>
      </c>
      <c r="AG80" s="4">
        <f>IF(WEEKNUM(B80)=WEEKNUM(EOMONTH(B80,0)), 2590, 0)</f>
        <v>0</v>
      </c>
      <c r="AK80" s="4">
        <f t="shared" si="17"/>
        <v>1043</v>
      </c>
      <c r="AM80">
        <f t="shared" si="41"/>
        <v>63.400000000000034</v>
      </c>
      <c r="AN80" s="2">
        <f t="shared" si="18"/>
        <v>45887</v>
      </c>
      <c r="AP80">
        <f t="shared" si="28"/>
        <v>21</v>
      </c>
    </row>
    <row r="81" spans="1:42">
      <c r="A81" t="str">
        <f t="shared" ca="1" si="19"/>
        <v/>
      </c>
      <c r="B81" s="2">
        <v>45900</v>
      </c>
      <c r="C81" s="7">
        <f t="shared" si="29"/>
        <v>1043</v>
      </c>
      <c r="D81" s="4">
        <f t="shared" si="36"/>
        <v>0</v>
      </c>
      <c r="E81" s="4">
        <f t="shared" si="31"/>
        <v>15</v>
      </c>
      <c r="F81" s="4">
        <f t="shared" si="26"/>
        <v>0</v>
      </c>
      <c r="I81" s="4">
        <f t="shared" si="37"/>
        <v>0</v>
      </c>
      <c r="J81" s="4">
        <v>30</v>
      </c>
      <c r="K81" s="4">
        <f t="shared" si="35"/>
        <v>0</v>
      </c>
      <c r="L81" s="4">
        <v>13</v>
      </c>
      <c r="M81" s="4">
        <v>30</v>
      </c>
      <c r="N81" s="4">
        <f>IF(MOD(WEEKNUM(B64),8)=1, 50, 0)</f>
        <v>0</v>
      </c>
      <c r="P81" s="4">
        <f t="shared" si="30"/>
        <v>50</v>
      </c>
      <c r="Q81" s="4">
        <f t="shared" si="32"/>
        <v>420</v>
      </c>
      <c r="R81" s="4">
        <f>IF(WEEKNUM(B81)=WEEKNUM(EOMONTH(B81,0)), 500, 0)</f>
        <v>500</v>
      </c>
      <c r="S81" s="4">
        <f>IF(WEEKNUM(B81)=WEEKNUM(EOMONTH(B81,0)), 500, 0)</f>
        <v>500</v>
      </c>
      <c r="T81" s="4">
        <f>IF(WEEKNUM(B81)=WEEKNUM(EOMONTH(B81,0)), 76, 0)</f>
        <v>76</v>
      </c>
      <c r="Y81" s="4">
        <f t="shared" si="40"/>
        <v>0</v>
      </c>
      <c r="AE81" s="4">
        <f t="shared" si="27"/>
        <v>88</v>
      </c>
      <c r="AF81" s="7">
        <f t="shared" si="24"/>
        <v>1634</v>
      </c>
      <c r="AG81" s="4">
        <f>IF(WEEKNUM(B81)=WEEKNUM(EOMONTH(B81,0)), 2590, 0)</f>
        <v>2590</v>
      </c>
      <c r="AK81" s="4">
        <f t="shared" si="17"/>
        <v>955</v>
      </c>
      <c r="AM81">
        <f t="shared" si="41"/>
        <v>63.100000000000037</v>
      </c>
      <c r="AN81" s="2">
        <f t="shared" si="18"/>
        <v>45900</v>
      </c>
      <c r="AP81">
        <f t="shared" si="28"/>
        <v>21.5</v>
      </c>
    </row>
    <row r="82" spans="1:42">
      <c r="A82" t="str">
        <f t="shared" ca="1" si="19"/>
        <v/>
      </c>
      <c r="B82" s="2">
        <v>45901</v>
      </c>
      <c r="C82" s="7">
        <f t="shared" si="29"/>
        <v>1999</v>
      </c>
      <c r="D82" s="4">
        <f t="shared" si="36"/>
        <v>0</v>
      </c>
      <c r="E82" s="4">
        <f t="shared" si="31"/>
        <v>0</v>
      </c>
      <c r="F82" s="4">
        <f t="shared" si="26"/>
        <v>20</v>
      </c>
      <c r="I82" s="4">
        <f t="shared" si="37"/>
        <v>50</v>
      </c>
      <c r="J82" s="4">
        <v>30</v>
      </c>
      <c r="K82" s="4">
        <f t="shared" si="35"/>
        <v>15</v>
      </c>
      <c r="L82" s="4">
        <v>13</v>
      </c>
      <c r="M82" s="4">
        <v>30</v>
      </c>
      <c r="N82" s="4">
        <f>IF(MOD(WEEKNUM(B65),8)=1, 50, 0)</f>
        <v>0</v>
      </c>
      <c r="P82" s="4">
        <f t="shared" si="30"/>
        <v>0</v>
      </c>
      <c r="Q82" s="4">
        <f t="shared" si="32"/>
        <v>0</v>
      </c>
      <c r="R82" s="4">
        <f>IF(WEEKNUM(B82)=WEEKNUM(EOMONTH(B82,0)), 500, 0)</f>
        <v>0</v>
      </c>
      <c r="S82" s="4">
        <f>IF(WEEKNUM(B82)=WEEKNUM(EOMONTH(B82,0)), 500, 0)</f>
        <v>0</v>
      </c>
      <c r="T82" s="4">
        <f t="shared" si="42"/>
        <v>0</v>
      </c>
      <c r="Y82" s="4">
        <f t="shared" si="40"/>
        <v>0</v>
      </c>
      <c r="AE82" s="4">
        <f t="shared" si="27"/>
        <v>158</v>
      </c>
      <c r="AF82" s="7">
        <f t="shared" si="24"/>
        <v>158</v>
      </c>
      <c r="AG82" s="4">
        <f>IF(WEEKNUM(B82)=WEEKNUM(EOMONTH(B82,0)), 2590, 0)</f>
        <v>0</v>
      </c>
      <c r="AK82" s="4">
        <f t="shared" si="17"/>
        <v>1841</v>
      </c>
      <c r="AM82">
        <f t="shared" si="41"/>
        <v>62.80000000000004</v>
      </c>
      <c r="AN82" s="2">
        <f t="shared" si="18"/>
        <v>45901</v>
      </c>
      <c r="AP82">
        <f t="shared" si="28"/>
        <v>22</v>
      </c>
    </row>
    <row r="83" spans="1:42">
      <c r="A83" t="str">
        <f t="shared" ca="1" si="19"/>
        <v/>
      </c>
      <c r="B83" s="2">
        <v>45908</v>
      </c>
      <c r="C83" s="7">
        <f t="shared" si="29"/>
        <v>1841</v>
      </c>
      <c r="D83" s="4">
        <f t="shared" si="36"/>
        <v>0</v>
      </c>
      <c r="E83" s="4">
        <f t="shared" si="31"/>
        <v>0</v>
      </c>
      <c r="F83" s="4">
        <f t="shared" si="26"/>
        <v>0</v>
      </c>
      <c r="I83" s="4">
        <f t="shared" si="37"/>
        <v>0</v>
      </c>
      <c r="J83" s="4">
        <v>30</v>
      </c>
      <c r="K83" s="4">
        <f t="shared" si="35"/>
        <v>0</v>
      </c>
      <c r="L83" s="4">
        <v>13</v>
      </c>
      <c r="M83" s="4">
        <v>30</v>
      </c>
      <c r="N83" s="4">
        <f>IF(MOD(WEEKNUM(B66),8)=1, 50, 0)</f>
        <v>0</v>
      </c>
      <c r="P83" s="4">
        <f t="shared" si="30"/>
        <v>0</v>
      </c>
      <c r="Q83" s="4">
        <f t="shared" si="32"/>
        <v>0</v>
      </c>
      <c r="R83" s="4">
        <f>IF(WEEKNUM(B83)=WEEKNUM(EOMONTH(B83,0)), 500, 0)</f>
        <v>0</v>
      </c>
      <c r="S83" s="4">
        <f>IF(WEEKNUM(B83)=WEEKNUM(EOMONTH(B83,0)), 500, 0)</f>
        <v>0</v>
      </c>
      <c r="T83" s="4">
        <f t="shared" si="42"/>
        <v>0</v>
      </c>
      <c r="Y83" s="4">
        <f t="shared" si="40"/>
        <v>0</v>
      </c>
      <c r="AE83" s="4">
        <f t="shared" si="27"/>
        <v>73</v>
      </c>
      <c r="AF83" s="7">
        <f t="shared" si="24"/>
        <v>73</v>
      </c>
      <c r="AG83" s="4">
        <f>IF(WEEKNUM(B83)=WEEKNUM(EOMONTH(B83,0)), 2590, 0)</f>
        <v>0</v>
      </c>
      <c r="AK83" s="4">
        <f t="shared" si="17"/>
        <v>1768</v>
      </c>
      <c r="AM83">
        <f t="shared" si="41"/>
        <v>62.500000000000043</v>
      </c>
      <c r="AN83" s="2">
        <f t="shared" si="18"/>
        <v>45908</v>
      </c>
      <c r="AP83">
        <f t="shared" si="28"/>
        <v>22.5</v>
      </c>
    </row>
    <row r="84" spans="1:42">
      <c r="A84" t="str">
        <f t="shared" ca="1" si="19"/>
        <v/>
      </c>
      <c r="B84" s="2">
        <v>45915</v>
      </c>
      <c r="C84" s="7">
        <f t="shared" si="29"/>
        <v>1768</v>
      </c>
      <c r="D84" s="4">
        <f t="shared" si="36"/>
        <v>0</v>
      </c>
      <c r="E84" s="4">
        <f t="shared" si="31"/>
        <v>0</v>
      </c>
      <c r="F84" s="4">
        <f t="shared" si="26"/>
        <v>0</v>
      </c>
      <c r="I84" s="4">
        <f t="shared" si="37"/>
        <v>50</v>
      </c>
      <c r="J84" s="4">
        <v>30</v>
      </c>
      <c r="K84" s="4">
        <f t="shared" si="35"/>
        <v>15</v>
      </c>
      <c r="L84" s="4">
        <v>13</v>
      </c>
      <c r="M84" s="4">
        <v>30</v>
      </c>
      <c r="N84" s="4">
        <f>IF(MOD(WEEKNUM(B67),8)=1, 50, 0)</f>
        <v>0</v>
      </c>
      <c r="P84" s="4">
        <f t="shared" si="30"/>
        <v>0</v>
      </c>
      <c r="Q84" s="4">
        <f t="shared" si="32"/>
        <v>0</v>
      </c>
      <c r="R84" s="4">
        <f>IF(WEEKNUM(B84)=WEEKNUM(EOMONTH(B84,0)), 500, 0)</f>
        <v>0</v>
      </c>
      <c r="S84" s="4">
        <f>IF(WEEKNUM(B84)=WEEKNUM(EOMONTH(B84,0)), 500, 0)</f>
        <v>0</v>
      </c>
      <c r="T84" s="4">
        <f t="shared" si="42"/>
        <v>0</v>
      </c>
      <c r="Y84" s="4">
        <f t="shared" si="40"/>
        <v>0</v>
      </c>
      <c r="AE84" s="4">
        <f t="shared" si="27"/>
        <v>138</v>
      </c>
      <c r="AF84" s="7">
        <f t="shared" si="24"/>
        <v>138</v>
      </c>
      <c r="AG84" s="4">
        <f>IF(WEEKNUM(B84)=WEEKNUM(EOMONTH(B84,0)), 2590, 0)</f>
        <v>0</v>
      </c>
      <c r="AK84" s="4">
        <f t="shared" si="17"/>
        <v>1630</v>
      </c>
      <c r="AM84">
        <f t="shared" si="41"/>
        <v>62.200000000000045</v>
      </c>
      <c r="AN84" s="2">
        <f t="shared" si="18"/>
        <v>45915</v>
      </c>
      <c r="AP84">
        <f t="shared" si="28"/>
        <v>23</v>
      </c>
    </row>
    <row r="85" spans="1:42">
      <c r="A85" t="str">
        <f t="shared" ca="1" si="19"/>
        <v/>
      </c>
      <c r="B85" s="2">
        <v>45922</v>
      </c>
      <c r="C85" s="7">
        <f t="shared" si="29"/>
        <v>1630</v>
      </c>
      <c r="D85" s="4">
        <f t="shared" si="36"/>
        <v>0</v>
      </c>
      <c r="E85" s="4">
        <f t="shared" si="31"/>
        <v>0</v>
      </c>
      <c r="F85" s="4">
        <f t="shared" si="26"/>
        <v>0</v>
      </c>
      <c r="I85" s="4">
        <f t="shared" si="37"/>
        <v>0</v>
      </c>
      <c r="J85" s="4">
        <v>30</v>
      </c>
      <c r="K85" s="4">
        <f t="shared" si="35"/>
        <v>0</v>
      </c>
      <c r="L85" s="4">
        <v>13</v>
      </c>
      <c r="M85" s="4">
        <v>30</v>
      </c>
      <c r="N85" s="4">
        <f>IF(MOD(WEEKNUM(B68),8)=1, 50, 0)</f>
        <v>0</v>
      </c>
      <c r="P85" s="4">
        <f t="shared" si="30"/>
        <v>0</v>
      </c>
      <c r="Q85" s="4">
        <f t="shared" si="32"/>
        <v>0</v>
      </c>
      <c r="R85" s="4">
        <f>IF(WEEKNUM(B85)=WEEKNUM(EOMONTH(B85,0)), 500, 0)</f>
        <v>0</v>
      </c>
      <c r="S85" s="4">
        <f>IF(WEEKNUM(B85)=WEEKNUM(EOMONTH(B85,0)), 500, 0)</f>
        <v>0</v>
      </c>
      <c r="T85" s="4">
        <f t="shared" si="42"/>
        <v>0</v>
      </c>
      <c r="Y85" s="4">
        <f t="shared" si="40"/>
        <v>0</v>
      </c>
      <c r="AE85" s="4">
        <f t="shared" si="27"/>
        <v>73</v>
      </c>
      <c r="AF85" s="7">
        <f t="shared" si="24"/>
        <v>73</v>
      </c>
      <c r="AG85" s="4">
        <f>IF(WEEKNUM(B85)=WEEKNUM(EOMONTH(B85,0)), 2590, 0)</f>
        <v>0</v>
      </c>
      <c r="AK85" s="4">
        <f t="shared" si="17"/>
        <v>1557</v>
      </c>
      <c r="AM85">
        <f t="shared" si="41"/>
        <v>61.900000000000048</v>
      </c>
      <c r="AN85" s="2">
        <f t="shared" si="18"/>
        <v>45922</v>
      </c>
      <c r="AP85">
        <f t="shared" si="28"/>
        <v>23.5</v>
      </c>
    </row>
    <row r="86" spans="1:42">
      <c r="A86" t="str">
        <f t="shared" ca="1" si="19"/>
        <v/>
      </c>
      <c r="B86" s="2">
        <v>45929</v>
      </c>
      <c r="C86" s="7">
        <f t="shared" si="29"/>
        <v>1557</v>
      </c>
      <c r="D86" s="4">
        <f t="shared" si="36"/>
        <v>0</v>
      </c>
      <c r="E86" s="4">
        <f t="shared" si="31"/>
        <v>15</v>
      </c>
      <c r="F86" s="4">
        <f t="shared" si="26"/>
        <v>0</v>
      </c>
      <c r="H86" s="4">
        <v>100</v>
      </c>
      <c r="I86" s="4">
        <f t="shared" si="37"/>
        <v>50</v>
      </c>
      <c r="J86" s="4">
        <v>30</v>
      </c>
      <c r="K86" s="4">
        <f t="shared" si="35"/>
        <v>15</v>
      </c>
      <c r="L86" s="4">
        <v>13</v>
      </c>
      <c r="M86" s="4">
        <v>30</v>
      </c>
      <c r="N86" s="4">
        <f>IF(MOD(WEEKNUM(B69),8)=1, 50, 0)</f>
        <v>0</v>
      </c>
      <c r="P86" s="4">
        <f t="shared" si="30"/>
        <v>50</v>
      </c>
      <c r="Q86" s="4">
        <f t="shared" si="32"/>
        <v>420</v>
      </c>
      <c r="R86" s="4">
        <f>IF(WEEKNUM(B86)=WEEKNUM(EOMONTH(B86,0)), 500, 0)</f>
        <v>500</v>
      </c>
      <c r="S86" s="4">
        <f>IF(WEEKNUM(B86)=WEEKNUM(EOMONTH(B86,0)), 500, 0)</f>
        <v>500</v>
      </c>
      <c r="T86" s="4">
        <f t="shared" si="42"/>
        <v>76</v>
      </c>
      <c r="Y86" s="4">
        <f t="shared" si="40"/>
        <v>0</v>
      </c>
      <c r="AE86" s="4">
        <f t="shared" si="27"/>
        <v>253</v>
      </c>
      <c r="AF86" s="7">
        <f t="shared" si="24"/>
        <v>1799</v>
      </c>
      <c r="AG86" s="4">
        <f>IF(WEEKNUM(B86)=WEEKNUM(EOMONTH(B86,0)), 2590, 0)</f>
        <v>2590</v>
      </c>
      <c r="AK86" s="4">
        <f t="shared" si="17"/>
        <v>1304</v>
      </c>
      <c r="AM86">
        <f t="shared" si="41"/>
        <v>61.600000000000051</v>
      </c>
      <c r="AN86" s="2">
        <f t="shared" si="18"/>
        <v>45929</v>
      </c>
      <c r="AP86">
        <f t="shared" si="28"/>
        <v>24</v>
      </c>
    </row>
    <row r="87" spans="1:42">
      <c r="A87" t="str">
        <f t="shared" ca="1" si="19"/>
        <v/>
      </c>
      <c r="B87" s="2">
        <v>45936</v>
      </c>
      <c r="C87" s="7">
        <f t="shared" si="29"/>
        <v>2348</v>
      </c>
      <c r="D87" s="4">
        <f t="shared" si="36"/>
        <v>0</v>
      </c>
      <c r="E87" s="4">
        <f t="shared" si="31"/>
        <v>0</v>
      </c>
      <c r="F87" s="4">
        <f t="shared" si="26"/>
        <v>20</v>
      </c>
      <c r="I87" s="4">
        <f t="shared" si="37"/>
        <v>0</v>
      </c>
      <c r="J87" s="4">
        <v>30</v>
      </c>
      <c r="K87" s="4">
        <f t="shared" si="35"/>
        <v>0</v>
      </c>
      <c r="L87" s="4">
        <v>13</v>
      </c>
      <c r="M87" s="4">
        <v>30</v>
      </c>
      <c r="N87" s="4">
        <f>IF(MOD(WEEKNUM(B70),8)=1, 50, 0)</f>
        <v>0</v>
      </c>
      <c r="P87" s="4">
        <f t="shared" si="30"/>
        <v>0</v>
      </c>
      <c r="Q87" s="4">
        <f t="shared" si="32"/>
        <v>0</v>
      </c>
      <c r="R87" s="4">
        <f>IF(WEEKNUM(B87)=WEEKNUM(EOMONTH(B87,0)), 500, 0)</f>
        <v>0</v>
      </c>
      <c r="S87" s="4">
        <f>IF(WEEKNUM(B87)=WEEKNUM(EOMONTH(B87,0)), 500, 0)</f>
        <v>0</v>
      </c>
      <c r="T87" s="4">
        <f t="shared" si="42"/>
        <v>0</v>
      </c>
      <c r="Y87" s="4">
        <f t="shared" si="40"/>
        <v>0</v>
      </c>
      <c r="AE87" s="4">
        <f t="shared" si="27"/>
        <v>93</v>
      </c>
      <c r="AF87" s="7">
        <f t="shared" si="24"/>
        <v>93</v>
      </c>
      <c r="AG87" s="4">
        <f>IF(WEEKNUM(B87)=WEEKNUM(EOMONTH(B87,0)), 2590, 0)</f>
        <v>0</v>
      </c>
      <c r="AK87" s="4">
        <f t="shared" si="17"/>
        <v>2255</v>
      </c>
      <c r="AM87">
        <f t="shared" si="41"/>
        <v>61.300000000000054</v>
      </c>
      <c r="AN87" s="2">
        <f t="shared" si="18"/>
        <v>45936</v>
      </c>
      <c r="AP87">
        <f t="shared" si="28"/>
        <v>24.5</v>
      </c>
    </row>
    <row r="88" spans="1:42">
      <c r="A88" t="str">
        <f t="shared" ca="1" si="19"/>
        <v/>
      </c>
      <c r="B88" s="2">
        <v>45943</v>
      </c>
      <c r="C88" s="7">
        <f t="shared" si="29"/>
        <v>2255</v>
      </c>
      <c r="D88" s="4">
        <f t="shared" si="36"/>
        <v>79</v>
      </c>
      <c r="E88" s="4">
        <f t="shared" si="31"/>
        <v>0</v>
      </c>
      <c r="F88" s="4">
        <f t="shared" si="26"/>
        <v>0</v>
      </c>
      <c r="I88" s="4">
        <f t="shared" si="37"/>
        <v>50</v>
      </c>
      <c r="J88" s="4">
        <v>30</v>
      </c>
      <c r="K88" s="4">
        <f t="shared" si="35"/>
        <v>15</v>
      </c>
      <c r="L88" s="4">
        <v>13</v>
      </c>
      <c r="M88" s="4">
        <v>30</v>
      </c>
      <c r="N88" s="4">
        <f>IF(MOD(WEEKNUM(B71),8)=1, 50, 0)</f>
        <v>50</v>
      </c>
      <c r="P88" s="4">
        <f t="shared" si="30"/>
        <v>0</v>
      </c>
      <c r="Q88" s="4">
        <f t="shared" si="32"/>
        <v>0</v>
      </c>
      <c r="R88" s="4">
        <f>IF(WEEKNUM(B88)=WEEKNUM(EOMONTH(B88,0)), 500, 0)</f>
        <v>0</v>
      </c>
      <c r="S88" s="4">
        <f>IF(WEEKNUM(B88)=WEEKNUM(EOMONTH(B88,0)), 500, 0)</f>
        <v>0</v>
      </c>
      <c r="T88" s="4">
        <f t="shared" si="42"/>
        <v>0</v>
      </c>
      <c r="Y88" s="4">
        <f t="shared" si="40"/>
        <v>0</v>
      </c>
      <c r="AE88" s="4">
        <f t="shared" si="27"/>
        <v>267</v>
      </c>
      <c r="AF88" s="7">
        <f t="shared" si="24"/>
        <v>267</v>
      </c>
      <c r="AG88" s="4">
        <f>IF(WEEKNUM(B88)=WEEKNUM(EOMONTH(B88,0)), 2590, 0)</f>
        <v>0</v>
      </c>
      <c r="AK88" s="4">
        <f t="shared" si="17"/>
        <v>1988</v>
      </c>
      <c r="AM88">
        <f t="shared" si="41"/>
        <v>61.000000000000057</v>
      </c>
      <c r="AN88" s="2">
        <f t="shared" si="18"/>
        <v>45943</v>
      </c>
      <c r="AP88">
        <f t="shared" si="28"/>
        <v>25</v>
      </c>
    </row>
    <row r="89" spans="1:42">
      <c r="A89" t="str">
        <f t="shared" ca="1" si="19"/>
        <v/>
      </c>
      <c r="B89" s="2">
        <v>45950</v>
      </c>
      <c r="C89" s="7">
        <f t="shared" si="29"/>
        <v>1988</v>
      </c>
      <c r="D89" s="4">
        <f t="shared" si="36"/>
        <v>0</v>
      </c>
      <c r="E89" s="4">
        <f t="shared" si="31"/>
        <v>0</v>
      </c>
      <c r="F89" s="4">
        <f t="shared" si="26"/>
        <v>0</v>
      </c>
      <c r="I89" s="4">
        <f t="shared" si="37"/>
        <v>0</v>
      </c>
      <c r="J89" s="4">
        <v>30</v>
      </c>
      <c r="K89" s="4">
        <f t="shared" si="35"/>
        <v>0</v>
      </c>
      <c r="L89" s="4">
        <v>13</v>
      </c>
      <c r="M89" s="4">
        <v>30</v>
      </c>
      <c r="N89" s="4">
        <f>IF(MOD(WEEKNUM(B72),8)=1, 50, 0)</f>
        <v>0</v>
      </c>
      <c r="P89" s="4">
        <f t="shared" si="30"/>
        <v>0</v>
      </c>
      <c r="Q89" s="4">
        <f t="shared" si="32"/>
        <v>0</v>
      </c>
      <c r="R89" s="4">
        <f>IF(WEEKNUM(B89)=WEEKNUM(EOMONTH(B89,0)), 500, 0)</f>
        <v>0</v>
      </c>
      <c r="S89" s="4">
        <f>IF(WEEKNUM(B89)=WEEKNUM(EOMONTH(B89,0)), 500, 0)</f>
        <v>0</v>
      </c>
      <c r="T89" s="4">
        <f t="shared" si="42"/>
        <v>0</v>
      </c>
      <c r="Y89" s="4">
        <f t="shared" si="40"/>
        <v>0</v>
      </c>
      <c r="AE89" s="4">
        <f t="shared" si="27"/>
        <v>73</v>
      </c>
      <c r="AF89" s="7">
        <f t="shared" si="24"/>
        <v>73</v>
      </c>
      <c r="AG89" s="4">
        <f>IF(WEEKNUM(B89)=WEEKNUM(EOMONTH(B89,0)), 2590, 0)</f>
        <v>0</v>
      </c>
      <c r="AK89" s="4">
        <f t="shared" si="17"/>
        <v>1915</v>
      </c>
      <c r="AM89">
        <f t="shared" si="41"/>
        <v>60.70000000000006</v>
      </c>
      <c r="AN89" s="2">
        <f t="shared" si="18"/>
        <v>45950</v>
      </c>
      <c r="AP89">
        <f t="shared" si="28"/>
        <v>25.5</v>
      </c>
    </row>
    <row r="90" spans="1:42">
      <c r="A90" t="str">
        <f t="shared" ca="1" si="19"/>
        <v/>
      </c>
      <c r="B90" s="2">
        <v>45957</v>
      </c>
      <c r="C90" s="7">
        <f t="shared" si="29"/>
        <v>1915</v>
      </c>
      <c r="D90" s="4">
        <f t="shared" si="36"/>
        <v>0</v>
      </c>
      <c r="E90" s="4">
        <f t="shared" si="31"/>
        <v>15</v>
      </c>
      <c r="F90" s="4">
        <f t="shared" si="26"/>
        <v>0</v>
      </c>
      <c r="I90" s="4">
        <f t="shared" si="37"/>
        <v>50</v>
      </c>
      <c r="J90" s="4">
        <v>30</v>
      </c>
      <c r="K90" s="4">
        <f t="shared" si="35"/>
        <v>15</v>
      </c>
      <c r="L90" s="4">
        <v>13</v>
      </c>
      <c r="M90" s="4">
        <v>30</v>
      </c>
      <c r="N90" s="4">
        <f>IF(MOD(WEEKNUM(B73),8)=1, 50, 0)</f>
        <v>0</v>
      </c>
      <c r="P90" s="4">
        <f t="shared" si="30"/>
        <v>50</v>
      </c>
      <c r="Q90" s="4">
        <f t="shared" si="32"/>
        <v>420</v>
      </c>
      <c r="R90" s="4">
        <f>IF(WEEKNUM(B90)=WEEKNUM(EOMONTH(B90,0)), 500, 0)</f>
        <v>500</v>
      </c>
      <c r="S90" s="4">
        <f>IF(WEEKNUM(B90)=WEEKNUM(EOMONTH(B90,0)), 500, 0)</f>
        <v>500</v>
      </c>
      <c r="T90" s="4">
        <f t="shared" si="42"/>
        <v>76</v>
      </c>
      <c r="W90" s="4">
        <v>10</v>
      </c>
      <c r="Y90" s="4">
        <f t="shared" si="40"/>
        <v>0</v>
      </c>
      <c r="AE90" s="4">
        <f t="shared" si="27"/>
        <v>153</v>
      </c>
      <c r="AF90" s="7">
        <f t="shared" si="24"/>
        <v>1709</v>
      </c>
      <c r="AG90" s="4">
        <f>IF(WEEKNUM(B90)=WEEKNUM(EOMONTH(B90,0)), 2590, 0)</f>
        <v>2590</v>
      </c>
      <c r="AK90" s="4">
        <f t="shared" si="17"/>
        <v>1762</v>
      </c>
      <c r="AM90">
        <f t="shared" si="41"/>
        <v>60.400000000000063</v>
      </c>
      <c r="AN90" s="2">
        <f t="shared" si="18"/>
        <v>45957</v>
      </c>
      <c r="AP90">
        <f t="shared" si="28"/>
        <v>26</v>
      </c>
    </row>
    <row r="91" spans="1:42">
      <c r="A91" t="str">
        <f t="shared" ca="1" si="19"/>
        <v/>
      </c>
      <c r="B91" s="2">
        <v>45964</v>
      </c>
      <c r="C91" s="7">
        <f t="shared" si="29"/>
        <v>2796</v>
      </c>
      <c r="D91" s="4">
        <f t="shared" si="36"/>
        <v>0</v>
      </c>
      <c r="E91" s="4">
        <f t="shared" si="31"/>
        <v>0</v>
      </c>
      <c r="F91" s="4">
        <f t="shared" si="26"/>
        <v>20</v>
      </c>
      <c r="I91" s="4">
        <f t="shared" si="37"/>
        <v>0</v>
      </c>
      <c r="J91" s="4">
        <v>30</v>
      </c>
      <c r="K91" s="4">
        <f t="shared" si="35"/>
        <v>0</v>
      </c>
      <c r="L91" s="4">
        <v>13</v>
      </c>
      <c r="M91" s="4">
        <v>30</v>
      </c>
      <c r="N91" s="4">
        <f>IF(MOD(WEEKNUM(B74),8)=1, 50, 0)</f>
        <v>0</v>
      </c>
      <c r="P91" s="4">
        <f t="shared" si="30"/>
        <v>0</v>
      </c>
      <c r="Q91" s="4">
        <f t="shared" si="32"/>
        <v>0</v>
      </c>
      <c r="R91" s="4">
        <f>IF(WEEKNUM(B91)=WEEKNUM(EOMONTH(B91,0)), 500, 0)</f>
        <v>0</v>
      </c>
      <c r="S91" s="4">
        <f>IF(WEEKNUM(B91)=WEEKNUM(EOMONTH(B91,0)), 500, 0)</f>
        <v>0</v>
      </c>
      <c r="T91" s="4">
        <f t="shared" si="42"/>
        <v>0</v>
      </c>
      <c r="Y91" s="4">
        <f t="shared" si="40"/>
        <v>0</v>
      </c>
      <c r="AE91" s="4">
        <f t="shared" si="27"/>
        <v>93</v>
      </c>
      <c r="AF91" s="7">
        <f t="shared" si="24"/>
        <v>93</v>
      </c>
      <c r="AG91" s="4">
        <f>IF(WEEKNUM(B91)=WEEKNUM(EOMONTH(B91,0)), 2590, 0)</f>
        <v>0</v>
      </c>
      <c r="AK91" s="4">
        <f t="shared" si="17"/>
        <v>2703</v>
      </c>
      <c r="AM91">
        <f t="shared" si="41"/>
        <v>60.100000000000065</v>
      </c>
      <c r="AN91" s="2">
        <f t="shared" si="18"/>
        <v>45964</v>
      </c>
      <c r="AP91">
        <f t="shared" si="28"/>
        <v>26.5</v>
      </c>
    </row>
    <row r="92" spans="1:42">
      <c r="A92" t="str">
        <f t="shared" ca="1" si="19"/>
        <v/>
      </c>
      <c r="B92" s="2">
        <v>45971</v>
      </c>
      <c r="C92" s="7">
        <f t="shared" si="29"/>
        <v>2703</v>
      </c>
      <c r="D92" s="4">
        <f t="shared" si="36"/>
        <v>0</v>
      </c>
      <c r="E92" s="4">
        <f t="shared" si="31"/>
        <v>0</v>
      </c>
      <c r="F92" s="4">
        <f t="shared" si="26"/>
        <v>0</v>
      </c>
      <c r="I92" s="4">
        <f t="shared" si="37"/>
        <v>50</v>
      </c>
      <c r="J92" s="4">
        <v>30</v>
      </c>
      <c r="K92" s="4">
        <f t="shared" si="35"/>
        <v>15</v>
      </c>
      <c r="L92" s="4">
        <v>13</v>
      </c>
      <c r="M92" s="4">
        <v>30</v>
      </c>
      <c r="N92" s="4">
        <f>IF(MOD(WEEKNUM(B75),8)=1, 50, 0)</f>
        <v>0</v>
      </c>
      <c r="P92" s="4">
        <f t="shared" si="30"/>
        <v>0</v>
      </c>
      <c r="Q92" s="4">
        <f t="shared" si="32"/>
        <v>0</v>
      </c>
      <c r="R92" s="4">
        <f>IF(WEEKNUM(B92)=WEEKNUM(EOMONTH(B92,0)), 500, 0)</f>
        <v>0</v>
      </c>
      <c r="S92" s="4">
        <f>IF(WEEKNUM(B92)=WEEKNUM(EOMONTH(B92,0)), 500, 0)</f>
        <v>0</v>
      </c>
      <c r="T92" s="4">
        <f t="shared" si="42"/>
        <v>0</v>
      </c>
      <c r="Y92" s="4">
        <f t="shared" si="40"/>
        <v>0</v>
      </c>
      <c r="AE92" s="4">
        <f t="shared" si="27"/>
        <v>138</v>
      </c>
      <c r="AF92" s="7">
        <f t="shared" si="24"/>
        <v>138</v>
      </c>
      <c r="AG92" s="4">
        <f>IF(WEEKNUM(B92)=WEEKNUM(EOMONTH(B92,0)), 2590, 0)</f>
        <v>0</v>
      </c>
      <c r="AK92" s="4">
        <f t="shared" si="17"/>
        <v>2565</v>
      </c>
      <c r="AM92">
        <f t="shared" si="41"/>
        <v>59.800000000000068</v>
      </c>
      <c r="AN92" s="2">
        <f t="shared" si="18"/>
        <v>45971</v>
      </c>
      <c r="AP92">
        <f t="shared" si="28"/>
        <v>27</v>
      </c>
    </row>
    <row r="93" spans="1:42">
      <c r="A93" t="str">
        <f t="shared" ca="1" si="19"/>
        <v/>
      </c>
      <c r="B93" s="2">
        <v>45978</v>
      </c>
      <c r="C93" s="7">
        <f t="shared" si="29"/>
        <v>2565</v>
      </c>
      <c r="D93" s="4">
        <f t="shared" si="36"/>
        <v>0</v>
      </c>
      <c r="E93" s="4">
        <f t="shared" si="31"/>
        <v>0</v>
      </c>
      <c r="F93" s="4">
        <f t="shared" si="26"/>
        <v>0</v>
      </c>
      <c r="I93" s="4">
        <f t="shared" si="37"/>
        <v>0</v>
      </c>
      <c r="J93" s="4">
        <v>30</v>
      </c>
      <c r="K93" s="4">
        <f t="shared" si="35"/>
        <v>0</v>
      </c>
      <c r="L93" s="4">
        <v>13</v>
      </c>
      <c r="M93" s="4">
        <v>30</v>
      </c>
      <c r="N93" s="4">
        <f>IF(MOD(WEEKNUM(B76),8)=1, 50, 0)</f>
        <v>0</v>
      </c>
      <c r="P93" s="4">
        <f t="shared" si="30"/>
        <v>0</v>
      </c>
      <c r="Q93" s="4">
        <f t="shared" si="32"/>
        <v>0</v>
      </c>
      <c r="R93" s="4">
        <f>IF(WEEKNUM(B93)=WEEKNUM(EOMONTH(B93,0)), 500, 0)</f>
        <v>0</v>
      </c>
      <c r="S93" s="4">
        <f>IF(WEEKNUM(B93)=WEEKNUM(EOMONTH(B93,0)), 500, 0)</f>
        <v>0</v>
      </c>
      <c r="T93" s="4">
        <f t="shared" si="42"/>
        <v>0</v>
      </c>
      <c r="U93" s="4">
        <v>150</v>
      </c>
      <c r="Y93" s="4">
        <f t="shared" si="40"/>
        <v>0</v>
      </c>
      <c r="AE93" s="4">
        <f t="shared" si="27"/>
        <v>223</v>
      </c>
      <c r="AF93" s="7">
        <f t="shared" si="24"/>
        <v>223</v>
      </c>
      <c r="AG93" s="4">
        <f>IF(WEEKNUM(B93)=WEEKNUM(EOMONTH(B93,0)), 2590, 0)</f>
        <v>0</v>
      </c>
      <c r="AK93" s="4">
        <f t="shared" si="17"/>
        <v>2342</v>
      </c>
      <c r="AM93">
        <f t="shared" si="41"/>
        <v>59.500000000000071</v>
      </c>
      <c r="AN93" s="2">
        <f t="shared" si="18"/>
        <v>45978</v>
      </c>
      <c r="AP93">
        <f t="shared" si="28"/>
        <v>27.5</v>
      </c>
    </row>
    <row r="94" spans="1:42">
      <c r="A94" t="str">
        <f t="shared" ca="1" si="19"/>
        <v/>
      </c>
      <c r="B94" s="2">
        <v>45991</v>
      </c>
      <c r="C94" s="7">
        <f t="shared" si="29"/>
        <v>2342</v>
      </c>
      <c r="D94" s="4">
        <f t="shared" si="36"/>
        <v>0</v>
      </c>
      <c r="E94" s="4">
        <f t="shared" si="31"/>
        <v>15</v>
      </c>
      <c r="F94" s="4">
        <f t="shared" si="26"/>
        <v>0</v>
      </c>
      <c r="I94" s="4">
        <f t="shared" si="37"/>
        <v>50</v>
      </c>
      <c r="J94" s="4">
        <v>30</v>
      </c>
      <c r="K94" s="4">
        <f t="shared" si="35"/>
        <v>15</v>
      </c>
      <c r="L94" s="4">
        <v>13</v>
      </c>
      <c r="M94" s="4">
        <v>30</v>
      </c>
      <c r="N94" s="4">
        <f>IF(MOD(WEEKNUM(B77),8)=1, 50, 0)</f>
        <v>0</v>
      </c>
      <c r="P94" s="4">
        <f t="shared" si="30"/>
        <v>50</v>
      </c>
      <c r="Q94" s="4">
        <f t="shared" si="32"/>
        <v>420</v>
      </c>
      <c r="R94" s="4">
        <f>IF(WEEKNUM(B94)=WEEKNUM(EOMONTH(B94,0)), 500, 0)</f>
        <v>500</v>
      </c>
      <c r="S94" s="4">
        <f>IF(WEEKNUM(B94)=WEEKNUM(EOMONTH(B94,0)), 500, 0)</f>
        <v>500</v>
      </c>
      <c r="T94" s="4">
        <f t="shared" si="42"/>
        <v>76</v>
      </c>
      <c r="Y94" s="4">
        <f t="shared" si="40"/>
        <v>0</v>
      </c>
      <c r="AC94" s="4">
        <v>600</v>
      </c>
      <c r="AE94" s="4">
        <f t="shared" si="27"/>
        <v>153</v>
      </c>
      <c r="AF94" s="7">
        <f t="shared" si="24"/>
        <v>2299</v>
      </c>
      <c r="AG94" s="4">
        <f>IF(WEEKNUM(B94)=WEEKNUM(EOMONTH(B94,0)), 2590, 0)</f>
        <v>2590</v>
      </c>
      <c r="AK94" s="4">
        <f t="shared" si="17"/>
        <v>2189</v>
      </c>
      <c r="AM94">
        <f t="shared" si="41"/>
        <v>59.200000000000074</v>
      </c>
      <c r="AN94" s="2">
        <f t="shared" si="18"/>
        <v>45991</v>
      </c>
      <c r="AP94">
        <f t="shared" si="28"/>
        <v>28</v>
      </c>
    </row>
    <row r="95" spans="1:42">
      <c r="A95" t="str">
        <f t="shared" ca="1" si="19"/>
        <v/>
      </c>
      <c r="B95" s="2">
        <v>45992</v>
      </c>
      <c r="C95" s="7">
        <f t="shared" si="29"/>
        <v>2633</v>
      </c>
      <c r="D95" s="4">
        <f t="shared" si="36"/>
        <v>0</v>
      </c>
      <c r="E95" s="4">
        <f t="shared" si="31"/>
        <v>0</v>
      </c>
      <c r="F95" s="4">
        <f t="shared" si="26"/>
        <v>20</v>
      </c>
      <c r="I95" s="4">
        <f t="shared" si="37"/>
        <v>0</v>
      </c>
      <c r="J95" s="4">
        <v>30</v>
      </c>
      <c r="K95" s="4">
        <f t="shared" si="35"/>
        <v>0</v>
      </c>
      <c r="L95" s="4">
        <v>13</v>
      </c>
      <c r="M95" s="4">
        <v>30</v>
      </c>
      <c r="N95" s="4">
        <f>IF(MOD(WEEKNUM(B78),8)=1, 50, 0)</f>
        <v>0</v>
      </c>
      <c r="P95" s="4">
        <f t="shared" si="30"/>
        <v>0</v>
      </c>
      <c r="Q95" s="4">
        <f t="shared" si="32"/>
        <v>0</v>
      </c>
      <c r="R95" s="4">
        <f>IF(WEEKNUM(B95)=WEEKNUM(EOMONTH(B95,0)), 500, 0)</f>
        <v>0</v>
      </c>
      <c r="S95" s="4">
        <f>IF(WEEKNUM(B95)=WEEKNUM(EOMONTH(B95,0)), 500, 0)</f>
        <v>0</v>
      </c>
      <c r="T95" s="4">
        <f t="shared" si="42"/>
        <v>0</v>
      </c>
      <c r="Y95" s="4">
        <f t="shared" si="40"/>
        <v>0</v>
      </c>
      <c r="AE95" s="4">
        <f t="shared" si="27"/>
        <v>93</v>
      </c>
      <c r="AF95" s="7">
        <f t="shared" si="24"/>
        <v>93</v>
      </c>
      <c r="AG95" s="4">
        <f>IF(WEEKNUM(B95)=WEEKNUM(EOMONTH(B95,0)), 2590, 0)</f>
        <v>0</v>
      </c>
      <c r="AK95" s="4">
        <f t="shared" si="17"/>
        <v>2540</v>
      </c>
      <c r="AM95">
        <f t="shared" si="41"/>
        <v>58.900000000000077</v>
      </c>
      <c r="AN95" s="2">
        <f t="shared" si="18"/>
        <v>45992</v>
      </c>
      <c r="AP95">
        <f t="shared" si="28"/>
        <v>28.5</v>
      </c>
    </row>
    <row r="96" spans="1:42">
      <c r="A96" t="str">
        <f t="shared" ca="1" si="19"/>
        <v/>
      </c>
      <c r="B96" s="2">
        <v>45999</v>
      </c>
      <c r="C96" s="7">
        <f t="shared" si="29"/>
        <v>2540</v>
      </c>
      <c r="D96" s="4">
        <f t="shared" si="36"/>
        <v>79</v>
      </c>
      <c r="E96" s="4">
        <f t="shared" si="31"/>
        <v>0</v>
      </c>
      <c r="F96" s="4">
        <f t="shared" si="26"/>
        <v>0</v>
      </c>
      <c r="G96" s="4">
        <v>500</v>
      </c>
      <c r="I96" s="4">
        <f t="shared" si="37"/>
        <v>50</v>
      </c>
      <c r="J96" s="4">
        <v>30</v>
      </c>
      <c r="K96" s="4">
        <f t="shared" si="35"/>
        <v>15</v>
      </c>
      <c r="L96" s="4">
        <v>13</v>
      </c>
      <c r="M96" s="4">
        <v>30</v>
      </c>
      <c r="N96" s="4">
        <f>IF(MOD(WEEKNUM(B79),8)=1, 50, 0)</f>
        <v>50</v>
      </c>
      <c r="P96" s="4">
        <f t="shared" si="30"/>
        <v>0</v>
      </c>
      <c r="Q96" s="4">
        <f t="shared" si="32"/>
        <v>0</v>
      </c>
      <c r="R96" s="4">
        <f>IF(WEEKNUM(B96)=WEEKNUM(EOMONTH(B96,0)), 500, 0)</f>
        <v>0</v>
      </c>
      <c r="S96" s="4">
        <f>IF(WEEKNUM(B96)=WEEKNUM(EOMONTH(B96,0)), 500, 0)</f>
        <v>0</v>
      </c>
      <c r="T96" s="4">
        <f t="shared" si="42"/>
        <v>0</v>
      </c>
      <c r="Y96" s="4">
        <f t="shared" si="40"/>
        <v>0</v>
      </c>
      <c r="AA96" s="4">
        <v>250</v>
      </c>
      <c r="AE96" s="4">
        <f t="shared" si="27"/>
        <v>1017</v>
      </c>
      <c r="AF96" s="7">
        <f t="shared" si="24"/>
        <v>1017</v>
      </c>
      <c r="AG96" s="4">
        <f>IF(WEEKNUM(B96)=WEEKNUM(EOMONTH(B96,0)), 2590, 0)</f>
        <v>0</v>
      </c>
      <c r="AK96" s="4">
        <f t="shared" si="17"/>
        <v>1523</v>
      </c>
      <c r="AM96">
        <f t="shared" si="41"/>
        <v>58.60000000000008</v>
      </c>
      <c r="AN96" s="2">
        <f t="shared" si="18"/>
        <v>45999</v>
      </c>
      <c r="AP96">
        <f t="shared" si="28"/>
        <v>29</v>
      </c>
    </row>
    <row r="97" spans="1:50">
      <c r="A97" t="str">
        <f t="shared" ca="1" si="19"/>
        <v/>
      </c>
      <c r="B97" s="2">
        <v>46006</v>
      </c>
      <c r="C97" s="7">
        <f t="shared" si="29"/>
        <v>1523</v>
      </c>
      <c r="D97" s="4">
        <f t="shared" si="36"/>
        <v>0</v>
      </c>
      <c r="E97" s="4">
        <f t="shared" si="31"/>
        <v>0</v>
      </c>
      <c r="F97" s="4">
        <f t="shared" si="26"/>
        <v>0</v>
      </c>
      <c r="I97" s="4">
        <f t="shared" si="37"/>
        <v>0</v>
      </c>
      <c r="J97" s="4">
        <v>30</v>
      </c>
      <c r="L97" s="4">
        <v>13</v>
      </c>
      <c r="M97" s="4">
        <v>30</v>
      </c>
      <c r="N97" s="4">
        <f>IF(MOD(WEEKNUM(B80),8)=1, 50, 0)</f>
        <v>0</v>
      </c>
      <c r="P97" s="4">
        <f t="shared" si="30"/>
        <v>0</v>
      </c>
      <c r="Q97" s="4">
        <f t="shared" si="32"/>
        <v>0</v>
      </c>
      <c r="R97" s="4">
        <f>IF(WEEKNUM(B97)=WEEKNUM(EOMONTH(B97,0)), 500, 0)</f>
        <v>0</v>
      </c>
      <c r="S97" s="4">
        <f>IF(WEEKNUM(B97)=WEEKNUM(EOMONTH(B97,0)), 500, 0)</f>
        <v>0</v>
      </c>
      <c r="T97" s="4">
        <f t="shared" si="42"/>
        <v>0</v>
      </c>
      <c r="Y97" s="4">
        <f t="shared" si="40"/>
        <v>0</v>
      </c>
      <c r="AE97" s="4">
        <f t="shared" si="27"/>
        <v>73</v>
      </c>
      <c r="AF97" s="7">
        <f t="shared" si="24"/>
        <v>73</v>
      </c>
      <c r="AG97" s="4">
        <f>IF(WEEKNUM(B97)=WEEKNUM(EOMONTH(B97,0)), 2590, 0)</f>
        <v>0</v>
      </c>
      <c r="AK97" s="4">
        <f t="shared" si="17"/>
        <v>1450</v>
      </c>
      <c r="AM97">
        <f t="shared" si="41"/>
        <v>58.300000000000082</v>
      </c>
      <c r="AN97" s="2">
        <f t="shared" si="18"/>
        <v>46006</v>
      </c>
      <c r="AP97">
        <f t="shared" si="28"/>
        <v>29.5</v>
      </c>
    </row>
    <row r="98" spans="1:50">
      <c r="A98" t="str">
        <f t="shared" ca="1" si="19"/>
        <v/>
      </c>
      <c r="B98" s="2">
        <v>46013</v>
      </c>
      <c r="C98" s="7">
        <f t="shared" si="29"/>
        <v>1450</v>
      </c>
      <c r="D98" s="4">
        <f t="shared" si="36"/>
        <v>0</v>
      </c>
      <c r="E98" s="4">
        <f t="shared" si="31"/>
        <v>0</v>
      </c>
      <c r="F98" s="4">
        <f t="shared" si="26"/>
        <v>0</v>
      </c>
      <c r="I98" s="4">
        <v>100</v>
      </c>
      <c r="J98" s="4">
        <v>30</v>
      </c>
      <c r="L98" s="4">
        <v>13</v>
      </c>
      <c r="M98" s="4">
        <v>30</v>
      </c>
      <c r="N98" s="4">
        <f>IF(MOD(WEEKNUM(B81),8)=1, 50, 0)</f>
        <v>0</v>
      </c>
      <c r="P98" s="4">
        <f t="shared" si="30"/>
        <v>0</v>
      </c>
      <c r="Q98" s="4">
        <f t="shared" si="32"/>
        <v>0</v>
      </c>
      <c r="R98" s="4">
        <f>IF(WEEKNUM(B98)=WEEKNUM(EOMONTH(B98,0)), 500, 0)</f>
        <v>0</v>
      </c>
      <c r="S98" s="4">
        <f>IF(WEEKNUM(B98)=WEEKNUM(EOMONTH(B98,0)), 500, 0)</f>
        <v>0</v>
      </c>
      <c r="T98" s="4">
        <f t="shared" si="42"/>
        <v>0</v>
      </c>
      <c r="Y98" s="4">
        <f t="shared" si="40"/>
        <v>0</v>
      </c>
      <c r="AE98" s="4">
        <f t="shared" si="27"/>
        <v>173</v>
      </c>
      <c r="AF98" s="7">
        <f>SUM(D98:AD98)</f>
        <v>173</v>
      </c>
      <c r="AG98" s="4">
        <f>IF(WEEKNUM(B98)=WEEKNUM(EOMONTH(B98,0)), 2590, 0)</f>
        <v>0</v>
      </c>
      <c r="AK98" s="4">
        <f t="shared" si="17"/>
        <v>1277</v>
      </c>
      <c r="AM98">
        <f t="shared" si="41"/>
        <v>58.000000000000085</v>
      </c>
      <c r="AN98" s="2">
        <f t="shared" si="18"/>
        <v>46013</v>
      </c>
      <c r="AP98">
        <f t="shared" si="28"/>
        <v>30</v>
      </c>
    </row>
    <row r="99" spans="1:50">
      <c r="A99" t="str">
        <f t="shared" ca="1" si="19"/>
        <v/>
      </c>
      <c r="B99" s="2">
        <v>46020</v>
      </c>
      <c r="C99" s="7">
        <f t="shared" si="29"/>
        <v>1277</v>
      </c>
      <c r="D99" s="4">
        <f t="shared" si="36"/>
        <v>0</v>
      </c>
      <c r="E99" s="4">
        <f t="shared" si="31"/>
        <v>15</v>
      </c>
      <c r="F99" s="4">
        <f t="shared" si="26"/>
        <v>0</v>
      </c>
      <c r="I99" s="4">
        <v>50</v>
      </c>
      <c r="J99" s="4">
        <v>30</v>
      </c>
      <c r="K99" s="4">
        <f t="shared" si="35"/>
        <v>0</v>
      </c>
      <c r="L99" s="4">
        <v>13</v>
      </c>
      <c r="M99" s="4">
        <v>30</v>
      </c>
      <c r="N99" s="4">
        <f>IF(MOD(WEEKNUM(B82),8)=1, 50, 0)</f>
        <v>0</v>
      </c>
      <c r="P99" s="4">
        <f t="shared" si="30"/>
        <v>50</v>
      </c>
      <c r="Q99" s="4">
        <f t="shared" si="32"/>
        <v>420</v>
      </c>
      <c r="R99" s="4">
        <f>IF(WEEKNUM(B99)=WEEKNUM(EOMONTH(B99,0)), 500, 0)</f>
        <v>500</v>
      </c>
      <c r="S99" s="4">
        <f>IF(WEEKNUM(B99)=WEEKNUM(EOMONTH(B99,0)), 500, 0)</f>
        <v>500</v>
      </c>
      <c r="T99" s="4">
        <f t="shared" si="42"/>
        <v>76</v>
      </c>
      <c r="Y99" s="4">
        <f t="shared" si="40"/>
        <v>0</v>
      </c>
      <c r="AE99" s="4">
        <f t="shared" si="27"/>
        <v>138</v>
      </c>
      <c r="AF99" s="7">
        <f t="shared" si="24"/>
        <v>1684</v>
      </c>
      <c r="AG99" s="4">
        <f>IF(WEEKNUM(B99)=WEEKNUM(EOMONTH(B99,0)), 2590, 0)</f>
        <v>2590</v>
      </c>
      <c r="AK99" s="4">
        <f t="shared" si="17"/>
        <v>1139</v>
      </c>
      <c r="AM99">
        <f t="shared" si="41"/>
        <v>57.700000000000088</v>
      </c>
      <c r="AN99" s="2">
        <f t="shared" si="18"/>
        <v>46020</v>
      </c>
      <c r="AP99">
        <f t="shared" si="28"/>
        <v>30.5</v>
      </c>
    </row>
    <row r="100" spans="1:50">
      <c r="A100" t="str">
        <f ca="1">IF(WEEKNUM(TODAY())=WEEKNUM(B100),"T","")</f>
        <v/>
      </c>
      <c r="B100" s="2">
        <v>46027</v>
      </c>
      <c r="C100" s="7">
        <f t="shared" si="29"/>
        <v>2183</v>
      </c>
      <c r="D100" s="4">
        <f>IF(MOD(WEEKNUM(B83),8)=1, 79, 0)</f>
        <v>0</v>
      </c>
      <c r="E100" s="4">
        <f t="shared" si="31"/>
        <v>0</v>
      </c>
      <c r="F100" s="4">
        <f t="shared" si="26"/>
        <v>20</v>
      </c>
      <c r="I100" s="4">
        <f>IF(MOD(WEEKNUM(B83),2)=1, 50, 0)</f>
        <v>50</v>
      </c>
      <c r="J100" s="4">
        <v>30</v>
      </c>
      <c r="K100" s="4">
        <f>IF(MOD(WEEKNUM(B84),2)=0, 15, 0)</f>
        <v>15</v>
      </c>
      <c r="L100" s="4">
        <v>13</v>
      </c>
      <c r="M100" s="4">
        <v>30</v>
      </c>
      <c r="N100" s="4">
        <f>IF(MOD(WEEKNUM(B83),8)=1, 50, 0)</f>
        <v>0</v>
      </c>
      <c r="P100" s="4">
        <f t="shared" si="30"/>
        <v>0</v>
      </c>
      <c r="Q100" s="4">
        <f t="shared" si="32"/>
        <v>0</v>
      </c>
      <c r="R100" s="4">
        <f>IF(WEEKNUM(B100)=WEEKNUM(EOMONTH(B100,0)), 500, 0)</f>
        <v>0</v>
      </c>
      <c r="S100" s="4">
        <f>IF(WEEKNUM(B100)=WEEKNUM(EOMONTH(B100,0)), 500, 0)</f>
        <v>0</v>
      </c>
      <c r="T100" s="4">
        <f t="shared" si="42"/>
        <v>0</v>
      </c>
      <c r="Y100" s="4">
        <f t="shared" si="40"/>
        <v>0</v>
      </c>
      <c r="AE100" s="4">
        <f t="shared" si="27"/>
        <v>158</v>
      </c>
      <c r="AF100" s="7">
        <f t="shared" si="24"/>
        <v>158</v>
      </c>
      <c r="AG100" s="4">
        <f>IF(WEEKNUM(B100)=WEEKNUM(EOMONTH(B100,0)), 2590, 0)</f>
        <v>0</v>
      </c>
      <c r="AK100" s="4">
        <f>(C100 + AH100 + AJ100)-AE100</f>
        <v>2025</v>
      </c>
      <c r="AM100">
        <f t="shared" si="41"/>
        <v>57.400000000000091</v>
      </c>
      <c r="AN100" s="2">
        <f t="shared" si="18"/>
        <v>46027</v>
      </c>
      <c r="AP100">
        <f t="shared" si="28"/>
        <v>31</v>
      </c>
    </row>
    <row r="101" spans="1:50">
      <c r="AN101" s="2"/>
    </row>
    <row r="102" spans="1:50" s="20" customFormat="1">
      <c r="B102" s="20">
        <v>2025</v>
      </c>
      <c r="C102" s="21"/>
      <c r="D102" s="21">
        <f>SUM(D47:D100)</f>
        <v>474</v>
      </c>
      <c r="E102" s="21">
        <f>SUM(E47:E100)</f>
        <v>165</v>
      </c>
      <c r="F102" s="21">
        <f>SUM(F47:F100)</f>
        <v>240</v>
      </c>
      <c r="G102" s="21">
        <f t="shared" ref="G102:AJ102" si="43">SUM(G47:G100)</f>
        <v>750</v>
      </c>
      <c r="H102" s="21">
        <f t="shared" si="43"/>
        <v>235</v>
      </c>
      <c r="I102" s="21">
        <f t="shared" si="43"/>
        <v>1300</v>
      </c>
      <c r="J102" s="21">
        <f t="shared" si="43"/>
        <v>1560</v>
      </c>
      <c r="K102" s="21">
        <f t="shared" si="43"/>
        <v>345</v>
      </c>
      <c r="L102" s="21">
        <f t="shared" si="43"/>
        <v>689</v>
      </c>
      <c r="M102" s="21">
        <f t="shared" si="43"/>
        <v>1560</v>
      </c>
      <c r="N102" s="21">
        <f t="shared" si="43"/>
        <v>300</v>
      </c>
      <c r="O102" s="21">
        <f t="shared" si="43"/>
        <v>0</v>
      </c>
      <c r="P102" s="21">
        <f t="shared" si="43"/>
        <v>600</v>
      </c>
      <c r="Q102" s="21">
        <f t="shared" si="43"/>
        <v>5040</v>
      </c>
      <c r="R102" s="21">
        <f t="shared" si="43"/>
        <v>7500</v>
      </c>
      <c r="S102" s="21">
        <f t="shared" si="43"/>
        <v>4500</v>
      </c>
      <c r="T102" s="21">
        <f t="shared" si="43"/>
        <v>858</v>
      </c>
      <c r="U102" s="21">
        <f t="shared" si="43"/>
        <v>650</v>
      </c>
      <c r="V102" s="21">
        <f t="shared" si="43"/>
        <v>0</v>
      </c>
      <c r="W102" s="21">
        <f t="shared" si="43"/>
        <v>40</v>
      </c>
      <c r="X102" s="21">
        <f t="shared" si="43"/>
        <v>0</v>
      </c>
      <c r="Y102" s="21">
        <f t="shared" si="43"/>
        <v>430</v>
      </c>
      <c r="Z102" s="21">
        <f t="shared" si="43"/>
        <v>0</v>
      </c>
      <c r="AA102" s="21">
        <f t="shared" si="43"/>
        <v>250</v>
      </c>
      <c r="AB102" s="21">
        <f t="shared" si="43"/>
        <v>0</v>
      </c>
      <c r="AC102" s="21">
        <f>SUM(AC47:AC100)</f>
        <v>2499</v>
      </c>
      <c r="AD102" s="21">
        <f t="shared" si="43"/>
        <v>0</v>
      </c>
      <c r="AE102" s="21">
        <f t="shared" si="43"/>
        <v>8518</v>
      </c>
      <c r="AF102" s="21">
        <f t="shared" si="43"/>
        <v>29985</v>
      </c>
      <c r="AG102" s="21">
        <f t="shared" si="43"/>
        <v>31230</v>
      </c>
      <c r="AH102" s="21">
        <f>SUM(AH47:AH100)</f>
        <v>0</v>
      </c>
      <c r="AI102" s="21">
        <f t="shared" si="43"/>
        <v>0</v>
      </c>
      <c r="AJ102" s="21">
        <f t="shared" si="43"/>
        <v>0</v>
      </c>
      <c r="AN102" s="22"/>
      <c r="AV102" s="21"/>
      <c r="AW102" s="21"/>
    </row>
    <row r="103" spans="1:50" s="20" customFormat="1">
      <c r="B103" s="20" t="s">
        <v>102</v>
      </c>
      <c r="C103" s="21"/>
      <c r="D103" s="21">
        <f>SUM(D2:D43,D48:D100)</f>
        <v>1022</v>
      </c>
      <c r="E103" s="21">
        <f>SUM(E2:E43,E48:E100)</f>
        <v>315</v>
      </c>
      <c r="F103" s="21">
        <f>SUM(F2:F43,F48:F100)</f>
        <v>376</v>
      </c>
      <c r="G103" s="21">
        <f>SUM(G2:G43,G48:G100)</f>
        <v>985</v>
      </c>
      <c r="H103" s="21">
        <f>SUM(H2:H43,H48:H100)</f>
        <v>381</v>
      </c>
      <c r="I103" s="21">
        <f>SUM(I2:I43,I48:I100)</f>
        <v>3764</v>
      </c>
      <c r="J103" s="21">
        <f>SUM(J2:J43,J48:J100)</f>
        <v>3090</v>
      </c>
      <c r="K103" s="21">
        <f>SUM(K2:K43,K48:K100)</f>
        <v>944</v>
      </c>
      <c r="L103" s="21">
        <f>SUM(L2:L43,L48:L100)</f>
        <v>1325</v>
      </c>
      <c r="M103" s="21">
        <f>SUM(M2:M43,M48:M100)</f>
        <v>2005</v>
      </c>
      <c r="N103" s="21">
        <f>SUM(N2:N43,N48:N100)</f>
        <v>330</v>
      </c>
      <c r="O103" s="21">
        <f>SUM(O2:O43,O48:O100)</f>
        <v>752</v>
      </c>
      <c r="P103" s="21">
        <f>SUM(P2:P43,P48:P100)</f>
        <v>2562</v>
      </c>
      <c r="Q103" s="21">
        <f>SUM(Q2:Q43,Q48:Q100)</f>
        <v>9340</v>
      </c>
      <c r="R103" s="21">
        <f>SUM(R2:R43,R48:R100)</f>
        <v>14000</v>
      </c>
      <c r="S103" s="21">
        <f>SUM(S2:S43,S48:S100)</f>
        <v>4500</v>
      </c>
      <c r="T103" s="21">
        <f>SUM(T2:T43,T48:T100)</f>
        <v>1488</v>
      </c>
      <c r="U103" s="21">
        <f>SUM(U2:U43,U48:U100)</f>
        <v>1327</v>
      </c>
      <c r="V103" s="21">
        <f>SUM(V2:V43,V48:V100)</f>
        <v>0</v>
      </c>
      <c r="W103" s="21">
        <f>SUM(W2:W43,W48:W100)</f>
        <v>65</v>
      </c>
      <c r="X103" s="21">
        <f>SUM(X2:X43,X48:X100)</f>
        <v>0</v>
      </c>
      <c r="Y103" s="21">
        <f>SUM(Y2:Y43,Y48:Y100)</f>
        <v>1264</v>
      </c>
      <c r="Z103" s="21">
        <f>SUM(Z2:Z43,Z48:Z100)</f>
        <v>420</v>
      </c>
      <c r="AA103" s="21">
        <f>SUM(AA2:AA43,AA48:AA100)</f>
        <v>535</v>
      </c>
      <c r="AB103" s="21">
        <f>SUM(AB2:AB43,AB48:AB100)</f>
        <v>0</v>
      </c>
      <c r="AC103" s="21">
        <f>SUM(AC2:AC43,AC48:AC100)</f>
        <v>5435</v>
      </c>
      <c r="AD103" s="21">
        <f>SUM(AD2:AD43,AD48:AD100)</f>
        <v>287</v>
      </c>
      <c r="AE103" s="21"/>
      <c r="AF103" s="21">
        <f>SUM(AF2:AF43,AF48:AF100)</f>
        <v>56512</v>
      </c>
      <c r="AG103" s="21">
        <f>SUM(AG2:AG43,AG48:AG100)</f>
        <v>55947</v>
      </c>
      <c r="AH103" s="21">
        <f>SUM(AH2:AH43,AH48:AH100)</f>
        <v>887</v>
      </c>
      <c r="AI103" s="21">
        <f>SUM(AI2:AI43,AI48:AI100)</f>
        <v>80</v>
      </c>
      <c r="AJ103" s="21">
        <f>SUM(AJ2:AJ43,AJ48:AJ100)</f>
        <v>1162</v>
      </c>
      <c r="AN103" s="22"/>
      <c r="AV103" s="21"/>
      <c r="AW103" s="21"/>
    </row>
    <row r="104" spans="1:50" s="20" customFormat="1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N104" s="22"/>
      <c r="AV104" s="21"/>
      <c r="AW104" s="21"/>
    </row>
    <row r="105" spans="1:50">
      <c r="B105" t="s">
        <v>103</v>
      </c>
      <c r="AN105" s="2" t="str">
        <f t="shared" si="18"/>
        <v>"2026"</v>
      </c>
    </row>
    <row r="106" spans="1:50">
      <c r="B106" s="15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3" t="s">
        <v>5</v>
      </c>
      <c r="H106" s="3" t="s">
        <v>6</v>
      </c>
      <c r="I106" s="3" t="s">
        <v>7</v>
      </c>
      <c r="J106" s="3" t="s">
        <v>8</v>
      </c>
      <c r="K106" s="3" t="s">
        <v>9</v>
      </c>
      <c r="L106" s="3" t="s">
        <v>10</v>
      </c>
      <c r="M106" s="3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16</v>
      </c>
      <c r="S106" s="3" t="s">
        <v>17</v>
      </c>
      <c r="T106" s="3" t="s">
        <v>18</v>
      </c>
      <c r="U106" s="3" t="s">
        <v>19</v>
      </c>
      <c r="V106" s="3" t="s">
        <v>94</v>
      </c>
      <c r="W106" s="3" t="s">
        <v>21</v>
      </c>
      <c r="X106" s="3" t="s">
        <v>22</v>
      </c>
      <c r="Y106" s="3" t="s">
        <v>23</v>
      </c>
      <c r="Z106" s="3" t="s">
        <v>24</v>
      </c>
      <c r="AA106" s="3" t="s">
        <v>25</v>
      </c>
      <c r="AB106" s="3" t="s">
        <v>26</v>
      </c>
      <c r="AC106" s="3" t="s">
        <v>27</v>
      </c>
      <c r="AD106" s="3" t="s">
        <v>28</v>
      </c>
      <c r="AE106" s="3" t="s">
        <v>29</v>
      </c>
      <c r="AF106" s="5" t="s">
        <v>30</v>
      </c>
      <c r="AG106" s="3" t="s">
        <v>31</v>
      </c>
      <c r="AH106" s="5" t="s">
        <v>32</v>
      </c>
      <c r="AI106" s="5" t="s">
        <v>33</v>
      </c>
      <c r="AJ106" s="6" t="s">
        <v>34</v>
      </c>
      <c r="AK106" t="s">
        <v>35</v>
      </c>
      <c r="AM106" t="s">
        <v>36</v>
      </c>
      <c r="AN106" s="2" t="str">
        <f t="shared" si="18"/>
        <v>Date</v>
      </c>
      <c r="AR106" s="1" t="s">
        <v>95</v>
      </c>
      <c r="AS106" s="1" t="s">
        <v>96</v>
      </c>
      <c r="AT106" s="1" t="s">
        <v>97</v>
      </c>
      <c r="AU106" s="1" t="s">
        <v>98</v>
      </c>
      <c r="AV106" s="3" t="s">
        <v>99</v>
      </c>
      <c r="AW106" s="3" t="s">
        <v>100</v>
      </c>
      <c r="AX106" t="s">
        <v>101</v>
      </c>
    </row>
    <row r="107" spans="1:50">
      <c r="AN107" s="2">
        <f t="shared" si="18"/>
        <v>0</v>
      </c>
    </row>
    <row r="108" spans="1:50">
      <c r="B108" s="2">
        <v>46034</v>
      </c>
      <c r="C108" s="7">
        <f>(C100 + AG100 + AH100 + AI100 +AJ100)-AF100</f>
        <v>2025</v>
      </c>
      <c r="D108" s="4">
        <f>IF(MOD(WEEKNUM(B108),8)=1, 79, 0)</f>
        <v>0</v>
      </c>
      <c r="I108" s="4">
        <f>IF(MOD(WEEKNUM(B83),2)=1, 50, 0)</f>
        <v>50</v>
      </c>
      <c r="J108" s="4">
        <v>30</v>
      </c>
      <c r="K108" s="4">
        <f>IF(MOD(WEEKNUM(B108),2)=0, 15, 0)</f>
        <v>0</v>
      </c>
      <c r="L108" s="4">
        <v>13</v>
      </c>
      <c r="M108" s="4">
        <v>40</v>
      </c>
      <c r="N108" s="4">
        <f>IF(MOD(WEEKNUM(B83),8)=1, 50, 0)</f>
        <v>0</v>
      </c>
      <c r="AE108" s="4">
        <f>SUM(D108:O108,U108,AD108,AA108)</f>
        <v>133</v>
      </c>
      <c r="AF108" s="7">
        <f>SUM(D108:AD108)</f>
        <v>133</v>
      </c>
      <c r="AK108" s="4">
        <f>(C108 + AH108 + AJ108)-AE108</f>
        <v>1892</v>
      </c>
      <c r="AN108" s="2">
        <f t="shared" si="18"/>
        <v>46034</v>
      </c>
    </row>
    <row r="109" spans="1:50">
      <c r="B109" s="2">
        <v>46041</v>
      </c>
      <c r="C109" s="7">
        <f>(C108 + AG108 + AH108 + AI108 +AJ108)-AF108</f>
        <v>1892</v>
      </c>
      <c r="D109" s="4">
        <f t="shared" ref="D109:D159" si="44">IF(MOD(WEEKNUM(B109),8)=1, 79, 0)</f>
        <v>0</v>
      </c>
      <c r="E109" s="4">
        <f>IF(WEEKNUM(B108)=WEEKNUM(EOMONTH(B108,0)), 15, 0)</f>
        <v>0</v>
      </c>
      <c r="F109" s="4">
        <f>IF(WEEKNUM(B108)=WEEKNUM(EOMONTH(B108,0)), 20, 0)</f>
        <v>0</v>
      </c>
      <c r="I109" s="4">
        <f>IF(MOD(WEEKNUM(B84),2)=1, 50, 0)</f>
        <v>0</v>
      </c>
      <c r="J109" s="4">
        <v>30</v>
      </c>
      <c r="K109" s="4">
        <f t="shared" ref="K109:K159" si="45">IF(MOD(WEEKNUM(B109),2)=0, 15, 0)</f>
        <v>15</v>
      </c>
      <c r="L109" s="4">
        <v>13</v>
      </c>
      <c r="M109" s="4">
        <v>40</v>
      </c>
      <c r="N109" s="4">
        <f t="shared" ref="N109:N159" si="46">IF(MOD(WEEKNUM(B84),8)=1, 50, 0)</f>
        <v>0</v>
      </c>
      <c r="Q109" s="4">
        <f>IF(WEEKNUM(B109)=WEEKNUM(EOMONTH(B109,0)), 440, 0)</f>
        <v>0</v>
      </c>
      <c r="AE109" s="4">
        <f t="shared" ref="AE109:AE175" si="47">SUM(D109:O109,U109,AD109,AA109)</f>
        <v>98</v>
      </c>
      <c r="AF109" s="7">
        <f t="shared" ref="AF109:AF175" si="48">SUM(D109:AD109)</f>
        <v>98</v>
      </c>
      <c r="AG109" s="4">
        <f>IF(WEEKNUM(B110)=WEEKNUM(EOMONTH(B110,0)), 2590, 0)</f>
        <v>2590</v>
      </c>
      <c r="AK109" s="4">
        <f t="shared" ref="AK109:AK175" si="49">(C109 + AH109 + AJ109)-AE109</f>
        <v>1794</v>
      </c>
      <c r="AN109" s="2">
        <f t="shared" si="18"/>
        <v>46041</v>
      </c>
    </row>
    <row r="110" spans="1:50">
      <c r="B110" s="2">
        <v>46048</v>
      </c>
      <c r="C110" s="7">
        <f t="shared" ref="C110:C159" si="50">(C109 + AG109 + AH109 + AI109 +AJ109)-AF109</f>
        <v>4384</v>
      </c>
      <c r="D110" s="4">
        <f t="shared" si="44"/>
        <v>0</v>
      </c>
      <c r="E110" s="4">
        <f t="shared" ref="E110:E159" si="51">IF(WEEKNUM(B109)=WEEKNUM(EOMONTH(B109,0)), 15, 0)</f>
        <v>0</v>
      </c>
      <c r="F110" s="4">
        <f t="shared" ref="F110:F159" si="52">IF(WEEKNUM(B109)=WEEKNUM(EOMONTH(B109,0)), 20, 0)</f>
        <v>0</v>
      </c>
      <c r="I110" s="4">
        <f>IF(MOD(WEEKNUM(B85),2)=1, 50, 0)</f>
        <v>50</v>
      </c>
      <c r="J110" s="4">
        <v>30</v>
      </c>
      <c r="K110" s="4">
        <f t="shared" si="45"/>
        <v>0</v>
      </c>
      <c r="L110" s="4">
        <v>13</v>
      </c>
      <c r="M110" s="4">
        <v>40</v>
      </c>
      <c r="N110" s="4">
        <f t="shared" si="46"/>
        <v>0</v>
      </c>
      <c r="P110" s="4">
        <f>IF(WEEKNUM(B110)=WEEKNUM(EOMONTH(B110,0)), 50, 0)</f>
        <v>50</v>
      </c>
      <c r="Q110" s="4">
        <f>IF(WEEKNUM(B110)=WEEKNUM(EOMONTH(B110,0)), 420, 0)</f>
        <v>420</v>
      </c>
      <c r="R110" s="4">
        <f>IF(WEEKNUM(B110)=WEEKNUM(EOMONTH(B110,0)), 500, 0)</f>
        <v>500</v>
      </c>
      <c r="S110" s="4">
        <f>IF(WEEKNUM(B110)=WEEKNUM(EOMONTH(B110,0)), 500, 0)</f>
        <v>500</v>
      </c>
      <c r="T110" s="4">
        <f>IF(WEEKNUM(B110)=WEEKNUM(EOMONTH(B110,0)), 76, 0)</f>
        <v>76</v>
      </c>
      <c r="AE110" s="4">
        <f t="shared" si="47"/>
        <v>133</v>
      </c>
      <c r="AF110" s="7">
        <f t="shared" si="48"/>
        <v>1679</v>
      </c>
      <c r="AG110" s="4">
        <f>IF(WEEKNUM(B111)=WEEKNUM(EOMONTH(B111,0)), 2590, 0)</f>
        <v>0</v>
      </c>
      <c r="AK110" s="4">
        <f t="shared" si="49"/>
        <v>4251</v>
      </c>
      <c r="AN110" s="2">
        <f t="shared" ref="AN110:AN176" si="53">B110</f>
        <v>46048</v>
      </c>
    </row>
    <row r="111" spans="1:50">
      <c r="B111" s="2">
        <v>46055</v>
      </c>
      <c r="C111" s="7">
        <f t="shared" si="50"/>
        <v>2705</v>
      </c>
      <c r="D111" s="4">
        <f t="shared" si="44"/>
        <v>0</v>
      </c>
      <c r="E111" s="4">
        <f>IF(WEEKNUM(B110)=WEEKNUM(EOMONTH(B110,0)), 15, 0)</f>
        <v>15</v>
      </c>
      <c r="F111" s="4">
        <f>IF(WEEKNUM(B110)=WEEKNUM(EOMONTH(B110,0)), 20, 0)</f>
        <v>20</v>
      </c>
      <c r="I111" s="4">
        <f>IF(MOD(WEEKNUM(B86),2)=1, 50, 0)</f>
        <v>0</v>
      </c>
      <c r="J111" s="4">
        <v>30</v>
      </c>
      <c r="K111" s="4">
        <f t="shared" si="45"/>
        <v>15</v>
      </c>
      <c r="L111" s="4">
        <v>13</v>
      </c>
      <c r="M111" s="4">
        <v>40</v>
      </c>
      <c r="N111" s="4">
        <f t="shared" si="46"/>
        <v>0</v>
      </c>
      <c r="P111" s="4">
        <f t="shared" ref="P111:P159" si="54">IF(WEEKNUM(B111)=WEEKNUM(EOMONTH(B111,0)), 50, 0)</f>
        <v>0</v>
      </c>
      <c r="Q111" s="4">
        <f t="shared" ref="Q111:Q159" si="55">IF(WEEKNUM(B111)=WEEKNUM(EOMONTH(B111,0)), 420, 0)</f>
        <v>0</v>
      </c>
      <c r="R111" s="4">
        <f>IF(WEEKNUM(B111)=WEEKNUM(EOMONTH(B111,0)), 500, 0)</f>
        <v>0</v>
      </c>
      <c r="S111" s="4">
        <f>IF(WEEKNUM(B111)=WEEKNUM(EOMONTH(B111,0)), 500, 0)</f>
        <v>0</v>
      </c>
      <c r="T111" s="4">
        <f t="shared" ref="T111:T159" si="56">IF(WEEKNUM(B111)=WEEKNUM(EOMONTH(B111,0)), 76, 0)</f>
        <v>0</v>
      </c>
      <c r="AC111" s="4">
        <v>450</v>
      </c>
      <c r="AE111" s="4">
        <f t="shared" si="47"/>
        <v>133</v>
      </c>
      <c r="AF111" s="7">
        <f t="shared" si="48"/>
        <v>583</v>
      </c>
      <c r="AG111" s="4">
        <f>IF(WEEKNUM(B112)=WEEKNUM(EOMONTH(B112,0)), 2590, 0)</f>
        <v>0</v>
      </c>
      <c r="AK111" s="4">
        <f t="shared" si="49"/>
        <v>2572</v>
      </c>
      <c r="AN111" s="2">
        <f t="shared" si="53"/>
        <v>46055</v>
      </c>
    </row>
    <row r="112" spans="1:50">
      <c r="B112" s="2">
        <v>46062</v>
      </c>
      <c r="C112" s="7">
        <f t="shared" si="50"/>
        <v>2122</v>
      </c>
      <c r="D112" s="4">
        <f t="shared" si="44"/>
        <v>0</v>
      </c>
      <c r="E112" s="4">
        <f t="shared" si="51"/>
        <v>0</v>
      </c>
      <c r="F112" s="4">
        <f t="shared" si="52"/>
        <v>0</v>
      </c>
      <c r="G112" s="4">
        <v>200</v>
      </c>
      <c r="I112" s="4">
        <f>IF(MOD(WEEKNUM(B87),2)=1, 50, 0)</f>
        <v>50</v>
      </c>
      <c r="J112" s="4">
        <v>30</v>
      </c>
      <c r="K112" s="4">
        <f t="shared" si="45"/>
        <v>0</v>
      </c>
      <c r="L112" s="4">
        <v>13</v>
      </c>
      <c r="M112" s="4">
        <v>40</v>
      </c>
      <c r="N112" s="4">
        <f t="shared" si="46"/>
        <v>50</v>
      </c>
      <c r="P112" s="4">
        <f t="shared" si="54"/>
        <v>0</v>
      </c>
      <c r="Q112" s="4">
        <f t="shared" si="55"/>
        <v>0</v>
      </c>
      <c r="R112" s="4">
        <f>IF(WEEKNUM(B112)=WEEKNUM(EOMONTH(B112,0)), 500, 0)</f>
        <v>0</v>
      </c>
      <c r="S112" s="4">
        <f>IF(WEEKNUM(B112)=WEEKNUM(EOMONTH(B112,0)), 500, 0)</f>
        <v>0</v>
      </c>
      <c r="T112" s="4">
        <f t="shared" si="56"/>
        <v>0</v>
      </c>
      <c r="W112" s="4">
        <v>10</v>
      </c>
      <c r="AE112" s="4">
        <f t="shared" si="47"/>
        <v>383</v>
      </c>
      <c r="AF112" s="7">
        <f t="shared" si="48"/>
        <v>393</v>
      </c>
      <c r="AG112" s="4">
        <f>IF(WEEKNUM(B113)=WEEKNUM(EOMONTH(B113,0)), 2590, 0)</f>
        <v>0</v>
      </c>
      <c r="AK112" s="4">
        <f t="shared" si="49"/>
        <v>1739</v>
      </c>
      <c r="AN112" s="2">
        <f t="shared" si="53"/>
        <v>46062</v>
      </c>
    </row>
    <row r="113" spans="2:40">
      <c r="B113" s="2">
        <v>46069</v>
      </c>
      <c r="C113" s="7">
        <f t="shared" si="50"/>
        <v>1729</v>
      </c>
      <c r="D113" s="4">
        <f t="shared" si="44"/>
        <v>0</v>
      </c>
      <c r="E113" s="4">
        <f t="shared" si="51"/>
        <v>0</v>
      </c>
      <c r="F113" s="4">
        <f t="shared" si="52"/>
        <v>0</v>
      </c>
      <c r="I113" s="4">
        <f>IF(MOD(WEEKNUM(B88),2)=1, 50, 0)</f>
        <v>0</v>
      </c>
      <c r="J113" s="4">
        <v>30</v>
      </c>
      <c r="K113" s="4">
        <f t="shared" si="45"/>
        <v>15</v>
      </c>
      <c r="L113" s="4">
        <v>13</v>
      </c>
      <c r="M113" s="4">
        <v>40</v>
      </c>
      <c r="N113" s="4">
        <f t="shared" si="46"/>
        <v>0</v>
      </c>
      <c r="P113" s="4">
        <f t="shared" si="54"/>
        <v>0</v>
      </c>
      <c r="Q113" s="4">
        <f t="shared" si="55"/>
        <v>0</v>
      </c>
      <c r="R113" s="4">
        <f>IF(WEEKNUM(B113)=WEEKNUM(EOMONTH(B113,0)), 500, 0)</f>
        <v>0</v>
      </c>
      <c r="S113" s="4">
        <f>IF(WEEKNUM(B113)=WEEKNUM(EOMONTH(B113,0)), 500, 0)</f>
        <v>0</v>
      </c>
      <c r="T113" s="4">
        <f t="shared" si="56"/>
        <v>0</v>
      </c>
      <c r="AE113" s="4">
        <f t="shared" si="47"/>
        <v>98</v>
      </c>
      <c r="AF113" s="7">
        <f t="shared" si="48"/>
        <v>98</v>
      </c>
      <c r="AG113" s="4">
        <f>IF(WEEKNUM(B114)=WEEKNUM(EOMONTH(B114,0)), 2590, 0)</f>
        <v>2590</v>
      </c>
      <c r="AK113" s="4">
        <f t="shared" si="49"/>
        <v>1631</v>
      </c>
      <c r="AN113" s="2">
        <f t="shared" si="53"/>
        <v>46069</v>
      </c>
    </row>
    <row r="114" spans="2:40">
      <c r="B114" s="2">
        <v>46076</v>
      </c>
      <c r="C114" s="7">
        <f t="shared" si="50"/>
        <v>4221</v>
      </c>
      <c r="D114" s="4">
        <f t="shared" si="44"/>
        <v>79</v>
      </c>
      <c r="E114" s="4">
        <f t="shared" si="51"/>
        <v>0</v>
      </c>
      <c r="F114" s="4">
        <f t="shared" si="52"/>
        <v>0</v>
      </c>
      <c r="I114" s="4">
        <f>IF(MOD(WEEKNUM(B89),2)=1, 50, 0)</f>
        <v>50</v>
      </c>
      <c r="J114" s="4">
        <v>30</v>
      </c>
      <c r="K114" s="4">
        <f t="shared" si="45"/>
        <v>0</v>
      </c>
      <c r="L114" s="4">
        <v>13</v>
      </c>
      <c r="M114" s="4">
        <v>40</v>
      </c>
      <c r="N114" s="4">
        <f t="shared" si="46"/>
        <v>0</v>
      </c>
      <c r="P114" s="4">
        <f t="shared" si="54"/>
        <v>50</v>
      </c>
      <c r="Q114" s="4">
        <f t="shared" si="55"/>
        <v>420</v>
      </c>
      <c r="R114" s="4">
        <f>IF(WEEKNUM(B114)=WEEKNUM(EOMONTH(B114,0)), 500, 0)</f>
        <v>500</v>
      </c>
      <c r="S114" s="4">
        <f>IF(WEEKNUM(B114)=WEEKNUM(EOMONTH(B114,0)), 500, 0)</f>
        <v>500</v>
      </c>
      <c r="T114" s="4">
        <f t="shared" si="56"/>
        <v>76</v>
      </c>
      <c r="AE114" s="4">
        <f t="shared" si="47"/>
        <v>212</v>
      </c>
      <c r="AF114" s="7">
        <f t="shared" si="48"/>
        <v>1758</v>
      </c>
      <c r="AG114" s="4">
        <f>IF(WEEKNUM(B115)=WEEKNUM(EOMONTH(B115,0)), 2590, 0)</f>
        <v>0</v>
      </c>
      <c r="AK114" s="4">
        <f t="shared" si="49"/>
        <v>4009</v>
      </c>
      <c r="AN114" s="2">
        <f t="shared" si="53"/>
        <v>46076</v>
      </c>
    </row>
    <row r="115" spans="2:40">
      <c r="B115" s="2">
        <v>46083</v>
      </c>
      <c r="C115" s="7">
        <f t="shared" si="50"/>
        <v>2463</v>
      </c>
      <c r="D115" s="4">
        <f t="shared" si="44"/>
        <v>0</v>
      </c>
      <c r="E115" s="4">
        <f t="shared" si="51"/>
        <v>15</v>
      </c>
      <c r="F115" s="4">
        <f t="shared" si="52"/>
        <v>20</v>
      </c>
      <c r="I115" s="4">
        <f>IF(MOD(WEEKNUM(B90),2)=1, 50, 0)</f>
        <v>0</v>
      </c>
      <c r="J115" s="4">
        <v>30</v>
      </c>
      <c r="K115" s="4">
        <f t="shared" si="45"/>
        <v>15</v>
      </c>
      <c r="L115" s="4">
        <v>13</v>
      </c>
      <c r="M115" s="4">
        <v>40</v>
      </c>
      <c r="N115" s="4">
        <f t="shared" si="46"/>
        <v>0</v>
      </c>
      <c r="P115" s="4">
        <f t="shared" si="54"/>
        <v>0</v>
      </c>
      <c r="Q115" s="4">
        <f t="shared" si="55"/>
        <v>0</v>
      </c>
      <c r="R115" s="4">
        <f>IF(WEEKNUM(B115)=WEEKNUM(EOMONTH(B115,0)), 500, 0)</f>
        <v>0</v>
      </c>
      <c r="S115" s="4">
        <f>IF(WEEKNUM(B115)=WEEKNUM(EOMONTH(B115,0)), 500, 0)</f>
        <v>0</v>
      </c>
      <c r="T115" s="4">
        <f t="shared" si="56"/>
        <v>0</v>
      </c>
      <c r="AE115" s="4">
        <f t="shared" si="47"/>
        <v>133</v>
      </c>
      <c r="AF115" s="7">
        <f t="shared" si="48"/>
        <v>133</v>
      </c>
      <c r="AG115" s="4">
        <f>IF(WEEKNUM(B116)=WEEKNUM(EOMONTH(B116,0)), 2590, 0)</f>
        <v>0</v>
      </c>
      <c r="AK115" s="4">
        <f t="shared" si="49"/>
        <v>2330</v>
      </c>
      <c r="AN115" s="2">
        <f t="shared" si="53"/>
        <v>46083</v>
      </c>
    </row>
    <row r="116" spans="2:40">
      <c r="B116" s="2">
        <v>46090</v>
      </c>
      <c r="C116" s="7">
        <f t="shared" si="50"/>
        <v>2330</v>
      </c>
      <c r="D116" s="4">
        <f t="shared" si="44"/>
        <v>0</v>
      </c>
      <c r="E116" s="4">
        <f t="shared" si="51"/>
        <v>0</v>
      </c>
      <c r="F116" s="4">
        <f t="shared" si="52"/>
        <v>0</v>
      </c>
      <c r="I116" s="4">
        <f>IF(MOD(WEEKNUM(B91),2)=1, 50, 0)</f>
        <v>50</v>
      </c>
      <c r="J116" s="4">
        <v>30</v>
      </c>
      <c r="K116" s="4">
        <f t="shared" si="45"/>
        <v>0</v>
      </c>
      <c r="L116" s="4">
        <v>13</v>
      </c>
      <c r="M116" s="4">
        <v>40</v>
      </c>
      <c r="N116" s="4">
        <f t="shared" si="46"/>
        <v>0</v>
      </c>
      <c r="P116" s="4">
        <f t="shared" si="54"/>
        <v>0</v>
      </c>
      <c r="Q116" s="4">
        <f t="shared" si="55"/>
        <v>0</v>
      </c>
      <c r="R116" s="4">
        <f>IF(WEEKNUM(B116)=WEEKNUM(EOMONTH(B116,0)), 500, 0)</f>
        <v>0</v>
      </c>
      <c r="S116" s="4">
        <f>IF(WEEKNUM(B116)=WEEKNUM(EOMONTH(B116,0)), 500, 0)</f>
        <v>0</v>
      </c>
      <c r="T116" s="4">
        <f t="shared" si="56"/>
        <v>0</v>
      </c>
      <c r="AE116" s="4">
        <f t="shared" si="47"/>
        <v>133</v>
      </c>
      <c r="AF116" s="7">
        <f t="shared" si="48"/>
        <v>133</v>
      </c>
      <c r="AG116" s="4">
        <f>IF(WEEKNUM(B117)=WEEKNUM(EOMONTH(B117,0)), 2590, 0)</f>
        <v>0</v>
      </c>
      <c r="AK116" s="4">
        <f t="shared" si="49"/>
        <v>2197</v>
      </c>
      <c r="AN116" s="2">
        <f t="shared" si="53"/>
        <v>46090</v>
      </c>
    </row>
    <row r="117" spans="2:40">
      <c r="B117" s="2">
        <v>46097</v>
      </c>
      <c r="C117" s="7">
        <f t="shared" si="50"/>
        <v>2197</v>
      </c>
      <c r="D117" s="4">
        <f t="shared" si="44"/>
        <v>0</v>
      </c>
      <c r="E117" s="4">
        <f t="shared" si="51"/>
        <v>0</v>
      </c>
      <c r="F117" s="4">
        <f t="shared" si="52"/>
        <v>0</v>
      </c>
      <c r="I117" s="4">
        <f>IF(MOD(WEEKNUM(B92),2)=1, 50, 0)</f>
        <v>0</v>
      </c>
      <c r="J117" s="4">
        <v>30</v>
      </c>
      <c r="K117" s="4">
        <f t="shared" si="45"/>
        <v>15</v>
      </c>
      <c r="L117" s="4">
        <v>13</v>
      </c>
      <c r="M117" s="4">
        <v>40</v>
      </c>
      <c r="N117" s="4">
        <f t="shared" si="46"/>
        <v>0</v>
      </c>
      <c r="P117" s="4">
        <f t="shared" si="54"/>
        <v>0</v>
      </c>
      <c r="Q117" s="4">
        <f t="shared" si="55"/>
        <v>0</v>
      </c>
      <c r="R117" s="4">
        <f>IF(WEEKNUM(B117)=WEEKNUM(EOMONTH(B117,0)), 500, 0)</f>
        <v>0</v>
      </c>
      <c r="S117" s="4">
        <f>IF(WEEKNUM(B117)=WEEKNUM(EOMONTH(B117,0)), 500, 0)</f>
        <v>0</v>
      </c>
      <c r="T117" s="4">
        <f t="shared" si="56"/>
        <v>0</v>
      </c>
      <c r="AE117" s="4">
        <f t="shared" si="47"/>
        <v>98</v>
      </c>
      <c r="AF117" s="7">
        <f t="shared" si="48"/>
        <v>98</v>
      </c>
      <c r="AG117" s="4">
        <f>IF(WEEKNUM(B118)=WEEKNUM(EOMONTH(B118,0)), 2590, 0)</f>
        <v>0</v>
      </c>
      <c r="AK117" s="4">
        <f t="shared" si="49"/>
        <v>2099</v>
      </c>
      <c r="AN117" s="2">
        <f t="shared" si="53"/>
        <v>46097</v>
      </c>
    </row>
    <row r="118" spans="2:40">
      <c r="B118" s="2">
        <v>46104</v>
      </c>
      <c r="C118" s="7">
        <f t="shared" si="50"/>
        <v>2099</v>
      </c>
      <c r="D118" s="4">
        <f t="shared" si="44"/>
        <v>0</v>
      </c>
      <c r="E118" s="4">
        <f t="shared" si="51"/>
        <v>0</v>
      </c>
      <c r="F118" s="4">
        <f t="shared" si="52"/>
        <v>0</v>
      </c>
      <c r="I118" s="4">
        <f>IF(MOD(WEEKNUM(B93),2)=1, 50, 0)</f>
        <v>50</v>
      </c>
      <c r="J118" s="4">
        <v>30</v>
      </c>
      <c r="K118" s="4">
        <f t="shared" si="45"/>
        <v>0</v>
      </c>
      <c r="L118" s="4">
        <v>13</v>
      </c>
      <c r="M118" s="4">
        <v>40</v>
      </c>
      <c r="N118" s="4">
        <f t="shared" si="46"/>
        <v>0</v>
      </c>
      <c r="P118" s="4">
        <f t="shared" si="54"/>
        <v>0</v>
      </c>
      <c r="Q118" s="4">
        <f t="shared" si="55"/>
        <v>0</v>
      </c>
      <c r="R118" s="4">
        <f>IF(WEEKNUM(B118)=WEEKNUM(EOMONTH(B118,0)), 500, 0)</f>
        <v>0</v>
      </c>
      <c r="S118" s="4">
        <f>IF(WEEKNUM(B118)=WEEKNUM(EOMONTH(B118,0)), 500, 0)</f>
        <v>0</v>
      </c>
      <c r="T118" s="4">
        <f t="shared" si="56"/>
        <v>0</v>
      </c>
      <c r="AE118" s="4">
        <f t="shared" si="47"/>
        <v>133</v>
      </c>
      <c r="AF118" s="7">
        <f t="shared" si="48"/>
        <v>133</v>
      </c>
      <c r="AG118" s="4">
        <f>IF(WEEKNUM(B119)=WEEKNUM(EOMONTH(B119,0)), 2590, 0)</f>
        <v>2590</v>
      </c>
      <c r="AK118" s="4">
        <f t="shared" si="49"/>
        <v>1966</v>
      </c>
      <c r="AN118" s="2">
        <f t="shared" si="53"/>
        <v>46104</v>
      </c>
    </row>
    <row r="119" spans="2:40">
      <c r="B119" s="2">
        <v>46111</v>
      </c>
      <c r="C119" s="7">
        <f t="shared" si="50"/>
        <v>4556</v>
      </c>
      <c r="D119" s="4">
        <f t="shared" si="44"/>
        <v>0</v>
      </c>
      <c r="E119" s="4">
        <f t="shared" si="51"/>
        <v>0</v>
      </c>
      <c r="F119" s="4">
        <f t="shared" si="52"/>
        <v>0</v>
      </c>
      <c r="I119" s="4">
        <f>IF(MOD(WEEKNUM(B94),2)=1, 50, 0)</f>
        <v>50</v>
      </c>
      <c r="J119" s="4">
        <v>30</v>
      </c>
      <c r="L119" s="4">
        <v>13</v>
      </c>
      <c r="M119" s="4">
        <v>40</v>
      </c>
      <c r="N119" s="4">
        <f t="shared" si="46"/>
        <v>50</v>
      </c>
      <c r="P119" s="4">
        <f t="shared" si="54"/>
        <v>50</v>
      </c>
      <c r="Q119" s="4">
        <f t="shared" si="55"/>
        <v>420</v>
      </c>
      <c r="R119" s="4">
        <f>IF(WEEKNUM(B119)=WEEKNUM(EOMONTH(B119,0)), 500, 0)</f>
        <v>500</v>
      </c>
      <c r="S119" s="4">
        <f>IF(WEEKNUM(B119)=WEEKNUM(EOMONTH(B119,0)), 500, 0)</f>
        <v>500</v>
      </c>
      <c r="T119" s="4">
        <f t="shared" si="56"/>
        <v>76</v>
      </c>
      <c r="AE119" s="4">
        <f t="shared" si="47"/>
        <v>183</v>
      </c>
      <c r="AF119" s="7">
        <f t="shared" si="48"/>
        <v>1729</v>
      </c>
      <c r="AG119" s="4">
        <f>IF(WEEKNUM(B120)=WEEKNUM(EOMONTH(B120,0)), 2590, 0)</f>
        <v>0</v>
      </c>
      <c r="AK119" s="4">
        <f t="shared" si="49"/>
        <v>4373</v>
      </c>
      <c r="AN119" s="2">
        <f t="shared" si="53"/>
        <v>46111</v>
      </c>
    </row>
    <row r="120" spans="2:40">
      <c r="B120" s="2">
        <v>46118</v>
      </c>
      <c r="C120" s="7">
        <f t="shared" si="50"/>
        <v>2827</v>
      </c>
      <c r="D120" s="4">
        <f t="shared" si="44"/>
        <v>0</v>
      </c>
      <c r="E120" s="4">
        <f t="shared" si="51"/>
        <v>15</v>
      </c>
      <c r="F120" s="4">
        <f t="shared" si="52"/>
        <v>20</v>
      </c>
      <c r="I120" s="4">
        <f>IF(MOD(WEEKNUM(B95),2)=1, 50, 0)</f>
        <v>50</v>
      </c>
      <c r="J120" s="4">
        <v>30</v>
      </c>
      <c r="K120" s="4">
        <f t="shared" si="45"/>
        <v>0</v>
      </c>
      <c r="L120" s="4">
        <v>13</v>
      </c>
      <c r="M120" s="4">
        <v>40</v>
      </c>
      <c r="P120" s="4">
        <f t="shared" si="54"/>
        <v>0</v>
      </c>
      <c r="Q120" s="4">
        <f t="shared" si="55"/>
        <v>0</v>
      </c>
      <c r="R120" s="4">
        <f>IF(WEEKNUM(B120)=WEEKNUM(EOMONTH(B120,0)), 500, 0)</f>
        <v>0</v>
      </c>
      <c r="S120" s="4">
        <f>IF(WEEKNUM(B120)=WEEKNUM(EOMONTH(B120,0)), 500, 0)</f>
        <v>0</v>
      </c>
      <c r="T120" s="4">
        <f t="shared" si="56"/>
        <v>0</v>
      </c>
      <c r="AE120" s="4">
        <f t="shared" si="47"/>
        <v>168</v>
      </c>
      <c r="AF120" s="7">
        <f t="shared" si="48"/>
        <v>168</v>
      </c>
      <c r="AG120" s="4">
        <f>IF(WEEKNUM(B121)=WEEKNUM(EOMONTH(B121,0)), 2590, 0)</f>
        <v>0</v>
      </c>
      <c r="AK120" s="4">
        <f t="shared" si="49"/>
        <v>2659</v>
      </c>
      <c r="AN120" s="2">
        <f t="shared" si="53"/>
        <v>46118</v>
      </c>
    </row>
    <row r="121" spans="2:40">
      <c r="B121" s="2">
        <v>46125</v>
      </c>
      <c r="C121" s="7">
        <f t="shared" si="50"/>
        <v>2659</v>
      </c>
      <c r="D121" s="4">
        <f t="shared" si="44"/>
        <v>0</v>
      </c>
      <c r="E121" s="4">
        <f t="shared" si="51"/>
        <v>0</v>
      </c>
      <c r="F121" s="4">
        <f t="shared" si="52"/>
        <v>0</v>
      </c>
      <c r="I121" s="4">
        <f>IF(MOD(WEEKNUM(B96),2)=1, 50, 0)</f>
        <v>0</v>
      </c>
      <c r="J121" s="4">
        <v>30</v>
      </c>
      <c r="K121" s="4">
        <f t="shared" si="45"/>
        <v>15</v>
      </c>
      <c r="L121" s="4">
        <v>13</v>
      </c>
      <c r="M121" s="4">
        <v>40</v>
      </c>
      <c r="N121" s="4">
        <f t="shared" si="46"/>
        <v>0</v>
      </c>
      <c r="P121" s="4">
        <f t="shared" si="54"/>
        <v>0</v>
      </c>
      <c r="Q121" s="4">
        <f t="shared" si="55"/>
        <v>0</v>
      </c>
      <c r="R121" s="4">
        <f>IF(WEEKNUM(B121)=WEEKNUM(EOMONTH(B121,0)), 500, 0)</f>
        <v>0</v>
      </c>
      <c r="S121" s="4">
        <f>IF(WEEKNUM(B121)=WEEKNUM(EOMONTH(B121,0)), 500, 0)</f>
        <v>0</v>
      </c>
      <c r="T121" s="4">
        <f t="shared" si="56"/>
        <v>0</v>
      </c>
      <c r="AE121" s="4">
        <f t="shared" si="47"/>
        <v>98</v>
      </c>
      <c r="AF121" s="7">
        <f t="shared" si="48"/>
        <v>98</v>
      </c>
      <c r="AG121" s="4">
        <f>IF(WEEKNUM(B122)=WEEKNUM(EOMONTH(B122,0)), 2590, 0)</f>
        <v>0</v>
      </c>
      <c r="AK121" s="4">
        <f t="shared" si="49"/>
        <v>2561</v>
      </c>
      <c r="AN121" s="2">
        <f t="shared" si="53"/>
        <v>46125</v>
      </c>
    </row>
    <row r="122" spans="2:40">
      <c r="B122" s="2">
        <v>46132</v>
      </c>
      <c r="C122" s="7">
        <f t="shared" si="50"/>
        <v>2561</v>
      </c>
      <c r="D122" s="4">
        <f t="shared" si="44"/>
        <v>79</v>
      </c>
      <c r="E122" s="4">
        <f t="shared" si="51"/>
        <v>0</v>
      </c>
      <c r="F122" s="4">
        <f t="shared" si="52"/>
        <v>0</v>
      </c>
      <c r="I122" s="4">
        <f>IF(MOD(WEEKNUM(B97),2)=1, 50, 0)</f>
        <v>50</v>
      </c>
      <c r="J122" s="4">
        <v>30</v>
      </c>
      <c r="K122" s="4">
        <f t="shared" si="45"/>
        <v>0</v>
      </c>
      <c r="L122" s="4">
        <v>13</v>
      </c>
      <c r="M122" s="4">
        <v>40</v>
      </c>
      <c r="N122" s="4">
        <f t="shared" si="46"/>
        <v>0</v>
      </c>
      <c r="P122" s="4">
        <f t="shared" si="54"/>
        <v>0</v>
      </c>
      <c r="Q122" s="4">
        <f t="shared" si="55"/>
        <v>0</v>
      </c>
      <c r="R122" s="4">
        <f>IF(WEEKNUM(B122)=WEEKNUM(EOMONTH(B122,0)), 500, 0)</f>
        <v>0</v>
      </c>
      <c r="S122" s="4">
        <f>IF(WEEKNUM(B122)=WEEKNUM(EOMONTH(B122,0)), 500, 0)</f>
        <v>0</v>
      </c>
      <c r="T122" s="4">
        <f t="shared" si="56"/>
        <v>0</v>
      </c>
      <c r="AE122" s="4">
        <f t="shared" si="47"/>
        <v>212</v>
      </c>
      <c r="AF122" s="7">
        <f t="shared" si="48"/>
        <v>212</v>
      </c>
      <c r="AG122" s="4">
        <f>IF(WEEKNUM(B123)=WEEKNUM(EOMONTH(B123,0)), 2590, 0)</f>
        <v>2590</v>
      </c>
      <c r="AK122" s="4">
        <f t="shared" si="49"/>
        <v>2349</v>
      </c>
      <c r="AN122" s="2">
        <f t="shared" si="53"/>
        <v>46132</v>
      </c>
    </row>
    <row r="123" spans="2:40">
      <c r="B123" s="2">
        <v>46139</v>
      </c>
      <c r="C123" s="7">
        <f t="shared" si="50"/>
        <v>4939</v>
      </c>
      <c r="D123" s="4">
        <f t="shared" si="44"/>
        <v>0</v>
      </c>
      <c r="E123" s="4">
        <f t="shared" si="51"/>
        <v>0</v>
      </c>
      <c r="F123" s="4">
        <f t="shared" si="52"/>
        <v>0</v>
      </c>
      <c r="I123" s="4">
        <f>IF(MOD(WEEKNUM(B98),2)=1, 50, 0)</f>
        <v>0</v>
      </c>
      <c r="J123" s="4">
        <v>30</v>
      </c>
      <c r="K123" s="4">
        <f t="shared" si="45"/>
        <v>15</v>
      </c>
      <c r="L123" s="4">
        <v>13</v>
      </c>
      <c r="M123" s="4">
        <v>40</v>
      </c>
      <c r="N123" s="4">
        <f t="shared" si="46"/>
        <v>0</v>
      </c>
      <c r="P123" s="4">
        <f t="shared" si="54"/>
        <v>50</v>
      </c>
      <c r="Q123" s="4">
        <f t="shared" si="55"/>
        <v>420</v>
      </c>
      <c r="R123" s="4">
        <f>IF(WEEKNUM(B123)=WEEKNUM(EOMONTH(B123,0)), 500, 0)</f>
        <v>500</v>
      </c>
      <c r="S123" s="4">
        <f>IF(WEEKNUM(B123)=WEEKNUM(EOMONTH(B123,0)), 500, 0)</f>
        <v>500</v>
      </c>
      <c r="T123" s="4">
        <f t="shared" si="56"/>
        <v>76</v>
      </c>
      <c r="AE123" s="4">
        <f t="shared" si="47"/>
        <v>98</v>
      </c>
      <c r="AF123" s="7">
        <f t="shared" si="48"/>
        <v>1644</v>
      </c>
      <c r="AG123" s="4">
        <f>IF(WEEKNUM(B124)=WEEKNUM(EOMONTH(B124,0)), 2590, 0)</f>
        <v>0</v>
      </c>
      <c r="AK123" s="4">
        <f t="shared" si="49"/>
        <v>4841</v>
      </c>
      <c r="AN123" s="2">
        <f t="shared" si="53"/>
        <v>46139</v>
      </c>
    </row>
    <row r="124" spans="2:40">
      <c r="B124" s="2">
        <v>46146</v>
      </c>
      <c r="C124" s="7">
        <f t="shared" si="50"/>
        <v>3295</v>
      </c>
      <c r="D124" s="4">
        <f t="shared" si="44"/>
        <v>0</v>
      </c>
      <c r="E124" s="4">
        <f t="shared" si="51"/>
        <v>15</v>
      </c>
      <c r="F124" s="4">
        <f t="shared" si="52"/>
        <v>20</v>
      </c>
      <c r="I124" s="4">
        <f>IF(MOD(WEEKNUM(B99),2)=1, 50, 0)</f>
        <v>50</v>
      </c>
      <c r="J124" s="4">
        <v>30</v>
      </c>
      <c r="K124" s="4">
        <f t="shared" si="45"/>
        <v>0</v>
      </c>
      <c r="L124" s="4">
        <v>13</v>
      </c>
      <c r="M124" s="4">
        <v>40</v>
      </c>
      <c r="N124" s="4">
        <f t="shared" si="46"/>
        <v>0</v>
      </c>
      <c r="P124" s="4">
        <f t="shared" si="54"/>
        <v>0</v>
      </c>
      <c r="Q124" s="4">
        <f t="shared" si="55"/>
        <v>0</v>
      </c>
      <c r="R124" s="4">
        <f>IF(WEEKNUM(B124)=WEEKNUM(EOMONTH(B124,0)), 500, 0)</f>
        <v>0</v>
      </c>
      <c r="S124" s="4">
        <f>IF(WEEKNUM(B124)=WEEKNUM(EOMONTH(B124,0)), 500, 0)</f>
        <v>0</v>
      </c>
      <c r="T124" s="4">
        <f t="shared" si="56"/>
        <v>0</v>
      </c>
      <c r="AE124" s="4">
        <f t="shared" si="47"/>
        <v>168</v>
      </c>
      <c r="AF124" s="7">
        <f t="shared" si="48"/>
        <v>168</v>
      </c>
      <c r="AG124" s="4">
        <f>IF(WEEKNUM(B125)=WEEKNUM(EOMONTH(B125,0)), 2590, 0)</f>
        <v>0</v>
      </c>
      <c r="AK124" s="4">
        <f t="shared" si="49"/>
        <v>3127</v>
      </c>
      <c r="AN124" s="2">
        <f t="shared" si="53"/>
        <v>46146</v>
      </c>
    </row>
    <row r="125" spans="2:40">
      <c r="B125" s="2">
        <v>46153</v>
      </c>
      <c r="C125" s="7">
        <f t="shared" si="50"/>
        <v>3127</v>
      </c>
      <c r="D125" s="4">
        <f t="shared" si="44"/>
        <v>0</v>
      </c>
      <c r="E125" s="4">
        <f t="shared" si="51"/>
        <v>0</v>
      </c>
      <c r="F125" s="4">
        <f t="shared" si="52"/>
        <v>0</v>
      </c>
      <c r="I125" s="4">
        <f>IF(MOD(WEEKNUM(B100),2)=1, 50, 0)</f>
        <v>0</v>
      </c>
      <c r="J125" s="4">
        <v>30</v>
      </c>
      <c r="K125" s="4">
        <f t="shared" si="45"/>
        <v>15</v>
      </c>
      <c r="L125" s="4">
        <v>13</v>
      </c>
      <c r="M125" s="4">
        <v>40</v>
      </c>
      <c r="N125" s="4">
        <f t="shared" si="46"/>
        <v>0</v>
      </c>
      <c r="P125" s="4">
        <f t="shared" si="54"/>
        <v>0</v>
      </c>
      <c r="Q125" s="4">
        <f t="shared" si="55"/>
        <v>0</v>
      </c>
      <c r="R125" s="4">
        <f>IF(WEEKNUM(B125)=WEEKNUM(EOMONTH(B125,0)), 500, 0)</f>
        <v>0</v>
      </c>
      <c r="S125" s="4">
        <f>IF(WEEKNUM(B125)=WEEKNUM(EOMONTH(B125,0)), 500, 0)</f>
        <v>0</v>
      </c>
      <c r="T125" s="4">
        <f t="shared" si="56"/>
        <v>0</v>
      </c>
      <c r="AE125" s="4">
        <f t="shared" si="47"/>
        <v>98</v>
      </c>
      <c r="AF125" s="7">
        <f t="shared" si="48"/>
        <v>98</v>
      </c>
      <c r="AG125" s="4">
        <f>IF(WEEKNUM(B126)=WEEKNUM(EOMONTH(B126,0)), 2590, 0)</f>
        <v>0</v>
      </c>
      <c r="AK125" s="4">
        <f t="shared" si="49"/>
        <v>3029</v>
      </c>
      <c r="AN125" s="2">
        <f t="shared" si="53"/>
        <v>46153</v>
      </c>
    </row>
    <row r="126" spans="2:40">
      <c r="B126" s="2">
        <v>46160</v>
      </c>
      <c r="C126" s="7">
        <f t="shared" si="50"/>
        <v>3029</v>
      </c>
      <c r="D126" s="4">
        <f t="shared" si="44"/>
        <v>0</v>
      </c>
      <c r="E126" s="4">
        <f t="shared" si="51"/>
        <v>0</v>
      </c>
      <c r="F126" s="4">
        <f t="shared" si="52"/>
        <v>0</v>
      </c>
      <c r="I126" s="4">
        <v>50</v>
      </c>
      <c r="J126" s="4">
        <v>30</v>
      </c>
      <c r="K126" s="4">
        <f t="shared" si="45"/>
        <v>0</v>
      </c>
      <c r="L126" s="4">
        <v>13</v>
      </c>
      <c r="M126" s="4">
        <v>40</v>
      </c>
      <c r="N126" s="4">
        <f t="shared" si="46"/>
        <v>0</v>
      </c>
      <c r="P126" s="4">
        <f t="shared" si="54"/>
        <v>0</v>
      </c>
      <c r="Q126" s="4">
        <f t="shared" si="55"/>
        <v>0</v>
      </c>
      <c r="R126" s="4">
        <f>IF(WEEKNUM(B126)=WEEKNUM(EOMONTH(B126,0)), 500, 0)</f>
        <v>0</v>
      </c>
      <c r="S126" s="4">
        <f>IF(WEEKNUM(B126)=WEEKNUM(EOMONTH(B126,0)), 500, 0)</f>
        <v>0</v>
      </c>
      <c r="T126" s="4">
        <f t="shared" si="56"/>
        <v>0</v>
      </c>
      <c r="AE126" s="4">
        <f t="shared" si="47"/>
        <v>133</v>
      </c>
      <c r="AF126" s="7">
        <f t="shared" si="48"/>
        <v>133</v>
      </c>
      <c r="AG126" s="4">
        <f>IF(WEEKNUM(B127)=WEEKNUM(EOMONTH(B127,0)), 2590, 0)</f>
        <v>2590</v>
      </c>
      <c r="AK126" s="4">
        <f t="shared" si="49"/>
        <v>2896</v>
      </c>
      <c r="AN126" s="2">
        <f t="shared" si="53"/>
        <v>46160</v>
      </c>
    </row>
    <row r="127" spans="2:40">
      <c r="B127" s="2">
        <v>46173</v>
      </c>
      <c r="C127" s="7">
        <f t="shared" si="50"/>
        <v>5486</v>
      </c>
      <c r="D127" s="4">
        <f t="shared" si="44"/>
        <v>0</v>
      </c>
      <c r="E127" s="4">
        <f t="shared" si="51"/>
        <v>0</v>
      </c>
      <c r="F127" s="4">
        <f t="shared" si="52"/>
        <v>0</v>
      </c>
      <c r="I127" s="4">
        <f>IF(MOD(WEEKNUM(B102),2)=1, 50, 0)</f>
        <v>50</v>
      </c>
      <c r="J127" s="4">
        <v>30</v>
      </c>
      <c r="K127" s="4">
        <f t="shared" si="45"/>
        <v>0</v>
      </c>
      <c r="L127" s="4">
        <v>13</v>
      </c>
      <c r="M127" s="4">
        <v>40</v>
      </c>
      <c r="N127" s="4">
        <f t="shared" si="46"/>
        <v>0</v>
      </c>
      <c r="P127" s="4">
        <f t="shared" si="54"/>
        <v>50</v>
      </c>
      <c r="Q127" s="4">
        <f t="shared" si="55"/>
        <v>420</v>
      </c>
      <c r="R127" s="4">
        <f>IF(WEEKNUM(B127)=WEEKNUM(EOMONTH(B127,0)), 500, 0)</f>
        <v>500</v>
      </c>
      <c r="S127" s="4">
        <f>IF(WEEKNUM(B127)=WEEKNUM(EOMONTH(B127,0)), 500, 0)</f>
        <v>500</v>
      </c>
      <c r="T127" s="4">
        <f>IF(WEEKNUM(B127)=WEEKNUM(EOMONTH(B127,0)), 250, 0)</f>
        <v>250</v>
      </c>
      <c r="U127" s="4">
        <v>500</v>
      </c>
      <c r="W127" s="4">
        <v>10</v>
      </c>
      <c r="AE127" s="4">
        <f t="shared" si="47"/>
        <v>633</v>
      </c>
      <c r="AF127" s="7">
        <f t="shared" si="48"/>
        <v>2363</v>
      </c>
      <c r="AG127" s="4">
        <f>IF(WEEKNUM(B128)=WEEKNUM(EOMONTH(B128,0)), 2590, 0)</f>
        <v>0</v>
      </c>
      <c r="AK127" s="4">
        <f t="shared" si="49"/>
        <v>4853</v>
      </c>
      <c r="AN127" s="2">
        <f t="shared" si="53"/>
        <v>46173</v>
      </c>
    </row>
    <row r="128" spans="2:40">
      <c r="B128" s="2">
        <v>46174</v>
      </c>
      <c r="C128" s="7">
        <f t="shared" si="50"/>
        <v>3123</v>
      </c>
      <c r="D128" s="4">
        <f t="shared" si="44"/>
        <v>0</v>
      </c>
      <c r="E128" s="4">
        <f t="shared" si="51"/>
        <v>15</v>
      </c>
      <c r="F128" s="4">
        <f t="shared" si="52"/>
        <v>20</v>
      </c>
      <c r="I128" s="4">
        <v>50</v>
      </c>
      <c r="J128" s="4">
        <v>30</v>
      </c>
      <c r="K128" s="4">
        <f t="shared" si="45"/>
        <v>0</v>
      </c>
      <c r="L128" s="4">
        <v>13</v>
      </c>
      <c r="M128" s="4">
        <v>40</v>
      </c>
      <c r="P128" s="4">
        <f t="shared" si="54"/>
        <v>0</v>
      </c>
      <c r="Q128" s="4">
        <f t="shared" si="55"/>
        <v>0</v>
      </c>
      <c r="R128" s="4">
        <f>IF(WEEKNUM(B128)=WEEKNUM(EOMONTH(B128,0)), 500, 0)</f>
        <v>0</v>
      </c>
      <c r="S128" s="4">
        <f>IF(WEEKNUM(B128)=WEEKNUM(EOMONTH(B128,0)), 500, 0)</f>
        <v>0</v>
      </c>
      <c r="T128" s="4">
        <f t="shared" si="56"/>
        <v>0</v>
      </c>
      <c r="AE128" s="4">
        <f t="shared" si="47"/>
        <v>168</v>
      </c>
      <c r="AF128" s="7">
        <f t="shared" si="48"/>
        <v>168</v>
      </c>
      <c r="AG128" s="4">
        <f>IF(WEEKNUM(B129)=WEEKNUM(EOMONTH(B129,0)), 2590, 0)</f>
        <v>0</v>
      </c>
      <c r="AK128" s="4">
        <f t="shared" si="49"/>
        <v>2955</v>
      </c>
      <c r="AN128" s="2">
        <f t="shared" si="53"/>
        <v>46174</v>
      </c>
    </row>
    <row r="129" spans="2:40">
      <c r="B129" s="2">
        <v>46181</v>
      </c>
      <c r="C129" s="7">
        <f t="shared" si="50"/>
        <v>2955</v>
      </c>
      <c r="D129" s="4">
        <f t="shared" si="44"/>
        <v>0</v>
      </c>
      <c r="E129" s="4">
        <f t="shared" si="51"/>
        <v>0</v>
      </c>
      <c r="F129" s="4">
        <f t="shared" si="52"/>
        <v>0</v>
      </c>
      <c r="J129" s="4">
        <v>30</v>
      </c>
      <c r="K129" s="4">
        <f t="shared" si="45"/>
        <v>15</v>
      </c>
      <c r="L129" s="4">
        <v>13</v>
      </c>
      <c r="M129" s="4">
        <v>40</v>
      </c>
      <c r="N129" s="4">
        <v>50</v>
      </c>
      <c r="P129" s="4">
        <f t="shared" si="54"/>
        <v>0</v>
      </c>
      <c r="Q129" s="4">
        <f t="shared" si="55"/>
        <v>0</v>
      </c>
      <c r="R129" s="4">
        <f>IF(WEEKNUM(B129)=WEEKNUM(EOMONTH(B129,0)), 500, 0)</f>
        <v>0</v>
      </c>
      <c r="S129" s="4">
        <f>IF(WEEKNUM(B129)=WEEKNUM(EOMONTH(B129,0)), 500, 0)</f>
        <v>0</v>
      </c>
      <c r="T129" s="4">
        <f>IF(WEEKNUM(B129)=WEEKNUM(EOMONTH(B129,0)), 76, 0)</f>
        <v>0</v>
      </c>
      <c r="AE129" s="4">
        <f t="shared" si="47"/>
        <v>148</v>
      </c>
      <c r="AF129" s="7">
        <f t="shared" si="48"/>
        <v>148</v>
      </c>
      <c r="AG129" s="4">
        <f>IF(WEEKNUM(B130)=WEEKNUM(EOMONTH(B130,0)), 2590, 0)</f>
        <v>0</v>
      </c>
      <c r="AK129" s="4">
        <f t="shared" si="49"/>
        <v>2807</v>
      </c>
      <c r="AN129" s="2">
        <f t="shared" si="53"/>
        <v>46181</v>
      </c>
    </row>
    <row r="130" spans="2:40">
      <c r="B130" s="2">
        <v>46188</v>
      </c>
      <c r="C130" s="7">
        <f t="shared" si="50"/>
        <v>2807</v>
      </c>
      <c r="D130" s="4">
        <f t="shared" si="44"/>
        <v>79</v>
      </c>
      <c r="E130" s="4">
        <f t="shared" si="51"/>
        <v>0</v>
      </c>
      <c r="F130" s="4">
        <f t="shared" si="52"/>
        <v>0</v>
      </c>
      <c r="I130" s="4">
        <v>50</v>
      </c>
      <c r="J130" s="4">
        <v>30</v>
      </c>
      <c r="K130" s="4">
        <f t="shared" si="45"/>
        <v>0</v>
      </c>
      <c r="L130" s="4">
        <v>13</v>
      </c>
      <c r="M130" s="4">
        <v>40</v>
      </c>
      <c r="P130" s="4">
        <f t="shared" si="54"/>
        <v>0</v>
      </c>
      <c r="Q130" s="4">
        <f t="shared" si="55"/>
        <v>0</v>
      </c>
      <c r="R130" s="4">
        <f>IF(WEEKNUM(B130)=WEEKNUM(EOMONTH(B130,0)), 500, 0)</f>
        <v>0</v>
      </c>
      <c r="S130" s="4">
        <f>IF(WEEKNUM(B130)=WEEKNUM(EOMONTH(B130,0)), 500, 0)</f>
        <v>0</v>
      </c>
      <c r="T130" s="4">
        <f t="shared" si="56"/>
        <v>0</v>
      </c>
      <c r="AC130" s="4">
        <v>2000</v>
      </c>
      <c r="AE130" s="4">
        <f t="shared" si="47"/>
        <v>212</v>
      </c>
      <c r="AF130" s="7">
        <f t="shared" si="48"/>
        <v>2212</v>
      </c>
      <c r="AG130" s="4">
        <f>IF(WEEKNUM(B131)=WEEKNUM(EOMONTH(B131,0)), 2590, 0)</f>
        <v>0</v>
      </c>
      <c r="AK130" s="4">
        <f t="shared" si="49"/>
        <v>2595</v>
      </c>
      <c r="AN130" s="2">
        <f t="shared" si="53"/>
        <v>46188</v>
      </c>
    </row>
    <row r="131" spans="2:40">
      <c r="B131" s="2">
        <v>46195</v>
      </c>
      <c r="C131" s="7">
        <f t="shared" si="50"/>
        <v>595</v>
      </c>
      <c r="D131" s="4">
        <f t="shared" si="44"/>
        <v>0</v>
      </c>
      <c r="E131" s="4">
        <f t="shared" si="51"/>
        <v>0</v>
      </c>
      <c r="F131" s="4">
        <f t="shared" si="52"/>
        <v>0</v>
      </c>
      <c r="I131" s="4">
        <f t="shared" ref="I131:I158" si="57">IF(MOD(WEEKNUM(B107),2)=1, 50, 0)</f>
        <v>0</v>
      </c>
      <c r="J131" s="4">
        <v>30</v>
      </c>
      <c r="K131" s="4">
        <f t="shared" si="45"/>
        <v>15</v>
      </c>
      <c r="L131" s="4">
        <v>13</v>
      </c>
      <c r="M131" s="4">
        <v>40</v>
      </c>
      <c r="P131" s="4">
        <f t="shared" si="54"/>
        <v>0</v>
      </c>
      <c r="Q131" s="4">
        <f t="shared" si="55"/>
        <v>0</v>
      </c>
      <c r="R131" s="4">
        <f>IF(WEEKNUM(B131)=WEEKNUM(EOMONTH(B131,0)), 500, 0)</f>
        <v>0</v>
      </c>
      <c r="S131" s="4">
        <f>IF(WEEKNUM(B131)=WEEKNUM(EOMONTH(B131,0)), 500, 0)</f>
        <v>0</v>
      </c>
      <c r="T131" s="4">
        <f t="shared" si="56"/>
        <v>0</v>
      </c>
      <c r="AE131" s="4">
        <f t="shared" si="47"/>
        <v>98</v>
      </c>
      <c r="AF131" s="7">
        <f t="shared" si="48"/>
        <v>98</v>
      </c>
      <c r="AG131" s="4">
        <f>IF(WEEKNUM(B132)=WEEKNUM(EOMONTH(B132,0)), 2590, 0)</f>
        <v>2590</v>
      </c>
      <c r="AK131" s="4">
        <f t="shared" si="49"/>
        <v>497</v>
      </c>
      <c r="AN131" s="2">
        <f t="shared" si="53"/>
        <v>46195</v>
      </c>
    </row>
    <row r="132" spans="2:40">
      <c r="B132" s="2">
        <v>46202</v>
      </c>
      <c r="C132" s="7">
        <f t="shared" si="50"/>
        <v>3087</v>
      </c>
      <c r="D132" s="4">
        <f t="shared" si="44"/>
        <v>0</v>
      </c>
      <c r="E132" s="4">
        <f t="shared" si="51"/>
        <v>0</v>
      </c>
      <c r="F132" s="4">
        <f t="shared" si="52"/>
        <v>0</v>
      </c>
      <c r="I132" s="4">
        <f t="shared" si="57"/>
        <v>50</v>
      </c>
      <c r="J132" s="4">
        <v>30</v>
      </c>
      <c r="K132" s="4">
        <f t="shared" si="45"/>
        <v>0</v>
      </c>
      <c r="L132" s="4">
        <v>13</v>
      </c>
      <c r="M132" s="4">
        <v>40</v>
      </c>
      <c r="N132" s="4">
        <f t="shared" si="46"/>
        <v>0</v>
      </c>
      <c r="P132" s="4">
        <f t="shared" si="54"/>
        <v>50</v>
      </c>
      <c r="Q132" s="4">
        <f t="shared" si="55"/>
        <v>420</v>
      </c>
      <c r="R132" s="4">
        <f>IF(WEEKNUM(B132)=WEEKNUM(EOMONTH(B132,0)), 500, 0)</f>
        <v>500</v>
      </c>
      <c r="S132" s="4">
        <f>IF(WEEKNUM(B132)=WEEKNUM(EOMONTH(B132,0)), 500, 0)</f>
        <v>500</v>
      </c>
      <c r="T132" s="4">
        <f t="shared" si="56"/>
        <v>76</v>
      </c>
      <c r="AE132" s="4">
        <f t="shared" si="47"/>
        <v>133</v>
      </c>
      <c r="AF132" s="7">
        <f t="shared" si="48"/>
        <v>1679</v>
      </c>
      <c r="AG132" s="4">
        <f>IF(WEEKNUM(B133)=WEEKNUM(EOMONTH(B133,0)), 2590, 0)</f>
        <v>0</v>
      </c>
      <c r="AK132" s="4">
        <f t="shared" si="49"/>
        <v>2954</v>
      </c>
      <c r="AN132" s="2">
        <f t="shared" si="53"/>
        <v>46202</v>
      </c>
    </row>
    <row r="133" spans="2:40">
      <c r="B133" s="2">
        <v>46209</v>
      </c>
      <c r="C133" s="7">
        <f t="shared" si="50"/>
        <v>1408</v>
      </c>
      <c r="D133" s="4">
        <f t="shared" si="44"/>
        <v>0</v>
      </c>
      <c r="E133" s="4">
        <f t="shared" si="51"/>
        <v>15</v>
      </c>
      <c r="F133" s="4">
        <f t="shared" si="52"/>
        <v>20</v>
      </c>
      <c r="I133" s="4">
        <f t="shared" si="57"/>
        <v>0</v>
      </c>
      <c r="J133" s="4">
        <v>30</v>
      </c>
      <c r="K133" s="4">
        <f t="shared" si="45"/>
        <v>15</v>
      </c>
      <c r="L133" s="4">
        <v>13</v>
      </c>
      <c r="M133" s="4">
        <v>40</v>
      </c>
      <c r="N133" s="4">
        <f t="shared" si="46"/>
        <v>0</v>
      </c>
      <c r="P133" s="4">
        <f t="shared" si="54"/>
        <v>0</v>
      </c>
      <c r="Q133" s="4">
        <f t="shared" si="55"/>
        <v>0</v>
      </c>
      <c r="R133" s="4">
        <f>IF(WEEKNUM(B133)=WEEKNUM(EOMONTH(B133,0)), 500, 0)</f>
        <v>0</v>
      </c>
      <c r="S133" s="4">
        <f>IF(WEEKNUM(B133)=WEEKNUM(EOMONTH(B133,0)), 500, 0)</f>
        <v>0</v>
      </c>
      <c r="T133" s="4">
        <f t="shared" si="56"/>
        <v>0</v>
      </c>
      <c r="AE133" s="4">
        <f t="shared" si="47"/>
        <v>133</v>
      </c>
      <c r="AF133" s="7">
        <f t="shared" si="48"/>
        <v>133</v>
      </c>
      <c r="AG133" s="4">
        <f>IF(WEEKNUM(B134)=WEEKNUM(EOMONTH(B134,0)), 2590, 0)</f>
        <v>0</v>
      </c>
      <c r="AK133" s="4">
        <f t="shared" si="49"/>
        <v>1275</v>
      </c>
      <c r="AN133" s="2">
        <f t="shared" si="53"/>
        <v>46209</v>
      </c>
    </row>
    <row r="134" spans="2:40">
      <c r="B134" s="2">
        <v>46216</v>
      </c>
      <c r="C134" s="7">
        <f t="shared" si="50"/>
        <v>1275</v>
      </c>
      <c r="D134" s="4">
        <f t="shared" si="44"/>
        <v>0</v>
      </c>
      <c r="E134" s="4">
        <f t="shared" si="51"/>
        <v>0</v>
      </c>
      <c r="F134" s="4">
        <f t="shared" si="52"/>
        <v>0</v>
      </c>
      <c r="I134" s="4">
        <f t="shared" si="57"/>
        <v>50</v>
      </c>
      <c r="J134" s="4">
        <v>30</v>
      </c>
      <c r="K134" s="4">
        <f t="shared" si="45"/>
        <v>0</v>
      </c>
      <c r="L134" s="4">
        <v>13</v>
      </c>
      <c r="M134" s="4">
        <v>40</v>
      </c>
      <c r="N134" s="4">
        <f t="shared" si="46"/>
        <v>0</v>
      </c>
      <c r="P134" s="4">
        <f t="shared" si="54"/>
        <v>0</v>
      </c>
      <c r="Q134" s="4">
        <f t="shared" si="55"/>
        <v>0</v>
      </c>
      <c r="R134" s="4">
        <f>IF(WEEKNUM(B134)=WEEKNUM(EOMONTH(B134,0)), 500, 0)</f>
        <v>0</v>
      </c>
      <c r="S134" s="4">
        <f>IF(WEEKNUM(B134)=WEEKNUM(EOMONTH(B134,0)), 500, 0)</f>
        <v>0</v>
      </c>
      <c r="T134" s="4">
        <f t="shared" si="56"/>
        <v>0</v>
      </c>
      <c r="AE134" s="4">
        <f t="shared" si="47"/>
        <v>133</v>
      </c>
      <c r="AF134" s="7">
        <f t="shared" si="48"/>
        <v>133</v>
      </c>
      <c r="AG134" s="4">
        <f>IF(WEEKNUM(B135)=WEEKNUM(EOMONTH(B135,0)), 2590, 0)</f>
        <v>0</v>
      </c>
      <c r="AK134" s="4">
        <f t="shared" si="49"/>
        <v>1142</v>
      </c>
      <c r="AN134" s="2">
        <f t="shared" si="53"/>
        <v>46216</v>
      </c>
    </row>
    <row r="135" spans="2:40">
      <c r="B135" s="2">
        <v>46223</v>
      </c>
      <c r="C135" s="7">
        <f t="shared" si="50"/>
        <v>1142</v>
      </c>
      <c r="D135" s="4">
        <f t="shared" si="44"/>
        <v>0</v>
      </c>
      <c r="E135" s="4">
        <f t="shared" si="51"/>
        <v>0</v>
      </c>
      <c r="F135" s="4">
        <f t="shared" si="52"/>
        <v>0</v>
      </c>
      <c r="H135" s="4">
        <v>100</v>
      </c>
      <c r="I135" s="4">
        <f t="shared" si="57"/>
        <v>0</v>
      </c>
      <c r="J135" s="4">
        <v>30</v>
      </c>
      <c r="K135" s="4">
        <f t="shared" si="45"/>
        <v>15</v>
      </c>
      <c r="L135" s="4">
        <v>13</v>
      </c>
      <c r="M135" s="4">
        <v>40</v>
      </c>
      <c r="N135" s="4">
        <f t="shared" si="46"/>
        <v>0</v>
      </c>
      <c r="P135" s="4">
        <f t="shared" si="54"/>
        <v>0</v>
      </c>
      <c r="Q135" s="4">
        <f t="shared" si="55"/>
        <v>0</v>
      </c>
      <c r="R135" s="4">
        <f>IF(WEEKNUM(B135)=WEEKNUM(EOMONTH(B135,0)), 500, 0)</f>
        <v>0</v>
      </c>
      <c r="S135" s="4">
        <f>IF(WEEKNUM(B135)=WEEKNUM(EOMONTH(B135,0)), 500, 0)</f>
        <v>0</v>
      </c>
      <c r="T135" s="4">
        <f t="shared" si="56"/>
        <v>0</v>
      </c>
      <c r="AE135" s="4">
        <f t="shared" si="47"/>
        <v>198</v>
      </c>
      <c r="AF135" s="7">
        <f t="shared" si="48"/>
        <v>198</v>
      </c>
      <c r="AG135" s="4">
        <f>IF(WEEKNUM(B136)=WEEKNUM(EOMONTH(B136,0)), 2590, 0)</f>
        <v>2590</v>
      </c>
      <c r="AK135" s="4">
        <f t="shared" si="49"/>
        <v>944</v>
      </c>
      <c r="AN135" s="2">
        <f t="shared" si="53"/>
        <v>46223</v>
      </c>
    </row>
    <row r="136" spans="2:40">
      <c r="B136" s="2">
        <v>46230</v>
      </c>
      <c r="C136" s="7">
        <f t="shared" si="50"/>
        <v>3534</v>
      </c>
      <c r="D136" s="4">
        <f t="shared" si="44"/>
        <v>0</v>
      </c>
      <c r="E136" s="4">
        <f t="shared" si="51"/>
        <v>0</v>
      </c>
      <c r="F136" s="4">
        <f t="shared" si="52"/>
        <v>0</v>
      </c>
      <c r="I136" s="4">
        <f t="shared" si="57"/>
        <v>50</v>
      </c>
      <c r="J136" s="4">
        <v>30</v>
      </c>
      <c r="K136" s="4">
        <f t="shared" si="45"/>
        <v>0</v>
      </c>
      <c r="L136" s="4">
        <v>13</v>
      </c>
      <c r="M136" s="4">
        <v>40</v>
      </c>
      <c r="N136" s="4">
        <f t="shared" si="46"/>
        <v>0</v>
      </c>
      <c r="P136" s="4">
        <f t="shared" si="54"/>
        <v>50</v>
      </c>
      <c r="Q136" s="4">
        <f t="shared" si="55"/>
        <v>420</v>
      </c>
      <c r="R136" s="4">
        <f>IF(WEEKNUM(B136)=WEEKNUM(EOMONTH(B136,0)), 500, 0)</f>
        <v>500</v>
      </c>
      <c r="S136" s="4">
        <f>IF(WEEKNUM(B136)=WEEKNUM(EOMONTH(B136,0)), 500, 0)</f>
        <v>500</v>
      </c>
      <c r="T136" s="4">
        <f t="shared" si="56"/>
        <v>76</v>
      </c>
      <c r="AE136" s="4">
        <f t="shared" si="47"/>
        <v>133</v>
      </c>
      <c r="AF136" s="7">
        <f t="shared" si="48"/>
        <v>1679</v>
      </c>
      <c r="AG136" s="4">
        <f>IF(WEEKNUM(B137)=WEEKNUM(EOMONTH(B137,0)), 2590, 0)</f>
        <v>0</v>
      </c>
      <c r="AK136" s="4">
        <f t="shared" si="49"/>
        <v>3401</v>
      </c>
      <c r="AN136" s="2">
        <f t="shared" si="53"/>
        <v>46230</v>
      </c>
    </row>
    <row r="137" spans="2:40">
      <c r="B137" s="2">
        <v>46237</v>
      </c>
      <c r="C137" s="7">
        <f t="shared" si="50"/>
        <v>1855</v>
      </c>
      <c r="D137" s="4">
        <f t="shared" si="44"/>
        <v>0</v>
      </c>
      <c r="E137" s="4">
        <f t="shared" si="51"/>
        <v>15</v>
      </c>
      <c r="F137" s="4">
        <f t="shared" si="52"/>
        <v>20</v>
      </c>
      <c r="I137" s="4">
        <f t="shared" si="57"/>
        <v>0</v>
      </c>
      <c r="J137" s="4">
        <v>30</v>
      </c>
      <c r="K137" s="4">
        <f t="shared" si="45"/>
        <v>15</v>
      </c>
      <c r="L137" s="4">
        <v>13</v>
      </c>
      <c r="M137" s="4">
        <v>40</v>
      </c>
      <c r="N137" s="4">
        <f t="shared" si="46"/>
        <v>0</v>
      </c>
      <c r="P137" s="4">
        <f t="shared" si="54"/>
        <v>0</v>
      </c>
      <c r="Q137" s="4">
        <f t="shared" si="55"/>
        <v>0</v>
      </c>
      <c r="R137" s="4">
        <f>IF(WEEKNUM(B137)=WEEKNUM(EOMONTH(B137,0)), 500, 0)</f>
        <v>0</v>
      </c>
      <c r="S137" s="4">
        <f>IF(WEEKNUM(B137)=WEEKNUM(EOMONTH(B137,0)), 500, 0)</f>
        <v>0</v>
      </c>
      <c r="T137" s="4">
        <f t="shared" si="56"/>
        <v>0</v>
      </c>
      <c r="AE137" s="4">
        <f t="shared" si="47"/>
        <v>133</v>
      </c>
      <c r="AF137" s="7">
        <f t="shared" si="48"/>
        <v>133</v>
      </c>
      <c r="AG137" s="4">
        <f>IF(WEEKNUM(B138)=WEEKNUM(EOMONTH(B138,0)), 2590, 0)</f>
        <v>0</v>
      </c>
      <c r="AK137" s="4">
        <f t="shared" si="49"/>
        <v>1722</v>
      </c>
      <c r="AN137" s="2">
        <f t="shared" si="53"/>
        <v>46237</v>
      </c>
    </row>
    <row r="138" spans="2:40">
      <c r="B138" s="2">
        <v>46244</v>
      </c>
      <c r="C138" s="7">
        <f t="shared" si="50"/>
        <v>1722</v>
      </c>
      <c r="D138" s="4">
        <f t="shared" si="44"/>
        <v>79</v>
      </c>
      <c r="E138" s="4">
        <f t="shared" si="51"/>
        <v>0</v>
      </c>
      <c r="F138" s="4">
        <f t="shared" si="52"/>
        <v>0</v>
      </c>
      <c r="I138" s="4">
        <f t="shared" si="57"/>
        <v>50</v>
      </c>
      <c r="J138" s="4">
        <v>30</v>
      </c>
      <c r="K138" s="4">
        <f t="shared" si="45"/>
        <v>0</v>
      </c>
      <c r="L138" s="4">
        <v>13</v>
      </c>
      <c r="M138" s="4">
        <v>40</v>
      </c>
      <c r="N138" s="4">
        <f t="shared" si="46"/>
        <v>0</v>
      </c>
      <c r="P138" s="4">
        <f t="shared" si="54"/>
        <v>0</v>
      </c>
      <c r="Q138" s="4">
        <f t="shared" si="55"/>
        <v>0</v>
      </c>
      <c r="R138" s="4">
        <f>IF(WEEKNUM(B138)=WEEKNUM(EOMONTH(B138,0)), 500, 0)</f>
        <v>0</v>
      </c>
      <c r="S138" s="4">
        <f>IF(WEEKNUM(B138)=WEEKNUM(EOMONTH(B138,0)), 500, 0)</f>
        <v>0</v>
      </c>
      <c r="T138" s="4">
        <f t="shared" si="56"/>
        <v>0</v>
      </c>
      <c r="AE138" s="4">
        <f t="shared" si="47"/>
        <v>212</v>
      </c>
      <c r="AF138" s="7">
        <f t="shared" si="48"/>
        <v>212</v>
      </c>
      <c r="AG138" s="4">
        <f>IF(WEEKNUM(B139)=WEEKNUM(EOMONTH(B139,0)), 2590, 0)</f>
        <v>0</v>
      </c>
      <c r="AK138" s="4">
        <f t="shared" si="49"/>
        <v>1510</v>
      </c>
      <c r="AN138" s="2">
        <f t="shared" si="53"/>
        <v>46244</v>
      </c>
    </row>
    <row r="139" spans="2:40">
      <c r="B139" s="2">
        <v>46251</v>
      </c>
      <c r="C139" s="7">
        <f t="shared" si="50"/>
        <v>1510</v>
      </c>
      <c r="D139" s="4">
        <f t="shared" si="44"/>
        <v>0</v>
      </c>
      <c r="E139" s="4">
        <f t="shared" si="51"/>
        <v>0</v>
      </c>
      <c r="F139" s="4">
        <f t="shared" si="52"/>
        <v>0</v>
      </c>
      <c r="I139" s="4">
        <f t="shared" si="57"/>
        <v>0</v>
      </c>
      <c r="J139" s="4">
        <v>30</v>
      </c>
      <c r="K139" s="4">
        <f t="shared" si="45"/>
        <v>15</v>
      </c>
      <c r="L139" s="4">
        <v>13</v>
      </c>
      <c r="M139" s="4">
        <v>40</v>
      </c>
      <c r="N139" s="4">
        <f t="shared" si="46"/>
        <v>50</v>
      </c>
      <c r="P139" s="4">
        <f t="shared" si="54"/>
        <v>0</v>
      </c>
      <c r="Q139" s="4">
        <f t="shared" si="55"/>
        <v>0</v>
      </c>
      <c r="R139" s="4">
        <f>IF(WEEKNUM(B139)=WEEKNUM(EOMONTH(B139,0)), 500, 0)</f>
        <v>0</v>
      </c>
      <c r="S139" s="4">
        <f>IF(WEEKNUM(B139)=WEEKNUM(EOMONTH(B139,0)), 500, 0)</f>
        <v>0</v>
      </c>
      <c r="T139" s="4">
        <f t="shared" si="56"/>
        <v>0</v>
      </c>
      <c r="AE139" s="4">
        <f t="shared" si="47"/>
        <v>148</v>
      </c>
      <c r="AF139" s="7">
        <f t="shared" si="48"/>
        <v>148</v>
      </c>
      <c r="AG139" s="4">
        <f>IF(WEEKNUM(B140)=WEEKNUM(EOMONTH(B140,0)), 2590, 0)</f>
        <v>0</v>
      </c>
      <c r="AK139" s="4">
        <f t="shared" si="49"/>
        <v>1362</v>
      </c>
      <c r="AN139" s="2">
        <f t="shared" si="53"/>
        <v>46251</v>
      </c>
    </row>
    <row r="140" spans="2:40">
      <c r="B140" s="2">
        <v>46258</v>
      </c>
      <c r="C140" s="7">
        <f t="shared" si="50"/>
        <v>1362</v>
      </c>
      <c r="D140" s="4">
        <f t="shared" si="44"/>
        <v>0</v>
      </c>
      <c r="E140" s="4">
        <f t="shared" si="51"/>
        <v>0</v>
      </c>
      <c r="F140" s="4">
        <f t="shared" si="52"/>
        <v>0</v>
      </c>
      <c r="I140" s="4">
        <f t="shared" si="57"/>
        <v>50</v>
      </c>
      <c r="J140" s="4">
        <v>30</v>
      </c>
      <c r="K140" s="4">
        <f t="shared" si="45"/>
        <v>0</v>
      </c>
      <c r="L140" s="4">
        <v>13</v>
      </c>
      <c r="M140" s="4">
        <v>40</v>
      </c>
      <c r="N140" s="4">
        <f t="shared" si="46"/>
        <v>0</v>
      </c>
      <c r="P140" s="4">
        <f t="shared" si="54"/>
        <v>0</v>
      </c>
      <c r="Q140" s="4">
        <f t="shared" si="55"/>
        <v>0</v>
      </c>
      <c r="R140" s="4">
        <f>IF(WEEKNUM(B140)=WEEKNUM(EOMONTH(B140,0)), 500, 0)</f>
        <v>0</v>
      </c>
      <c r="S140" s="4">
        <f>IF(WEEKNUM(B140)=WEEKNUM(EOMONTH(B140,0)), 500, 0)</f>
        <v>0</v>
      </c>
      <c r="T140" s="4">
        <f t="shared" si="56"/>
        <v>0</v>
      </c>
      <c r="AE140" s="4">
        <f t="shared" si="47"/>
        <v>133</v>
      </c>
      <c r="AF140" s="7">
        <f t="shared" si="48"/>
        <v>133</v>
      </c>
      <c r="AG140" s="4">
        <f>IF(WEEKNUM(B141)=WEEKNUM(EOMONTH(B141,0)), 2590, 0)</f>
        <v>2590</v>
      </c>
      <c r="AK140" s="4">
        <f t="shared" si="49"/>
        <v>1229</v>
      </c>
      <c r="AN140" s="2">
        <f t="shared" si="53"/>
        <v>46258</v>
      </c>
    </row>
    <row r="141" spans="2:40">
      <c r="B141" s="2">
        <v>46265</v>
      </c>
      <c r="C141" s="7">
        <f t="shared" si="50"/>
        <v>3819</v>
      </c>
      <c r="D141" s="4">
        <f t="shared" si="44"/>
        <v>0</v>
      </c>
      <c r="E141" s="4">
        <f t="shared" si="51"/>
        <v>0</v>
      </c>
      <c r="F141" s="4">
        <f t="shared" si="52"/>
        <v>0</v>
      </c>
      <c r="G141" s="4">
        <v>200</v>
      </c>
      <c r="I141" s="4">
        <f t="shared" si="57"/>
        <v>0</v>
      </c>
      <c r="J141" s="4">
        <v>30</v>
      </c>
      <c r="L141" s="4">
        <v>13</v>
      </c>
      <c r="M141" s="4">
        <v>40</v>
      </c>
      <c r="N141" s="4">
        <f t="shared" si="46"/>
        <v>0</v>
      </c>
      <c r="P141" s="4">
        <f t="shared" si="54"/>
        <v>50</v>
      </c>
      <c r="Q141" s="4">
        <f t="shared" si="55"/>
        <v>420</v>
      </c>
      <c r="R141" s="4">
        <f>IF(WEEKNUM(B141)=WEEKNUM(EOMONTH(B141,0)), 500, 0)</f>
        <v>500</v>
      </c>
      <c r="S141" s="4">
        <f>IF(WEEKNUM(B141)=WEEKNUM(EOMONTH(B141,0)), 500, 0)</f>
        <v>500</v>
      </c>
      <c r="T141" s="4">
        <f t="shared" si="56"/>
        <v>76</v>
      </c>
      <c r="AE141" s="4">
        <f t="shared" si="47"/>
        <v>283</v>
      </c>
      <c r="AF141" s="7">
        <f t="shared" si="48"/>
        <v>1829</v>
      </c>
      <c r="AG141" s="4">
        <f>IF(WEEKNUM(B142)=WEEKNUM(EOMONTH(B142,0)), 2590, 0)</f>
        <v>0</v>
      </c>
      <c r="AK141" s="4">
        <f t="shared" si="49"/>
        <v>3536</v>
      </c>
      <c r="AN141" s="2">
        <f t="shared" si="53"/>
        <v>46265</v>
      </c>
    </row>
    <row r="142" spans="2:40">
      <c r="B142" s="2">
        <v>46272</v>
      </c>
      <c r="C142" s="7">
        <f t="shared" si="50"/>
        <v>1990</v>
      </c>
      <c r="D142" s="4">
        <f t="shared" si="44"/>
        <v>0</v>
      </c>
      <c r="E142" s="4">
        <f t="shared" si="51"/>
        <v>15</v>
      </c>
      <c r="F142" s="4">
        <f t="shared" si="52"/>
        <v>20</v>
      </c>
      <c r="I142" s="4">
        <f t="shared" si="57"/>
        <v>50</v>
      </c>
      <c r="J142" s="4">
        <v>30</v>
      </c>
      <c r="K142" s="4">
        <f t="shared" si="45"/>
        <v>0</v>
      </c>
      <c r="L142" s="4">
        <v>13</v>
      </c>
      <c r="M142" s="4">
        <v>40</v>
      </c>
      <c r="N142" s="4">
        <f t="shared" si="46"/>
        <v>0</v>
      </c>
      <c r="P142" s="4">
        <f t="shared" si="54"/>
        <v>0</v>
      </c>
      <c r="Q142" s="4">
        <f t="shared" si="55"/>
        <v>0</v>
      </c>
      <c r="R142" s="4">
        <f>IF(WEEKNUM(B142)=WEEKNUM(EOMONTH(B142,0)), 500, 0)</f>
        <v>0</v>
      </c>
      <c r="S142" s="4">
        <f>IF(WEEKNUM(B142)=WEEKNUM(EOMONTH(B142,0)), 500, 0)</f>
        <v>0</v>
      </c>
      <c r="T142" s="4">
        <f t="shared" si="56"/>
        <v>0</v>
      </c>
      <c r="W142" s="4">
        <v>10</v>
      </c>
      <c r="AE142" s="4">
        <f t="shared" si="47"/>
        <v>168</v>
      </c>
      <c r="AF142" s="7">
        <f t="shared" si="48"/>
        <v>178</v>
      </c>
      <c r="AG142" s="4">
        <f>IF(WEEKNUM(B143)=WEEKNUM(EOMONTH(B143,0)), 2590, 0)</f>
        <v>0</v>
      </c>
      <c r="AK142" s="4">
        <f t="shared" si="49"/>
        <v>1822</v>
      </c>
      <c r="AN142" s="2">
        <f t="shared" si="53"/>
        <v>46272</v>
      </c>
    </row>
    <row r="143" spans="2:40">
      <c r="B143" s="2">
        <v>46279</v>
      </c>
      <c r="C143" s="7">
        <f t="shared" si="50"/>
        <v>1812</v>
      </c>
      <c r="D143" s="4">
        <f t="shared" si="44"/>
        <v>0</v>
      </c>
      <c r="E143" s="4">
        <f t="shared" si="51"/>
        <v>0</v>
      </c>
      <c r="F143" s="4">
        <f t="shared" si="52"/>
        <v>0</v>
      </c>
      <c r="I143" s="4">
        <f t="shared" si="57"/>
        <v>0</v>
      </c>
      <c r="J143" s="4">
        <v>30</v>
      </c>
      <c r="K143" s="4">
        <f t="shared" si="45"/>
        <v>15</v>
      </c>
      <c r="L143" s="4">
        <v>13</v>
      </c>
      <c r="M143" s="4">
        <v>40</v>
      </c>
      <c r="N143" s="4">
        <f t="shared" si="46"/>
        <v>0</v>
      </c>
      <c r="P143" s="4">
        <f t="shared" si="54"/>
        <v>0</v>
      </c>
      <c r="Q143" s="4">
        <f t="shared" si="55"/>
        <v>0</v>
      </c>
      <c r="R143" s="4">
        <f>IF(WEEKNUM(B143)=WEEKNUM(EOMONTH(B143,0)), 500, 0)</f>
        <v>0</v>
      </c>
      <c r="S143" s="4">
        <f>IF(WEEKNUM(B143)=WEEKNUM(EOMONTH(B143,0)), 500, 0)</f>
        <v>0</v>
      </c>
      <c r="T143" s="4">
        <f t="shared" si="56"/>
        <v>0</v>
      </c>
      <c r="AE143" s="4">
        <f t="shared" si="47"/>
        <v>98</v>
      </c>
      <c r="AF143" s="7">
        <f t="shared" si="48"/>
        <v>98</v>
      </c>
      <c r="AG143" s="4">
        <f>IF(WEEKNUM(B144)=WEEKNUM(EOMONTH(B144,0)), 2590, 0)</f>
        <v>0</v>
      </c>
      <c r="AK143" s="4">
        <f t="shared" si="49"/>
        <v>1714</v>
      </c>
      <c r="AN143" s="2">
        <f t="shared" si="53"/>
        <v>46279</v>
      </c>
    </row>
    <row r="144" spans="2:40">
      <c r="B144" s="2">
        <v>46286</v>
      </c>
      <c r="C144" s="7">
        <f t="shared" si="50"/>
        <v>1714</v>
      </c>
      <c r="D144" s="4">
        <f t="shared" si="44"/>
        <v>0</v>
      </c>
      <c r="E144" s="4">
        <f t="shared" si="51"/>
        <v>0</v>
      </c>
      <c r="F144" s="4">
        <f t="shared" si="52"/>
        <v>0</v>
      </c>
      <c r="I144" s="4">
        <f t="shared" si="57"/>
        <v>50</v>
      </c>
      <c r="J144" s="4">
        <v>30</v>
      </c>
      <c r="K144" s="4">
        <f t="shared" si="45"/>
        <v>0</v>
      </c>
      <c r="L144" s="4">
        <v>13</v>
      </c>
      <c r="M144" s="4">
        <v>40</v>
      </c>
      <c r="N144" s="4">
        <f t="shared" si="46"/>
        <v>0</v>
      </c>
      <c r="P144" s="4">
        <f t="shared" si="54"/>
        <v>0</v>
      </c>
      <c r="Q144" s="4">
        <f t="shared" si="55"/>
        <v>0</v>
      </c>
      <c r="R144" s="4">
        <f>IF(WEEKNUM(B144)=WEEKNUM(EOMONTH(B144,0)), 500, 0)</f>
        <v>0</v>
      </c>
      <c r="S144" s="4">
        <f>IF(WEEKNUM(B144)=WEEKNUM(EOMONTH(B144,0)), 500, 0)</f>
        <v>0</v>
      </c>
      <c r="T144" s="4">
        <f t="shared" si="56"/>
        <v>0</v>
      </c>
      <c r="AE144" s="4">
        <f t="shared" si="47"/>
        <v>133</v>
      </c>
      <c r="AF144" s="7">
        <f t="shared" si="48"/>
        <v>133</v>
      </c>
      <c r="AG144" s="4">
        <f>IF(WEEKNUM(B145)=WEEKNUM(EOMONTH(B145,0)), 2590, 0)</f>
        <v>2590</v>
      </c>
      <c r="AK144" s="4">
        <f t="shared" si="49"/>
        <v>1581</v>
      </c>
      <c r="AN144" s="2">
        <f t="shared" si="53"/>
        <v>46286</v>
      </c>
    </row>
    <row r="145" spans="2:40">
      <c r="B145" s="2">
        <v>46293</v>
      </c>
      <c r="C145" s="7">
        <f t="shared" si="50"/>
        <v>4171</v>
      </c>
      <c r="D145" s="4">
        <f t="shared" si="44"/>
        <v>0</v>
      </c>
      <c r="E145" s="4">
        <f t="shared" si="51"/>
        <v>0</v>
      </c>
      <c r="F145" s="4">
        <f t="shared" si="52"/>
        <v>0</v>
      </c>
      <c r="I145" s="4">
        <f t="shared" si="57"/>
        <v>0</v>
      </c>
      <c r="J145" s="4">
        <v>30</v>
      </c>
      <c r="K145" s="4">
        <f t="shared" si="45"/>
        <v>15</v>
      </c>
      <c r="L145" s="4">
        <v>13</v>
      </c>
      <c r="M145" s="4">
        <v>40</v>
      </c>
      <c r="N145" s="4">
        <f t="shared" si="46"/>
        <v>0</v>
      </c>
      <c r="P145" s="4">
        <f t="shared" si="54"/>
        <v>50</v>
      </c>
      <c r="Q145" s="4">
        <f t="shared" si="55"/>
        <v>420</v>
      </c>
      <c r="R145" s="4">
        <f>IF(WEEKNUM(B145)=WEEKNUM(EOMONTH(B145,0)), 500, 0)</f>
        <v>500</v>
      </c>
      <c r="S145" s="4">
        <f>IF(WEEKNUM(B145)=WEEKNUM(EOMONTH(B145,0)), 500, 0)</f>
        <v>500</v>
      </c>
      <c r="T145" s="4">
        <f t="shared" si="56"/>
        <v>76</v>
      </c>
      <c r="AE145" s="4">
        <f t="shared" si="47"/>
        <v>98</v>
      </c>
      <c r="AF145" s="7">
        <f t="shared" si="48"/>
        <v>1644</v>
      </c>
      <c r="AG145" s="4">
        <f>IF(WEEKNUM(B146)=WEEKNUM(EOMONTH(B146,0)), 2590, 0)</f>
        <v>0</v>
      </c>
      <c r="AK145" s="4">
        <f t="shared" si="49"/>
        <v>4073</v>
      </c>
      <c r="AN145" s="2">
        <f t="shared" si="53"/>
        <v>46293</v>
      </c>
    </row>
    <row r="146" spans="2:40">
      <c r="B146" s="2">
        <v>46300</v>
      </c>
      <c r="C146" s="7">
        <f t="shared" si="50"/>
        <v>2527</v>
      </c>
      <c r="D146" s="4">
        <f t="shared" si="44"/>
        <v>79</v>
      </c>
      <c r="E146" s="4">
        <f t="shared" si="51"/>
        <v>15</v>
      </c>
      <c r="F146" s="4">
        <f t="shared" si="52"/>
        <v>20</v>
      </c>
      <c r="I146" s="4">
        <f t="shared" si="57"/>
        <v>50</v>
      </c>
      <c r="J146" s="4">
        <v>30</v>
      </c>
      <c r="K146" s="4">
        <f t="shared" si="45"/>
        <v>0</v>
      </c>
      <c r="L146" s="4">
        <v>13</v>
      </c>
      <c r="M146" s="4">
        <v>40</v>
      </c>
      <c r="N146" s="4">
        <f t="shared" si="46"/>
        <v>0</v>
      </c>
      <c r="P146" s="4">
        <f t="shared" si="54"/>
        <v>0</v>
      </c>
      <c r="Q146" s="4">
        <f t="shared" si="55"/>
        <v>0</v>
      </c>
      <c r="R146" s="4">
        <f>IF(WEEKNUM(B146)=WEEKNUM(EOMONTH(B146,0)), 500, 0)</f>
        <v>0</v>
      </c>
      <c r="S146" s="4">
        <f>IF(WEEKNUM(B146)=WEEKNUM(EOMONTH(B146,0)), 500, 0)</f>
        <v>0</v>
      </c>
      <c r="T146" s="4">
        <f t="shared" si="56"/>
        <v>0</v>
      </c>
      <c r="AE146" s="4">
        <f t="shared" si="47"/>
        <v>247</v>
      </c>
      <c r="AF146" s="7">
        <f t="shared" si="48"/>
        <v>247</v>
      </c>
      <c r="AG146" s="4">
        <f>IF(WEEKNUM(B147)=WEEKNUM(EOMONTH(B147,0)), 2590, 0)</f>
        <v>0</v>
      </c>
      <c r="AK146" s="4">
        <f t="shared" si="49"/>
        <v>2280</v>
      </c>
      <c r="AN146" s="2">
        <f t="shared" si="53"/>
        <v>46300</v>
      </c>
    </row>
    <row r="147" spans="2:40">
      <c r="B147" s="2">
        <v>46307</v>
      </c>
      <c r="C147" s="7">
        <f t="shared" si="50"/>
        <v>2280</v>
      </c>
      <c r="D147" s="4">
        <f t="shared" si="44"/>
        <v>0</v>
      </c>
      <c r="E147" s="4">
        <f t="shared" si="51"/>
        <v>0</v>
      </c>
      <c r="F147" s="4">
        <f t="shared" si="52"/>
        <v>0</v>
      </c>
      <c r="I147" s="4">
        <f t="shared" si="57"/>
        <v>0</v>
      </c>
      <c r="J147" s="4">
        <v>30</v>
      </c>
      <c r="K147" s="4">
        <f t="shared" si="45"/>
        <v>15</v>
      </c>
      <c r="L147" s="4">
        <v>13</v>
      </c>
      <c r="M147" s="4">
        <v>40</v>
      </c>
      <c r="N147" s="4">
        <f t="shared" si="46"/>
        <v>50</v>
      </c>
      <c r="P147" s="4">
        <f t="shared" si="54"/>
        <v>0</v>
      </c>
      <c r="Q147" s="4">
        <f t="shared" si="55"/>
        <v>0</v>
      </c>
      <c r="R147" s="4">
        <f>IF(WEEKNUM(B147)=WEEKNUM(EOMONTH(B147,0)), 500, 0)</f>
        <v>0</v>
      </c>
      <c r="S147" s="4">
        <f>IF(WEEKNUM(B147)=WEEKNUM(EOMONTH(B147,0)), 500, 0)</f>
        <v>0</v>
      </c>
      <c r="T147" s="4">
        <f t="shared" si="56"/>
        <v>0</v>
      </c>
      <c r="AE147" s="4">
        <f t="shared" si="47"/>
        <v>148</v>
      </c>
      <c r="AF147" s="7">
        <f t="shared" si="48"/>
        <v>148</v>
      </c>
      <c r="AG147" s="4">
        <f>IF(WEEKNUM(B148)=WEEKNUM(EOMONTH(B148,0)), 2590, 0)</f>
        <v>0</v>
      </c>
      <c r="AK147" s="4">
        <f t="shared" si="49"/>
        <v>2132</v>
      </c>
      <c r="AN147" s="2">
        <f t="shared" si="53"/>
        <v>46307</v>
      </c>
    </row>
    <row r="148" spans="2:40">
      <c r="B148" s="2">
        <v>46314</v>
      </c>
      <c r="C148" s="7">
        <f t="shared" si="50"/>
        <v>2132</v>
      </c>
      <c r="D148" s="4">
        <f t="shared" si="44"/>
        <v>0</v>
      </c>
      <c r="E148" s="4">
        <f t="shared" si="51"/>
        <v>0</v>
      </c>
      <c r="F148" s="4">
        <f t="shared" si="52"/>
        <v>0</v>
      </c>
      <c r="I148" s="4">
        <f t="shared" si="57"/>
        <v>50</v>
      </c>
      <c r="J148" s="4">
        <v>30</v>
      </c>
      <c r="K148" s="4">
        <f t="shared" si="45"/>
        <v>0</v>
      </c>
      <c r="L148" s="4">
        <v>13</v>
      </c>
      <c r="M148" s="4">
        <v>40</v>
      </c>
      <c r="N148" s="4">
        <f t="shared" si="46"/>
        <v>0</v>
      </c>
      <c r="P148" s="4">
        <f t="shared" si="54"/>
        <v>0</v>
      </c>
      <c r="Q148" s="4">
        <f t="shared" si="55"/>
        <v>0</v>
      </c>
      <c r="R148" s="4">
        <f>IF(WEEKNUM(B148)=WEEKNUM(EOMONTH(B148,0)), 500, 0)</f>
        <v>0</v>
      </c>
      <c r="S148" s="4">
        <f>IF(WEEKNUM(B148)=WEEKNUM(EOMONTH(B148,0)), 500, 0)</f>
        <v>0</v>
      </c>
      <c r="T148" s="4">
        <f t="shared" si="56"/>
        <v>0</v>
      </c>
      <c r="AE148" s="4">
        <f t="shared" si="47"/>
        <v>133</v>
      </c>
      <c r="AF148" s="7">
        <f t="shared" si="48"/>
        <v>133</v>
      </c>
      <c r="AG148" s="4">
        <f>IF(WEEKNUM(B149)=WEEKNUM(EOMONTH(B149,0)), 2590, 0)</f>
        <v>2590</v>
      </c>
      <c r="AK148" s="4">
        <f t="shared" si="49"/>
        <v>1999</v>
      </c>
      <c r="AN148" s="2">
        <f t="shared" si="53"/>
        <v>46314</v>
      </c>
    </row>
    <row r="149" spans="2:40">
      <c r="B149" s="2">
        <v>46321</v>
      </c>
      <c r="C149" s="7">
        <f t="shared" si="50"/>
        <v>4589</v>
      </c>
      <c r="D149" s="4">
        <f t="shared" si="44"/>
        <v>0</v>
      </c>
      <c r="E149" s="4">
        <f t="shared" si="51"/>
        <v>0</v>
      </c>
      <c r="F149" s="4">
        <f t="shared" si="52"/>
        <v>0</v>
      </c>
      <c r="I149" s="4">
        <f t="shared" si="57"/>
        <v>0</v>
      </c>
      <c r="J149" s="4">
        <v>30</v>
      </c>
      <c r="K149" s="4">
        <f t="shared" si="45"/>
        <v>15</v>
      </c>
      <c r="L149" s="4">
        <v>13</v>
      </c>
      <c r="M149" s="4">
        <v>40</v>
      </c>
      <c r="N149" s="4">
        <f t="shared" si="46"/>
        <v>0</v>
      </c>
      <c r="P149" s="4">
        <f t="shared" si="54"/>
        <v>50</v>
      </c>
      <c r="Q149" s="4">
        <f t="shared" si="55"/>
        <v>420</v>
      </c>
      <c r="R149" s="4">
        <f>IF(WEEKNUM(B149)=WEEKNUM(EOMONTH(B149,0)), 500, 0)</f>
        <v>500</v>
      </c>
      <c r="S149" s="4">
        <f>IF(WEEKNUM(B149)=WEEKNUM(EOMONTH(B149,0)), 500, 0)</f>
        <v>500</v>
      </c>
      <c r="T149" s="4">
        <f t="shared" si="56"/>
        <v>76</v>
      </c>
      <c r="AE149" s="4">
        <f t="shared" si="47"/>
        <v>98</v>
      </c>
      <c r="AF149" s="7">
        <f t="shared" si="48"/>
        <v>1644</v>
      </c>
      <c r="AG149" s="4">
        <f>IF(WEEKNUM(B150)=WEEKNUM(EOMONTH(B150,0)), 2590, 0)</f>
        <v>0</v>
      </c>
      <c r="AK149" s="4">
        <f t="shared" si="49"/>
        <v>4491</v>
      </c>
      <c r="AN149" s="2">
        <f t="shared" si="53"/>
        <v>46321</v>
      </c>
    </row>
    <row r="150" spans="2:40">
      <c r="B150" s="2">
        <v>46328</v>
      </c>
      <c r="C150" s="7">
        <f t="shared" si="50"/>
        <v>2945</v>
      </c>
      <c r="D150" s="4">
        <f t="shared" si="44"/>
        <v>0</v>
      </c>
      <c r="E150" s="4">
        <f t="shared" si="51"/>
        <v>15</v>
      </c>
      <c r="F150" s="4">
        <f t="shared" si="52"/>
        <v>20</v>
      </c>
      <c r="I150" s="4">
        <f t="shared" si="57"/>
        <v>50</v>
      </c>
      <c r="J150" s="4">
        <v>30</v>
      </c>
      <c r="K150" s="4">
        <f t="shared" si="45"/>
        <v>0</v>
      </c>
      <c r="L150" s="4">
        <v>13</v>
      </c>
      <c r="M150" s="4">
        <v>40</v>
      </c>
      <c r="N150" s="4">
        <f t="shared" si="46"/>
        <v>0</v>
      </c>
      <c r="P150" s="4">
        <f t="shared" si="54"/>
        <v>0</v>
      </c>
      <c r="Q150" s="4">
        <f t="shared" si="55"/>
        <v>0</v>
      </c>
      <c r="R150" s="4">
        <f>IF(WEEKNUM(B150)=WEEKNUM(EOMONTH(B150,0)), 500, 0)</f>
        <v>0</v>
      </c>
      <c r="S150" s="4">
        <f>IF(WEEKNUM(B150)=WEEKNUM(EOMONTH(B150,0)), 500, 0)</f>
        <v>0</v>
      </c>
      <c r="T150" s="4">
        <f t="shared" si="56"/>
        <v>0</v>
      </c>
      <c r="AE150" s="4">
        <f t="shared" si="47"/>
        <v>168</v>
      </c>
      <c r="AF150" s="7">
        <f t="shared" si="48"/>
        <v>168</v>
      </c>
      <c r="AG150" s="4">
        <f>IF(WEEKNUM(B151)=WEEKNUM(EOMONTH(B151,0)), 2590, 0)</f>
        <v>0</v>
      </c>
      <c r="AK150" s="4">
        <f t="shared" si="49"/>
        <v>2777</v>
      </c>
      <c r="AN150" s="2">
        <f t="shared" si="53"/>
        <v>46328</v>
      </c>
    </row>
    <row r="151" spans="2:40">
      <c r="B151" s="2">
        <v>46335</v>
      </c>
      <c r="C151" s="7">
        <f t="shared" si="50"/>
        <v>2777</v>
      </c>
      <c r="D151" s="4">
        <f t="shared" si="44"/>
        <v>0</v>
      </c>
      <c r="E151" s="4">
        <f t="shared" si="51"/>
        <v>0</v>
      </c>
      <c r="F151" s="4">
        <f t="shared" si="52"/>
        <v>0</v>
      </c>
      <c r="I151" s="4">
        <f t="shared" si="57"/>
        <v>50</v>
      </c>
      <c r="J151" s="4">
        <v>30</v>
      </c>
      <c r="K151" s="4">
        <f t="shared" si="45"/>
        <v>15</v>
      </c>
      <c r="L151" s="4">
        <v>13</v>
      </c>
      <c r="M151" s="4">
        <v>40</v>
      </c>
      <c r="N151" s="4">
        <f t="shared" si="46"/>
        <v>0</v>
      </c>
      <c r="P151" s="4">
        <f t="shared" si="54"/>
        <v>0</v>
      </c>
      <c r="Q151" s="4">
        <f t="shared" si="55"/>
        <v>0</v>
      </c>
      <c r="R151" s="4">
        <f>IF(WEEKNUM(B151)=WEEKNUM(EOMONTH(B151,0)), 500, 0)</f>
        <v>0</v>
      </c>
      <c r="S151" s="4">
        <f>IF(WEEKNUM(B151)=WEEKNUM(EOMONTH(B151,0)), 500, 0)</f>
        <v>0</v>
      </c>
      <c r="T151" s="4">
        <f t="shared" si="56"/>
        <v>0</v>
      </c>
      <c r="AE151" s="4">
        <f t="shared" si="47"/>
        <v>148</v>
      </c>
      <c r="AF151" s="7">
        <f t="shared" si="48"/>
        <v>148</v>
      </c>
      <c r="AG151" s="4">
        <f>IF(WEEKNUM(B152)=WEEKNUM(EOMONTH(B152,0)), 2590, 0)</f>
        <v>0</v>
      </c>
      <c r="AK151" s="4">
        <f t="shared" si="49"/>
        <v>2629</v>
      </c>
      <c r="AN151" s="2">
        <f t="shared" si="53"/>
        <v>46335</v>
      </c>
    </row>
    <row r="152" spans="2:40">
      <c r="B152" s="2">
        <v>46342</v>
      </c>
      <c r="C152" s="7">
        <f t="shared" si="50"/>
        <v>2629</v>
      </c>
      <c r="D152" s="4">
        <f t="shared" si="44"/>
        <v>0</v>
      </c>
      <c r="E152" s="4">
        <f t="shared" si="51"/>
        <v>0</v>
      </c>
      <c r="F152" s="4">
        <f t="shared" si="52"/>
        <v>0</v>
      </c>
      <c r="I152" s="4">
        <f t="shared" si="57"/>
        <v>50</v>
      </c>
      <c r="J152" s="4">
        <v>30</v>
      </c>
      <c r="K152" s="4">
        <f t="shared" si="45"/>
        <v>0</v>
      </c>
      <c r="L152" s="4">
        <v>13</v>
      </c>
      <c r="M152" s="4">
        <v>40</v>
      </c>
      <c r="N152" s="4">
        <f t="shared" si="46"/>
        <v>0</v>
      </c>
      <c r="P152" s="4">
        <f t="shared" si="54"/>
        <v>0</v>
      </c>
      <c r="Q152" s="4">
        <f t="shared" si="55"/>
        <v>0</v>
      </c>
      <c r="R152" s="4">
        <f>IF(WEEKNUM(B152)=WEEKNUM(EOMONTH(B152,0)), 500, 0)</f>
        <v>0</v>
      </c>
      <c r="S152" s="4">
        <f>IF(WEEKNUM(B152)=WEEKNUM(EOMONTH(B152,0)), 500, 0)</f>
        <v>0</v>
      </c>
      <c r="T152" s="4">
        <f>IF(WEEKNUM(B152)=WEEKNUM(EOMONTH(B152,0)), 76, 0)</f>
        <v>0</v>
      </c>
      <c r="AC152" s="4">
        <v>800</v>
      </c>
      <c r="AE152" s="4">
        <f t="shared" si="47"/>
        <v>133</v>
      </c>
      <c r="AF152" s="7">
        <f t="shared" si="48"/>
        <v>933</v>
      </c>
      <c r="AG152" s="4">
        <f>IF(WEEKNUM(B153)=WEEKNUM(EOMONTH(B153,0)), 2590, 0)</f>
        <v>0</v>
      </c>
      <c r="AK152" s="4">
        <f t="shared" si="49"/>
        <v>2496</v>
      </c>
      <c r="AN152" s="2">
        <f t="shared" si="53"/>
        <v>46342</v>
      </c>
    </row>
    <row r="153" spans="2:40">
      <c r="B153" s="2">
        <v>46349</v>
      </c>
      <c r="C153" s="7">
        <f t="shared" si="50"/>
        <v>1696</v>
      </c>
      <c r="D153" s="4">
        <f t="shared" si="44"/>
        <v>0</v>
      </c>
      <c r="E153" s="4">
        <f t="shared" si="51"/>
        <v>0</v>
      </c>
      <c r="F153" s="4">
        <f t="shared" si="52"/>
        <v>0</v>
      </c>
      <c r="I153" s="4">
        <f t="shared" si="57"/>
        <v>0</v>
      </c>
      <c r="J153" s="4">
        <v>30</v>
      </c>
      <c r="K153" s="4">
        <f t="shared" si="45"/>
        <v>15</v>
      </c>
      <c r="L153" s="4">
        <v>13</v>
      </c>
      <c r="M153" s="4">
        <v>40</v>
      </c>
      <c r="N153" s="4">
        <f t="shared" si="46"/>
        <v>0</v>
      </c>
      <c r="P153" s="4">
        <f t="shared" si="54"/>
        <v>0</v>
      </c>
      <c r="Q153" s="4">
        <f t="shared" si="55"/>
        <v>0</v>
      </c>
      <c r="R153" s="4">
        <f>IF(WEEKNUM(B153)=WEEKNUM(EOMONTH(B153,0)), 500, 0)</f>
        <v>0</v>
      </c>
      <c r="S153" s="4">
        <f>IF(WEEKNUM(B153)=WEEKNUM(EOMONTH(B153,0)), 500, 0)</f>
        <v>0</v>
      </c>
      <c r="T153" s="4">
        <f t="shared" si="56"/>
        <v>0</v>
      </c>
      <c r="AE153" s="4">
        <f t="shared" si="47"/>
        <v>98</v>
      </c>
      <c r="AF153" s="7">
        <f t="shared" si="48"/>
        <v>98</v>
      </c>
      <c r="AG153" s="4">
        <f>IF(WEEKNUM(B154)=WEEKNUM(EOMONTH(B154,0)), 2590, 0)</f>
        <v>2590</v>
      </c>
      <c r="AK153" s="4">
        <f t="shared" si="49"/>
        <v>1598</v>
      </c>
      <c r="AN153" s="2">
        <f t="shared" si="53"/>
        <v>46349</v>
      </c>
    </row>
    <row r="154" spans="2:40">
      <c r="B154" s="2">
        <v>46356</v>
      </c>
      <c r="C154" s="7">
        <f t="shared" si="50"/>
        <v>4188</v>
      </c>
      <c r="D154" s="4">
        <f t="shared" si="44"/>
        <v>79</v>
      </c>
      <c r="E154" s="4">
        <f t="shared" si="51"/>
        <v>0</v>
      </c>
      <c r="F154" s="4">
        <f t="shared" si="52"/>
        <v>0</v>
      </c>
      <c r="I154" s="4">
        <f t="shared" si="57"/>
        <v>50</v>
      </c>
      <c r="J154" s="4">
        <v>30</v>
      </c>
      <c r="K154" s="4">
        <f t="shared" si="45"/>
        <v>0</v>
      </c>
      <c r="L154" s="4">
        <v>13</v>
      </c>
      <c r="M154" s="4">
        <v>40</v>
      </c>
      <c r="N154" s="4">
        <f t="shared" si="46"/>
        <v>0</v>
      </c>
      <c r="P154" s="4">
        <f t="shared" si="54"/>
        <v>50</v>
      </c>
      <c r="Q154" s="4">
        <f t="shared" si="55"/>
        <v>420</v>
      </c>
      <c r="R154" s="4">
        <f>IF(WEEKNUM(B154)=WEEKNUM(EOMONTH(B154,0)), 500, 0)</f>
        <v>500</v>
      </c>
      <c r="S154" s="4">
        <f>IF(WEEKNUM(B154)=WEEKNUM(EOMONTH(B154,0)), 500, 0)</f>
        <v>500</v>
      </c>
      <c r="T154" s="4">
        <f t="shared" si="56"/>
        <v>76</v>
      </c>
      <c r="AE154" s="4">
        <f t="shared" si="47"/>
        <v>212</v>
      </c>
      <c r="AF154" s="7">
        <f t="shared" si="48"/>
        <v>1758</v>
      </c>
      <c r="AG154" s="4">
        <f>IF(WEEKNUM(B155)=WEEKNUM(EOMONTH(B155,0)), 2590, 0)</f>
        <v>0</v>
      </c>
      <c r="AK154" s="4">
        <f t="shared" si="49"/>
        <v>3976</v>
      </c>
      <c r="AN154" s="2">
        <f t="shared" si="53"/>
        <v>46356</v>
      </c>
    </row>
    <row r="155" spans="2:40">
      <c r="B155" s="2">
        <v>46363</v>
      </c>
      <c r="C155" s="7">
        <f t="shared" si="50"/>
        <v>2430</v>
      </c>
      <c r="D155" s="4">
        <f t="shared" si="44"/>
        <v>0</v>
      </c>
      <c r="E155" s="4">
        <f t="shared" si="51"/>
        <v>15</v>
      </c>
      <c r="F155" s="4">
        <f t="shared" si="52"/>
        <v>20</v>
      </c>
      <c r="I155" s="4">
        <f t="shared" si="57"/>
        <v>0</v>
      </c>
      <c r="J155" s="4">
        <v>30</v>
      </c>
      <c r="K155" s="4">
        <f t="shared" si="45"/>
        <v>15</v>
      </c>
      <c r="L155" s="4">
        <v>13</v>
      </c>
      <c r="M155" s="4">
        <v>40</v>
      </c>
      <c r="N155" s="4">
        <f>IF(MOD(WEEKNUM(B130),8)=1, 50, 0)</f>
        <v>50</v>
      </c>
      <c r="P155" s="4">
        <f t="shared" si="54"/>
        <v>0</v>
      </c>
      <c r="Q155" s="4">
        <f t="shared" si="55"/>
        <v>0</v>
      </c>
      <c r="R155" s="4">
        <f>IF(WEEKNUM(B155)=WEEKNUM(EOMONTH(B155,0)), 500, 0)</f>
        <v>0</v>
      </c>
      <c r="S155" s="4">
        <f>IF(WEEKNUM(B155)=WEEKNUM(EOMONTH(B155,0)), 500, 0)</f>
        <v>0</v>
      </c>
      <c r="T155" s="4">
        <f t="shared" si="56"/>
        <v>0</v>
      </c>
      <c r="AA155" s="4">
        <v>250</v>
      </c>
      <c r="AE155" s="4">
        <f t="shared" si="47"/>
        <v>433</v>
      </c>
      <c r="AF155" s="7">
        <f t="shared" si="48"/>
        <v>433</v>
      </c>
      <c r="AG155" s="4">
        <f>IF(WEEKNUM(B156)=WEEKNUM(EOMONTH(B156,0)), 2590, 0)</f>
        <v>0</v>
      </c>
      <c r="AK155" s="4">
        <f t="shared" si="49"/>
        <v>1997</v>
      </c>
      <c r="AN155" s="2">
        <f t="shared" si="53"/>
        <v>46363</v>
      </c>
    </row>
    <row r="156" spans="2:40">
      <c r="B156" s="2">
        <v>46370</v>
      </c>
      <c r="C156" s="7">
        <f t="shared" si="50"/>
        <v>1997</v>
      </c>
      <c r="D156" s="4">
        <f t="shared" si="44"/>
        <v>0</v>
      </c>
      <c r="E156" s="4">
        <f t="shared" si="51"/>
        <v>0</v>
      </c>
      <c r="F156" s="4">
        <f t="shared" si="52"/>
        <v>0</v>
      </c>
      <c r="I156" s="4">
        <f t="shared" si="57"/>
        <v>50</v>
      </c>
      <c r="J156" s="4">
        <v>30</v>
      </c>
      <c r="K156" s="4">
        <f t="shared" si="45"/>
        <v>0</v>
      </c>
      <c r="L156" s="4">
        <v>13</v>
      </c>
      <c r="M156" s="4">
        <v>40</v>
      </c>
      <c r="N156" s="4">
        <f t="shared" si="46"/>
        <v>0</v>
      </c>
      <c r="P156" s="4">
        <f t="shared" si="54"/>
        <v>0</v>
      </c>
      <c r="Q156" s="4">
        <f t="shared" si="55"/>
        <v>0</v>
      </c>
      <c r="R156" s="4">
        <f>IF(WEEKNUM(B156)=WEEKNUM(EOMONTH(B156,0)), 500, 0)</f>
        <v>0</v>
      </c>
      <c r="S156" s="4">
        <f>IF(WEEKNUM(B156)=WEEKNUM(EOMONTH(B156,0)), 500, 0)</f>
        <v>0</v>
      </c>
      <c r="T156" s="4">
        <f t="shared" si="56"/>
        <v>0</v>
      </c>
      <c r="AE156" s="4">
        <f t="shared" si="47"/>
        <v>133</v>
      </c>
      <c r="AF156" s="7">
        <f t="shared" si="48"/>
        <v>133</v>
      </c>
      <c r="AG156" s="4">
        <f>IF(WEEKNUM(B157)=WEEKNUM(EOMONTH(B157,0)), 2590, 0)</f>
        <v>0</v>
      </c>
      <c r="AK156" s="4">
        <f t="shared" si="49"/>
        <v>1864</v>
      </c>
      <c r="AN156" s="2">
        <f t="shared" si="53"/>
        <v>46370</v>
      </c>
    </row>
    <row r="157" spans="2:40">
      <c r="B157" s="2">
        <v>46377</v>
      </c>
      <c r="C157" s="7">
        <f t="shared" si="50"/>
        <v>1864</v>
      </c>
      <c r="D157" s="4">
        <f t="shared" si="44"/>
        <v>0</v>
      </c>
      <c r="E157" s="4">
        <f t="shared" si="51"/>
        <v>0</v>
      </c>
      <c r="F157" s="4">
        <f t="shared" si="52"/>
        <v>0</v>
      </c>
      <c r="I157" s="4">
        <f t="shared" si="57"/>
        <v>0</v>
      </c>
      <c r="J157" s="4">
        <v>30</v>
      </c>
      <c r="L157" s="4">
        <v>13</v>
      </c>
      <c r="M157" s="4">
        <v>40</v>
      </c>
      <c r="N157" s="4">
        <f t="shared" si="46"/>
        <v>0</v>
      </c>
      <c r="P157" s="4">
        <f t="shared" si="54"/>
        <v>0</v>
      </c>
      <c r="Q157" s="4">
        <f t="shared" si="55"/>
        <v>0</v>
      </c>
      <c r="R157" s="4">
        <f>IF(WEEKNUM(B157)=WEEKNUM(EOMONTH(B157,0)), 500, 0)</f>
        <v>0</v>
      </c>
      <c r="S157" s="4">
        <f>IF(WEEKNUM(B157)=WEEKNUM(EOMONTH(B157,0)), 500, 0)</f>
        <v>0</v>
      </c>
      <c r="T157" s="4">
        <f t="shared" si="56"/>
        <v>0</v>
      </c>
      <c r="AE157" s="4">
        <f t="shared" si="47"/>
        <v>83</v>
      </c>
      <c r="AF157" s="7">
        <f t="shared" si="48"/>
        <v>83</v>
      </c>
      <c r="AG157" s="4">
        <f>IF(WEEKNUM(B158)=WEEKNUM(EOMONTH(B158,0)), 2590, 0)</f>
        <v>2590</v>
      </c>
      <c r="AK157" s="4">
        <f t="shared" si="49"/>
        <v>1781</v>
      </c>
      <c r="AN157" s="2">
        <f t="shared" si="53"/>
        <v>46377</v>
      </c>
    </row>
    <row r="158" spans="2:40">
      <c r="B158" s="2">
        <v>46384</v>
      </c>
      <c r="C158" s="7">
        <f t="shared" si="50"/>
        <v>4371</v>
      </c>
      <c r="D158" s="4">
        <f t="shared" si="44"/>
        <v>0</v>
      </c>
      <c r="E158" s="4">
        <f t="shared" si="51"/>
        <v>0</v>
      </c>
      <c r="F158" s="4">
        <f t="shared" si="52"/>
        <v>0</v>
      </c>
      <c r="I158" s="4">
        <f t="shared" si="57"/>
        <v>50</v>
      </c>
      <c r="J158" s="4">
        <v>30</v>
      </c>
      <c r="K158" s="4">
        <f t="shared" si="45"/>
        <v>0</v>
      </c>
      <c r="L158" s="4">
        <v>13</v>
      </c>
      <c r="M158" s="4">
        <v>40</v>
      </c>
      <c r="N158" s="4">
        <f t="shared" si="46"/>
        <v>0</v>
      </c>
      <c r="P158" s="4">
        <f t="shared" si="54"/>
        <v>50</v>
      </c>
      <c r="Q158" s="4">
        <f t="shared" si="55"/>
        <v>420</v>
      </c>
      <c r="R158" s="4">
        <f>IF(WEEKNUM(B158)=WEEKNUM(EOMONTH(B158,0)), 500, 0)</f>
        <v>500</v>
      </c>
      <c r="S158" s="4">
        <f>IF(WEEKNUM(B158)=WEEKNUM(EOMONTH(B158,0)), 500, 0)</f>
        <v>500</v>
      </c>
      <c r="T158" s="4">
        <f t="shared" si="56"/>
        <v>76</v>
      </c>
      <c r="AE158" s="4">
        <f t="shared" si="47"/>
        <v>133</v>
      </c>
      <c r="AF158" s="7">
        <f t="shared" si="48"/>
        <v>1679</v>
      </c>
      <c r="AG158" s="4">
        <f>IF(WEEKNUM(B159)=WEEKNUM(EOMONTH(B159,0)), 2590, 0)</f>
        <v>0</v>
      </c>
      <c r="AK158" s="4">
        <f t="shared" si="49"/>
        <v>4238</v>
      </c>
      <c r="AN158" s="2">
        <f t="shared" si="53"/>
        <v>46384</v>
      </c>
    </row>
    <row r="159" spans="2:40">
      <c r="B159" s="2">
        <v>46391</v>
      </c>
      <c r="C159" s="7">
        <f t="shared" si="50"/>
        <v>2692</v>
      </c>
      <c r="D159" s="4">
        <f t="shared" si="44"/>
        <v>0</v>
      </c>
      <c r="E159" s="4">
        <f t="shared" si="51"/>
        <v>15</v>
      </c>
      <c r="F159" s="4">
        <f>IF(WEEKNUM(B158)=WEEKNUM(EOMONTH(B158,0)), 20, 0)</f>
        <v>20</v>
      </c>
      <c r="I159" s="4">
        <f>IF(MOD(WEEKNUM(B135),2)=1, 50, 0)</f>
        <v>0</v>
      </c>
      <c r="J159" s="4">
        <v>30</v>
      </c>
      <c r="K159" s="4">
        <f t="shared" si="45"/>
        <v>15</v>
      </c>
      <c r="L159" s="4">
        <v>13</v>
      </c>
      <c r="M159" s="4">
        <v>40</v>
      </c>
      <c r="N159" s="4">
        <f t="shared" si="46"/>
        <v>0</v>
      </c>
      <c r="P159" s="4">
        <f t="shared" si="54"/>
        <v>0</v>
      </c>
      <c r="Q159" s="4">
        <f t="shared" si="55"/>
        <v>0</v>
      </c>
      <c r="R159" s="4">
        <f>IF(WEEKNUM(B159)=WEEKNUM(EOMONTH(B159,0)), 500, 0)</f>
        <v>0</v>
      </c>
      <c r="S159" s="4">
        <f>IF(WEEKNUM(B159)=WEEKNUM(EOMONTH(B159,0)), 500, 0)</f>
        <v>0</v>
      </c>
      <c r="T159" s="4">
        <f t="shared" si="56"/>
        <v>0</v>
      </c>
      <c r="AE159" s="4">
        <f t="shared" si="47"/>
        <v>133</v>
      </c>
      <c r="AF159" s="7">
        <f t="shared" si="48"/>
        <v>133</v>
      </c>
      <c r="AG159" s="4">
        <f>IF(WEEKNUM(B160)=WEEKNUM(EOMONTH(B160,0)), 2590, 0)</f>
        <v>0</v>
      </c>
      <c r="AK159" s="4">
        <f t="shared" si="49"/>
        <v>2559</v>
      </c>
      <c r="AN159" s="2">
        <f t="shared" si="53"/>
        <v>46391</v>
      </c>
    </row>
    <row r="160" spans="2:40">
      <c r="B160" s="2"/>
      <c r="AK160" s="4"/>
      <c r="AN160" s="2"/>
    </row>
    <row r="161" spans="2:50" s="20" customFormat="1">
      <c r="B161" s="20">
        <v>2026</v>
      </c>
      <c r="C161" s="19"/>
      <c r="D161" s="21">
        <f>SUM(D107:D159)</f>
        <v>474</v>
      </c>
      <c r="E161" s="21">
        <f t="shared" ref="E161:AJ161" si="58">SUM(E107:E159)</f>
        <v>180</v>
      </c>
      <c r="F161" s="21">
        <f t="shared" si="58"/>
        <v>240</v>
      </c>
      <c r="G161" s="21">
        <f t="shared" si="58"/>
        <v>400</v>
      </c>
      <c r="H161" s="21">
        <f t="shared" si="58"/>
        <v>100</v>
      </c>
      <c r="I161" s="21">
        <f t="shared" si="58"/>
        <v>1450</v>
      </c>
      <c r="J161" s="21">
        <f t="shared" si="58"/>
        <v>1560</v>
      </c>
      <c r="K161" s="21">
        <f t="shared" si="58"/>
        <v>330</v>
      </c>
      <c r="L161" s="21">
        <f t="shared" si="58"/>
        <v>676</v>
      </c>
      <c r="M161" s="21">
        <f t="shared" si="58"/>
        <v>2080</v>
      </c>
      <c r="N161" s="21">
        <f t="shared" si="58"/>
        <v>300</v>
      </c>
      <c r="O161" s="21">
        <f t="shared" si="58"/>
        <v>0</v>
      </c>
      <c r="P161" s="21">
        <f t="shared" si="58"/>
        <v>600</v>
      </c>
      <c r="Q161" s="21">
        <f t="shared" si="58"/>
        <v>5040</v>
      </c>
      <c r="R161" s="21">
        <f t="shared" si="58"/>
        <v>6000</v>
      </c>
      <c r="S161" s="21">
        <f t="shared" si="58"/>
        <v>6000</v>
      </c>
      <c r="T161" s="21">
        <f t="shared" si="58"/>
        <v>1086</v>
      </c>
      <c r="U161" s="21">
        <f t="shared" si="58"/>
        <v>500</v>
      </c>
      <c r="V161" s="21">
        <f t="shared" si="58"/>
        <v>0</v>
      </c>
      <c r="W161" s="21">
        <f t="shared" si="58"/>
        <v>30</v>
      </c>
      <c r="X161" s="21">
        <f t="shared" si="58"/>
        <v>0</v>
      </c>
      <c r="Y161" s="21">
        <f t="shared" si="58"/>
        <v>0</v>
      </c>
      <c r="Z161" s="21">
        <f t="shared" si="58"/>
        <v>0</v>
      </c>
      <c r="AA161" s="21">
        <f t="shared" si="58"/>
        <v>250</v>
      </c>
      <c r="AB161" s="21">
        <f t="shared" si="58"/>
        <v>0</v>
      </c>
      <c r="AC161" s="21">
        <f t="shared" si="58"/>
        <v>3250</v>
      </c>
      <c r="AD161" s="21">
        <f t="shared" si="58"/>
        <v>0</v>
      </c>
      <c r="AE161" s="21">
        <f t="shared" si="58"/>
        <v>8540</v>
      </c>
      <c r="AF161" s="21">
        <f t="shared" si="58"/>
        <v>30546</v>
      </c>
      <c r="AG161" s="21">
        <f t="shared" si="58"/>
        <v>31080</v>
      </c>
      <c r="AH161" s="21">
        <f t="shared" si="58"/>
        <v>0</v>
      </c>
      <c r="AI161" s="21">
        <f t="shared" si="58"/>
        <v>0</v>
      </c>
      <c r="AJ161" s="21">
        <f t="shared" si="58"/>
        <v>0</v>
      </c>
      <c r="AK161" s="21"/>
      <c r="AN161" s="22"/>
      <c r="AV161" s="21"/>
      <c r="AW161" s="21"/>
    </row>
    <row r="162" spans="2:50" s="20" customFormat="1">
      <c r="B162" s="22" t="s">
        <v>104</v>
      </c>
      <c r="C162" s="19"/>
      <c r="D162" s="21">
        <f>SUM(D2:D43,D48:D100, D108:D159)</f>
        <v>1496</v>
      </c>
      <c r="E162" s="21">
        <f t="shared" ref="E162:AJ162" si="59">SUM(E2:E43,E48:E100, E108:E159)</f>
        <v>495</v>
      </c>
      <c r="F162" s="21">
        <f t="shared" si="59"/>
        <v>616</v>
      </c>
      <c r="G162" s="21">
        <f>SUM(G2:G43,G48:G100, G108:G159)</f>
        <v>1385</v>
      </c>
      <c r="H162" s="21">
        <f t="shared" si="59"/>
        <v>481</v>
      </c>
      <c r="I162" s="21">
        <f t="shared" si="59"/>
        <v>5214</v>
      </c>
      <c r="J162" s="21">
        <f t="shared" si="59"/>
        <v>4650</v>
      </c>
      <c r="K162" s="21">
        <f t="shared" si="59"/>
        <v>1274</v>
      </c>
      <c r="L162" s="21">
        <f t="shared" si="59"/>
        <v>2001</v>
      </c>
      <c r="M162" s="21">
        <f t="shared" si="59"/>
        <v>4085</v>
      </c>
      <c r="N162" s="21">
        <f t="shared" si="59"/>
        <v>630</v>
      </c>
      <c r="O162" s="21">
        <f t="shared" si="59"/>
        <v>752</v>
      </c>
      <c r="P162" s="21">
        <f t="shared" si="59"/>
        <v>3162</v>
      </c>
      <c r="Q162" s="21">
        <f t="shared" si="59"/>
        <v>14380</v>
      </c>
      <c r="R162" s="21">
        <f t="shared" si="59"/>
        <v>20000</v>
      </c>
      <c r="S162" s="21">
        <f t="shared" si="59"/>
        <v>10500</v>
      </c>
      <c r="T162" s="21">
        <f t="shared" si="59"/>
        <v>2574</v>
      </c>
      <c r="U162" s="21">
        <f t="shared" si="59"/>
        <v>1827</v>
      </c>
      <c r="V162" s="21">
        <f t="shared" si="59"/>
        <v>0</v>
      </c>
      <c r="W162" s="21">
        <f t="shared" si="59"/>
        <v>95</v>
      </c>
      <c r="X162" s="21">
        <f t="shared" si="59"/>
        <v>0</v>
      </c>
      <c r="Y162" s="21">
        <f t="shared" si="59"/>
        <v>1264</v>
      </c>
      <c r="Z162" s="21">
        <f t="shared" si="59"/>
        <v>420</v>
      </c>
      <c r="AA162" s="21">
        <f t="shared" si="59"/>
        <v>785</v>
      </c>
      <c r="AB162" s="21">
        <f t="shared" si="59"/>
        <v>0</v>
      </c>
      <c r="AC162" s="21">
        <f t="shared" si="59"/>
        <v>8685</v>
      </c>
      <c r="AD162" s="21">
        <f t="shared" si="59"/>
        <v>287</v>
      </c>
      <c r="AE162" s="21"/>
      <c r="AF162" s="21">
        <f t="shared" si="59"/>
        <v>87058</v>
      </c>
      <c r="AG162" s="21">
        <f t="shared" si="59"/>
        <v>87027</v>
      </c>
      <c r="AH162" s="21">
        <f t="shared" si="59"/>
        <v>887</v>
      </c>
      <c r="AI162" s="21">
        <f t="shared" si="59"/>
        <v>80</v>
      </c>
      <c r="AJ162" s="21">
        <f t="shared" si="59"/>
        <v>1162</v>
      </c>
      <c r="AK162" s="21"/>
      <c r="AN162" s="22"/>
      <c r="AV162" s="21"/>
      <c r="AW162" s="21"/>
    </row>
    <row r="163" spans="2:50" s="20" customFormat="1">
      <c r="B163" s="22"/>
      <c r="C163" s="19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N163" s="22"/>
      <c r="AV163" s="21"/>
      <c r="AW163" s="21"/>
    </row>
    <row r="164" spans="2:50">
      <c r="B164" s="22" t="s">
        <v>105</v>
      </c>
      <c r="AK164" s="4"/>
      <c r="AN164" s="2"/>
    </row>
    <row r="165" spans="2:50">
      <c r="B165" s="15" t="s">
        <v>0</v>
      </c>
      <c r="C165" s="3" t="s">
        <v>1</v>
      </c>
      <c r="D165" s="3" t="s">
        <v>2</v>
      </c>
      <c r="E165" s="3" t="s">
        <v>3</v>
      </c>
      <c r="F165" s="3" t="s">
        <v>4</v>
      </c>
      <c r="G165" s="3" t="s">
        <v>5</v>
      </c>
      <c r="H165" s="3" t="s">
        <v>6</v>
      </c>
      <c r="I165" s="3" t="s">
        <v>7</v>
      </c>
      <c r="J165" s="3" t="s">
        <v>8</v>
      </c>
      <c r="K165" s="3" t="s">
        <v>9</v>
      </c>
      <c r="L165" s="3" t="s">
        <v>10</v>
      </c>
      <c r="M165" s="3" t="s">
        <v>11</v>
      </c>
      <c r="N165" s="3"/>
      <c r="O165" s="3" t="s">
        <v>13</v>
      </c>
      <c r="P165" s="3" t="s">
        <v>14</v>
      </c>
      <c r="Q165" s="3" t="s">
        <v>15</v>
      </c>
      <c r="R165" s="3" t="s">
        <v>16</v>
      </c>
      <c r="S165" s="3"/>
      <c r="T165" s="3" t="s">
        <v>18</v>
      </c>
      <c r="U165" s="3" t="s">
        <v>19</v>
      </c>
      <c r="V165" s="3" t="s">
        <v>94</v>
      </c>
      <c r="W165" s="3" t="s">
        <v>21</v>
      </c>
      <c r="X165" s="3" t="s">
        <v>22</v>
      </c>
      <c r="Y165" s="3" t="s">
        <v>23</v>
      </c>
      <c r="Z165" s="3" t="s">
        <v>24</v>
      </c>
      <c r="AA165" s="3" t="s">
        <v>25</v>
      </c>
      <c r="AB165" s="3" t="s">
        <v>26</v>
      </c>
      <c r="AC165" s="3" t="s">
        <v>27</v>
      </c>
      <c r="AD165" s="3" t="s">
        <v>28</v>
      </c>
      <c r="AE165" s="3" t="s">
        <v>29</v>
      </c>
      <c r="AF165" s="5" t="s">
        <v>30</v>
      </c>
      <c r="AG165" s="3" t="s">
        <v>31</v>
      </c>
      <c r="AH165" s="5" t="s">
        <v>32</v>
      </c>
      <c r="AI165" s="5" t="s">
        <v>33</v>
      </c>
      <c r="AJ165" s="6" t="s">
        <v>34</v>
      </c>
      <c r="AK165" t="s">
        <v>35</v>
      </c>
      <c r="AM165" t="s">
        <v>36</v>
      </c>
      <c r="AN165" s="2" t="str">
        <f t="shared" ref="AN165" si="60">B165</f>
        <v>Date</v>
      </c>
      <c r="AR165" s="1" t="s">
        <v>95</v>
      </c>
      <c r="AS165" s="1" t="s">
        <v>96</v>
      </c>
      <c r="AT165" s="1" t="s">
        <v>97</v>
      </c>
      <c r="AU165" s="1" t="s">
        <v>98</v>
      </c>
      <c r="AV165" s="3" t="s">
        <v>99</v>
      </c>
      <c r="AW165" s="3" t="s">
        <v>100</v>
      </c>
      <c r="AX165" t="s">
        <v>101</v>
      </c>
    </row>
    <row r="166" spans="2:50">
      <c r="B166" s="2">
        <v>46398</v>
      </c>
      <c r="C166" s="7">
        <f>(C159 + AG159 + AH159 + AI159 +AJ159)-AF159</f>
        <v>2559</v>
      </c>
      <c r="D166" s="4">
        <f>IF(MOD(WEEKNUM(B166),8)=1, 79, 0)</f>
        <v>0</v>
      </c>
      <c r="I166" s="4">
        <f>IF(MOD(WEEKNUM(B135),2)=1, 50, 0)</f>
        <v>0</v>
      </c>
      <c r="J166" s="4">
        <v>30</v>
      </c>
      <c r="L166" s="4">
        <v>13</v>
      </c>
      <c r="M166" s="4">
        <v>40</v>
      </c>
      <c r="N166" s="4">
        <f>IF(MOD(WEEKNUM(B166),8)=1, 50, 0)</f>
        <v>0</v>
      </c>
      <c r="P166" s="4">
        <f>IF(WEEKNUM(B166)=WEEKNUM(EOMONTH(B166,0)), 50, 0)</f>
        <v>0</v>
      </c>
      <c r="Q166" s="4">
        <f>IF(WEEKNUM(B166)=WEEKNUM(EOMONTH(B166,0)), 420, 0)</f>
        <v>0</v>
      </c>
      <c r="R166" s="4">
        <f>IF(WEEKNUM(B166)=WEEKNUM(EOMONTH(B166,0)), 1000, 0)</f>
        <v>0</v>
      </c>
      <c r="T166" s="4">
        <f>IF(WEEKNUM(B166)=WEEKNUM(EOMONTH(B166,0)), 76, 0)</f>
        <v>0</v>
      </c>
      <c r="AE166" s="4">
        <f t="shared" si="47"/>
        <v>83</v>
      </c>
      <c r="AF166" s="7">
        <f t="shared" si="48"/>
        <v>83</v>
      </c>
      <c r="AG166" s="4">
        <f t="shared" ref="AG166" si="61">IF(WEEKNUM(B167)=WEEKNUM(EOMONTH(B167,0)), 2470, 0)</f>
        <v>0</v>
      </c>
      <c r="AK166" s="4">
        <f t="shared" si="49"/>
        <v>2476</v>
      </c>
      <c r="AN166" s="2">
        <f t="shared" si="53"/>
        <v>46398</v>
      </c>
    </row>
    <row r="167" spans="2:50">
      <c r="B167" s="2">
        <v>46405</v>
      </c>
      <c r="C167" s="7">
        <f>(C166 + AG166 + AH166 + AI166 +AJ166)-AF166</f>
        <v>2476</v>
      </c>
      <c r="D167" s="4">
        <v>0</v>
      </c>
      <c r="I167" s="4">
        <f>IF(MOD(WEEKNUM(B136),2)=1, 50, 0)</f>
        <v>50</v>
      </c>
      <c r="J167" s="4">
        <v>30</v>
      </c>
      <c r="L167" s="4">
        <v>13</v>
      </c>
      <c r="M167" s="4">
        <v>40</v>
      </c>
      <c r="N167" s="4">
        <f t="shared" ref="N167:N235" si="62">IF(MOD(WEEKNUM(B167),8)=1, 50, 0)</f>
        <v>0</v>
      </c>
      <c r="P167" s="4">
        <f>IF(WEEKNUM(B167)=WEEKNUM(EOMONTH(B167,0)), 50, 0)</f>
        <v>0</v>
      </c>
      <c r="Q167" s="4">
        <f t="shared" ref="Q167:Q215" si="63">IF(WEEKNUM(B167)=WEEKNUM(EOMONTH(B167,0)), 420, 0)</f>
        <v>0</v>
      </c>
      <c r="R167" s="4">
        <f t="shared" ref="R167" si="64">IF(WEEKNUM(B167)=WEEKNUM(EOMONTH(B167,0)), 1000, 0)</f>
        <v>0</v>
      </c>
      <c r="T167" s="4">
        <f t="shared" ref="T167:T216" si="65">IF(WEEKNUM(B167)=WEEKNUM(EOMONTH(B167,0)), 76, 0)</f>
        <v>0</v>
      </c>
      <c r="AE167" s="4">
        <f t="shared" si="47"/>
        <v>133</v>
      </c>
      <c r="AF167" s="7">
        <f t="shared" si="48"/>
        <v>133</v>
      </c>
      <c r="AG167" s="4">
        <f>IF(WEEKNUM(B167)=WEEKNUM(EOMONTH(B167,0)), 2470, 0)</f>
        <v>0</v>
      </c>
      <c r="AK167" s="4">
        <f t="shared" si="49"/>
        <v>2343</v>
      </c>
      <c r="AN167" s="2">
        <f t="shared" si="53"/>
        <v>46405</v>
      </c>
    </row>
    <row r="168" spans="2:50">
      <c r="B168" s="2">
        <v>46418</v>
      </c>
      <c r="C168" s="7">
        <f t="shared" ref="C168:C216" si="66">(C167 + AG167 + AH167 + AI167 +AJ167)-AF167</f>
        <v>2343</v>
      </c>
      <c r="D168" s="4">
        <v>79</v>
      </c>
      <c r="E168" s="4">
        <f>IF(WEEKNUM(B168)=WEEKNUM(EOMONTH(B168,0)), 15, 0)</f>
        <v>15</v>
      </c>
      <c r="F168" s="4">
        <f>IF(WEEKNUM(B168)=WEEKNUM(EOMONTH(B168,0)), 20, 0)</f>
        <v>20</v>
      </c>
      <c r="I168" s="4">
        <f>IF(MOD(WEEKNUM(B137),2)=1, 50, 0)</f>
        <v>0</v>
      </c>
      <c r="J168" s="4">
        <v>30</v>
      </c>
      <c r="L168" s="4">
        <v>13</v>
      </c>
      <c r="M168" s="4">
        <v>40</v>
      </c>
      <c r="N168" s="4">
        <f t="shared" si="62"/>
        <v>0</v>
      </c>
      <c r="P168" s="4">
        <f>IF(WEEKNUM(B168)=WEEKNUM(EOMONTH(B168,0)), 750, 0)</f>
        <v>750</v>
      </c>
      <c r="Q168" s="4">
        <f t="shared" si="63"/>
        <v>420</v>
      </c>
      <c r="R168" s="4">
        <f>IF(WEEKNUM(B168)=WEEKNUM(EOMONTH(B168,0)), 250, 0)</f>
        <v>250</v>
      </c>
      <c r="T168" s="4">
        <f t="shared" si="65"/>
        <v>76</v>
      </c>
      <c r="U168" s="4">
        <v>200</v>
      </c>
      <c r="W168" s="4">
        <v>15</v>
      </c>
      <c r="AE168" s="4">
        <f t="shared" si="47"/>
        <v>397</v>
      </c>
      <c r="AF168" s="7">
        <f t="shared" si="48"/>
        <v>1908</v>
      </c>
      <c r="AG168" s="4">
        <f>IF(WEEKNUM(B168)=WEEKNUM(EOMONTH(B168,0)), 2590, 0)</f>
        <v>2590</v>
      </c>
      <c r="AK168" s="4">
        <f t="shared" si="49"/>
        <v>1946</v>
      </c>
      <c r="AN168" s="2">
        <f t="shared" si="53"/>
        <v>46418</v>
      </c>
    </row>
    <row r="169" spans="2:50">
      <c r="B169" s="2">
        <v>46419</v>
      </c>
      <c r="C169" s="7">
        <f t="shared" si="66"/>
        <v>3025</v>
      </c>
      <c r="D169" s="4">
        <f t="shared" ref="D169:D222" si="67">IF(MOD(WEEKNUM(B169),8)=1, 79, 0)</f>
        <v>0</v>
      </c>
      <c r="E169" s="4">
        <f t="shared" ref="E169:E216" si="68">IF(WEEKNUM(B169)=WEEKNUM(EOMONTH(B169,0)), 15, 0)</f>
        <v>0</v>
      </c>
      <c r="F169" s="4">
        <f t="shared" ref="F169:F222" si="69">IF(WEEKNUM(B169)=WEEKNUM(EOMONTH(B169,0)), 20, 0)</f>
        <v>0</v>
      </c>
      <c r="I169" s="4">
        <f>IF(MOD(WEEKNUM(B138),2)=1, 50, 0)</f>
        <v>50</v>
      </c>
      <c r="J169" s="4">
        <v>30</v>
      </c>
      <c r="L169" s="4">
        <v>13</v>
      </c>
      <c r="M169" s="4">
        <v>40</v>
      </c>
      <c r="N169" s="4">
        <f t="shared" si="62"/>
        <v>0</v>
      </c>
      <c r="P169" s="4">
        <f t="shared" ref="P169:P237" si="70">IF(WEEKNUM(B169)=WEEKNUM(EOMONTH(B169,0)), 750, 0)</f>
        <v>0</v>
      </c>
      <c r="Q169" s="4">
        <f t="shared" si="63"/>
        <v>0</v>
      </c>
      <c r="R169" s="4">
        <f t="shared" ref="R169:R237" si="71">IF(WEEKNUM(B169)=WEEKNUM(EOMONTH(B169,0)), 250, 0)</f>
        <v>0</v>
      </c>
      <c r="T169" s="4">
        <f t="shared" si="65"/>
        <v>0</v>
      </c>
      <c r="AE169" s="4">
        <f t="shared" si="47"/>
        <v>133</v>
      </c>
      <c r="AF169" s="7">
        <f t="shared" si="48"/>
        <v>133</v>
      </c>
      <c r="AG169" s="4">
        <f>IF(WEEKNUM(B169)=WEEKNUM(EOMONTH(B169,0)), 2590, 0)</f>
        <v>0</v>
      </c>
      <c r="AK169" s="4">
        <f t="shared" si="49"/>
        <v>2892</v>
      </c>
      <c r="AN169" s="2">
        <f t="shared" si="53"/>
        <v>46419</v>
      </c>
    </row>
    <row r="170" spans="2:50">
      <c r="B170" s="2">
        <v>46426</v>
      </c>
      <c r="C170" s="7">
        <f t="shared" si="66"/>
        <v>2892</v>
      </c>
      <c r="D170" s="4">
        <f t="shared" si="67"/>
        <v>0</v>
      </c>
      <c r="E170" s="4">
        <f t="shared" si="68"/>
        <v>0</v>
      </c>
      <c r="F170" s="4">
        <f t="shared" si="69"/>
        <v>0</v>
      </c>
      <c r="I170" s="4">
        <f>IF(MOD(WEEKNUM(B139),2)=1, 50, 0)</f>
        <v>0</v>
      </c>
      <c r="J170" s="4">
        <v>30</v>
      </c>
      <c r="L170" s="4">
        <v>13</v>
      </c>
      <c r="M170" s="4">
        <v>40</v>
      </c>
      <c r="N170" s="4">
        <f t="shared" si="62"/>
        <v>0</v>
      </c>
      <c r="P170" s="4">
        <f t="shared" si="70"/>
        <v>0</v>
      </c>
      <c r="Q170" s="4">
        <f t="shared" si="63"/>
        <v>0</v>
      </c>
      <c r="R170" s="4">
        <f t="shared" si="71"/>
        <v>0</v>
      </c>
      <c r="T170" s="4">
        <f t="shared" si="65"/>
        <v>0</v>
      </c>
      <c r="AC170" s="4">
        <v>500</v>
      </c>
      <c r="AE170" s="4">
        <f t="shared" si="47"/>
        <v>83</v>
      </c>
      <c r="AF170" s="7">
        <f t="shared" si="48"/>
        <v>583</v>
      </c>
      <c r="AG170" s="4">
        <f>IF(WEEKNUM(B170)=WEEKNUM(EOMONTH(B170,0)), 2590, 0)</f>
        <v>0</v>
      </c>
      <c r="AK170" s="4">
        <f t="shared" si="49"/>
        <v>2809</v>
      </c>
      <c r="AN170" s="2">
        <f t="shared" si="53"/>
        <v>46426</v>
      </c>
    </row>
    <row r="171" spans="2:50">
      <c r="B171" s="2">
        <v>46433</v>
      </c>
      <c r="C171" s="7">
        <f t="shared" si="66"/>
        <v>2309</v>
      </c>
      <c r="D171" s="4">
        <f t="shared" si="67"/>
        <v>0</v>
      </c>
      <c r="E171" s="4">
        <f t="shared" si="68"/>
        <v>0</v>
      </c>
      <c r="F171" s="4">
        <f t="shared" si="69"/>
        <v>0</v>
      </c>
      <c r="I171" s="4">
        <f>IF(MOD(WEEKNUM(B140),2)=1, 50, 0)</f>
        <v>50</v>
      </c>
      <c r="J171" s="4">
        <v>30</v>
      </c>
      <c r="L171" s="4">
        <v>13</v>
      </c>
      <c r="M171" s="4">
        <v>40</v>
      </c>
      <c r="N171" s="4">
        <f t="shared" si="62"/>
        <v>0</v>
      </c>
      <c r="P171" s="4">
        <f t="shared" si="70"/>
        <v>0</v>
      </c>
      <c r="Q171" s="4">
        <f t="shared" si="63"/>
        <v>0</v>
      </c>
      <c r="R171" s="4">
        <f t="shared" si="71"/>
        <v>0</v>
      </c>
      <c r="T171" s="4">
        <f t="shared" si="65"/>
        <v>0</v>
      </c>
      <c r="AE171" s="4">
        <f t="shared" si="47"/>
        <v>133</v>
      </c>
      <c r="AF171" s="7">
        <f t="shared" si="48"/>
        <v>133</v>
      </c>
      <c r="AG171" s="4">
        <f>IF(WEEKNUM(B171)=WEEKNUM(EOMONTH(B171,0)), 2590, 0)</f>
        <v>0</v>
      </c>
      <c r="AK171" s="4">
        <f t="shared" si="49"/>
        <v>2176</v>
      </c>
      <c r="AN171" s="2">
        <f t="shared" si="53"/>
        <v>46433</v>
      </c>
    </row>
    <row r="172" spans="2:50">
      <c r="B172" s="2">
        <v>46446</v>
      </c>
      <c r="C172" s="7">
        <f t="shared" si="66"/>
        <v>2176</v>
      </c>
      <c r="D172" s="4">
        <f t="shared" si="67"/>
        <v>0</v>
      </c>
      <c r="E172" s="4">
        <f t="shared" si="68"/>
        <v>15</v>
      </c>
      <c r="F172" s="4">
        <f t="shared" si="69"/>
        <v>20</v>
      </c>
      <c r="I172" s="4">
        <f>IF(MOD(WEEKNUM(B141),2)=1, 50, 0)</f>
        <v>0</v>
      </c>
      <c r="J172" s="4">
        <v>30</v>
      </c>
      <c r="L172" s="4">
        <v>13</v>
      </c>
      <c r="M172" s="4">
        <v>40</v>
      </c>
      <c r="N172" s="4">
        <f t="shared" si="62"/>
        <v>0</v>
      </c>
      <c r="P172" s="4">
        <f t="shared" si="70"/>
        <v>750</v>
      </c>
      <c r="Q172" s="4">
        <f t="shared" si="63"/>
        <v>420</v>
      </c>
      <c r="R172" s="4">
        <f t="shared" si="71"/>
        <v>250</v>
      </c>
      <c r="T172" s="4">
        <f t="shared" si="65"/>
        <v>76</v>
      </c>
      <c r="AE172" s="4">
        <f t="shared" si="47"/>
        <v>118</v>
      </c>
      <c r="AF172" s="7">
        <f t="shared" si="48"/>
        <v>1614</v>
      </c>
      <c r="AG172" s="4">
        <f>IF(WEEKNUM(B172)=WEEKNUM(EOMONTH(B172,0)), 2590, 0)</f>
        <v>2590</v>
      </c>
      <c r="AK172" s="4">
        <f t="shared" si="49"/>
        <v>2058</v>
      </c>
      <c r="AN172" s="2">
        <f t="shared" si="53"/>
        <v>46446</v>
      </c>
    </row>
    <row r="173" spans="2:50">
      <c r="B173" s="2">
        <v>46447</v>
      </c>
      <c r="C173" s="7">
        <f t="shared" si="66"/>
        <v>3152</v>
      </c>
      <c r="D173" s="4">
        <f t="shared" si="67"/>
        <v>0</v>
      </c>
      <c r="E173" s="4">
        <f t="shared" si="68"/>
        <v>0</v>
      </c>
      <c r="F173" s="4">
        <f t="shared" si="69"/>
        <v>0</v>
      </c>
      <c r="I173" s="4">
        <f>IF(MOD(WEEKNUM(B142),2)=1, 50, 0)</f>
        <v>50</v>
      </c>
      <c r="J173" s="4">
        <v>30</v>
      </c>
      <c r="L173" s="4">
        <v>13</v>
      </c>
      <c r="M173" s="4">
        <v>40</v>
      </c>
      <c r="N173" s="4">
        <f t="shared" si="62"/>
        <v>0</v>
      </c>
      <c r="P173" s="4">
        <f t="shared" si="70"/>
        <v>0</v>
      </c>
      <c r="Q173" s="4">
        <f t="shared" si="63"/>
        <v>0</v>
      </c>
      <c r="R173" s="4">
        <f t="shared" si="71"/>
        <v>0</v>
      </c>
      <c r="T173" s="4">
        <f t="shared" si="65"/>
        <v>0</v>
      </c>
      <c r="AE173" s="4">
        <f t="shared" si="47"/>
        <v>133</v>
      </c>
      <c r="AF173" s="7">
        <f t="shared" si="48"/>
        <v>133</v>
      </c>
      <c r="AG173" s="4">
        <f>IF(WEEKNUM(B173)=WEEKNUM(EOMONTH(B173,0)), 2590, 0)</f>
        <v>0</v>
      </c>
      <c r="AK173" s="4">
        <f t="shared" si="49"/>
        <v>3019</v>
      </c>
      <c r="AN173" s="2">
        <f t="shared" si="53"/>
        <v>46447</v>
      </c>
    </row>
    <row r="174" spans="2:50">
      <c r="B174" s="2">
        <v>46454</v>
      </c>
      <c r="C174" s="7">
        <f t="shared" si="66"/>
        <v>3019</v>
      </c>
      <c r="D174" s="4">
        <f t="shared" si="67"/>
        <v>0</v>
      </c>
      <c r="E174" s="4">
        <f t="shared" si="68"/>
        <v>0</v>
      </c>
      <c r="F174" s="4">
        <f t="shared" si="69"/>
        <v>0</v>
      </c>
      <c r="I174" s="4">
        <f>IF(MOD(WEEKNUM(B143),2)=1, 50, 0)</f>
        <v>0</v>
      </c>
      <c r="J174" s="4">
        <v>30</v>
      </c>
      <c r="L174" s="4">
        <v>13</v>
      </c>
      <c r="M174" s="4">
        <v>40</v>
      </c>
      <c r="N174" s="4">
        <f t="shared" si="62"/>
        <v>0</v>
      </c>
      <c r="P174" s="4">
        <f t="shared" si="70"/>
        <v>0</v>
      </c>
      <c r="Q174" s="4">
        <f t="shared" si="63"/>
        <v>0</v>
      </c>
      <c r="R174" s="4">
        <f t="shared" si="71"/>
        <v>0</v>
      </c>
      <c r="T174" s="4">
        <f t="shared" si="65"/>
        <v>0</v>
      </c>
      <c r="AE174" s="4">
        <f t="shared" si="47"/>
        <v>83</v>
      </c>
      <c r="AF174" s="7">
        <f t="shared" si="48"/>
        <v>83</v>
      </c>
      <c r="AG174" s="4">
        <f>IF(WEEKNUM(B174)=WEEKNUM(EOMONTH(B174,0)), 2590, 0)</f>
        <v>0</v>
      </c>
      <c r="AK174" s="4">
        <f t="shared" si="49"/>
        <v>2936</v>
      </c>
      <c r="AN174" s="2">
        <f t="shared" si="53"/>
        <v>46454</v>
      </c>
    </row>
    <row r="175" spans="2:50">
      <c r="B175" s="2">
        <v>46461</v>
      </c>
      <c r="C175" s="7">
        <f t="shared" si="66"/>
        <v>2936</v>
      </c>
      <c r="D175" s="4">
        <f t="shared" si="67"/>
        <v>0</v>
      </c>
      <c r="E175" s="4">
        <f t="shared" si="68"/>
        <v>0</v>
      </c>
      <c r="F175" s="4">
        <f t="shared" si="69"/>
        <v>0</v>
      </c>
      <c r="I175" s="4">
        <f>IF(MOD(WEEKNUM(B144),2)=1, 50, 0)</f>
        <v>50</v>
      </c>
      <c r="J175" s="4">
        <v>30</v>
      </c>
      <c r="L175" s="4">
        <v>13</v>
      </c>
      <c r="M175" s="4">
        <v>40</v>
      </c>
      <c r="N175" s="4">
        <f t="shared" si="62"/>
        <v>0</v>
      </c>
      <c r="P175" s="4">
        <f t="shared" si="70"/>
        <v>0</v>
      </c>
      <c r="Q175" s="4">
        <f t="shared" si="63"/>
        <v>0</v>
      </c>
      <c r="R175" s="4">
        <f t="shared" si="71"/>
        <v>0</v>
      </c>
      <c r="T175" s="4">
        <f t="shared" si="65"/>
        <v>0</v>
      </c>
      <c r="AE175" s="4">
        <f t="shared" si="47"/>
        <v>133</v>
      </c>
      <c r="AF175" s="7">
        <f t="shared" si="48"/>
        <v>133</v>
      </c>
      <c r="AG175" s="4">
        <f>IF(WEEKNUM(B175)=WEEKNUM(EOMONTH(B175,0)), 2590, 0)</f>
        <v>0</v>
      </c>
      <c r="AK175" s="4">
        <f t="shared" si="49"/>
        <v>2803</v>
      </c>
      <c r="AN175" s="2">
        <f t="shared" si="53"/>
        <v>46461</v>
      </c>
    </row>
    <row r="176" spans="2:50">
      <c r="B176" s="2">
        <v>46468</v>
      </c>
      <c r="C176" s="7">
        <f t="shared" si="66"/>
        <v>2803</v>
      </c>
      <c r="D176" s="4">
        <f t="shared" si="67"/>
        <v>0</v>
      </c>
      <c r="E176" s="4">
        <f t="shared" si="68"/>
        <v>0</v>
      </c>
      <c r="F176" s="4">
        <f t="shared" si="69"/>
        <v>0</v>
      </c>
      <c r="I176" s="4">
        <f>IF(MOD(WEEKNUM(B145),2)=1, 50, 0)</f>
        <v>0</v>
      </c>
      <c r="J176" s="4">
        <v>30</v>
      </c>
      <c r="L176" s="4">
        <v>13</v>
      </c>
      <c r="M176" s="4">
        <v>40</v>
      </c>
      <c r="N176" s="4">
        <f t="shared" si="62"/>
        <v>0</v>
      </c>
      <c r="P176" s="4">
        <f t="shared" si="70"/>
        <v>0</v>
      </c>
      <c r="Q176" s="4">
        <f t="shared" si="63"/>
        <v>0</v>
      </c>
      <c r="R176" s="4">
        <f t="shared" si="71"/>
        <v>0</v>
      </c>
      <c r="T176" s="4">
        <f t="shared" si="65"/>
        <v>0</v>
      </c>
      <c r="AE176" s="4">
        <f t="shared" ref="AE176:AE239" si="72">SUM(D176:O176,U176,AD176,AA176)</f>
        <v>83</v>
      </c>
      <c r="AF176" s="7">
        <f t="shared" ref="AF176:AF244" si="73">SUM(D176:AD176)</f>
        <v>83</v>
      </c>
      <c r="AG176" s="4">
        <f>IF(WEEKNUM(B176)=WEEKNUM(EOMONTH(B176,0)), 2590, 0)</f>
        <v>0</v>
      </c>
      <c r="AK176" s="4">
        <f t="shared" ref="AK176:AK239" si="74">(C176 + AH176 + AJ176)-AE176</f>
        <v>2720</v>
      </c>
      <c r="AN176" s="2">
        <f t="shared" si="53"/>
        <v>46468</v>
      </c>
    </row>
    <row r="177" spans="2:40">
      <c r="B177" s="2">
        <v>46475</v>
      </c>
      <c r="C177" s="7">
        <f t="shared" si="66"/>
        <v>2720</v>
      </c>
      <c r="D177" s="4">
        <f t="shared" si="67"/>
        <v>0</v>
      </c>
      <c r="E177" s="4">
        <f t="shared" si="68"/>
        <v>15</v>
      </c>
      <c r="F177" s="4">
        <f t="shared" si="69"/>
        <v>20</v>
      </c>
      <c r="I177" s="4">
        <f>IF(MOD(WEEKNUM(B146),2)=1, 50, 0)</f>
        <v>50</v>
      </c>
      <c r="J177" s="4">
        <v>30</v>
      </c>
      <c r="L177" s="4">
        <v>13</v>
      </c>
      <c r="M177" s="4">
        <v>40</v>
      </c>
      <c r="N177" s="4">
        <f t="shared" si="62"/>
        <v>0</v>
      </c>
      <c r="P177" s="4">
        <f t="shared" si="70"/>
        <v>750</v>
      </c>
      <c r="Q177" s="4">
        <f t="shared" si="63"/>
        <v>420</v>
      </c>
      <c r="R177" s="4">
        <f t="shared" si="71"/>
        <v>250</v>
      </c>
      <c r="T177" s="4">
        <f>IF(WEEKNUM(B177)=WEEKNUM(EOMONTH(B177,0)), 0, 0)</f>
        <v>0</v>
      </c>
      <c r="AE177" s="4">
        <f t="shared" si="72"/>
        <v>168</v>
      </c>
      <c r="AF177" s="7">
        <f t="shared" si="73"/>
        <v>1588</v>
      </c>
      <c r="AG177" s="4">
        <f>IF(WEEKNUM(B177)=WEEKNUM(EOMONTH(B177,0)), 2590, 0)</f>
        <v>2590</v>
      </c>
      <c r="AK177" s="4">
        <f t="shared" si="74"/>
        <v>2552</v>
      </c>
      <c r="AN177" s="2">
        <f t="shared" ref="AN177:AN240" si="75">B177</f>
        <v>46475</v>
      </c>
    </row>
    <row r="178" spans="2:40">
      <c r="B178" s="2">
        <v>46482</v>
      </c>
      <c r="C178" s="7">
        <f t="shared" si="66"/>
        <v>3722</v>
      </c>
      <c r="D178" s="4">
        <f t="shared" si="67"/>
        <v>0</v>
      </c>
      <c r="E178" s="4">
        <f t="shared" si="68"/>
        <v>0</v>
      </c>
      <c r="F178" s="4">
        <f t="shared" si="69"/>
        <v>0</v>
      </c>
      <c r="I178" s="4">
        <f>IF(MOD(WEEKNUM(B147),2)=1, 50, 0)</f>
        <v>0</v>
      </c>
      <c r="J178" s="4">
        <v>30</v>
      </c>
      <c r="L178" s="4">
        <v>13</v>
      </c>
      <c r="M178" s="4">
        <v>40</v>
      </c>
      <c r="N178" s="4">
        <f t="shared" si="62"/>
        <v>0</v>
      </c>
      <c r="P178" s="4">
        <f t="shared" si="70"/>
        <v>0</v>
      </c>
      <c r="Q178" s="4">
        <f t="shared" si="63"/>
        <v>0</v>
      </c>
      <c r="R178" s="4">
        <f t="shared" si="71"/>
        <v>0</v>
      </c>
      <c r="T178" s="4">
        <f t="shared" ref="T178:T188" si="76">IF(WEEKNUM(B178)=WEEKNUM(EOMONTH(B178,0)), 0, 0)</f>
        <v>0</v>
      </c>
      <c r="AE178" s="4">
        <f t="shared" si="72"/>
        <v>83</v>
      </c>
      <c r="AF178" s="7">
        <f t="shared" si="73"/>
        <v>83</v>
      </c>
      <c r="AG178" s="4">
        <f>IF(WEEKNUM(B178)=WEEKNUM(EOMONTH(B178,0)), 2590, 0)</f>
        <v>0</v>
      </c>
      <c r="AK178" s="4">
        <f t="shared" si="74"/>
        <v>3639</v>
      </c>
      <c r="AN178" s="2">
        <f t="shared" si="75"/>
        <v>46482</v>
      </c>
    </row>
    <row r="179" spans="2:40">
      <c r="B179" s="2">
        <v>46489</v>
      </c>
      <c r="C179" s="7">
        <f t="shared" si="66"/>
        <v>3639</v>
      </c>
      <c r="D179" s="4">
        <f t="shared" si="67"/>
        <v>0</v>
      </c>
      <c r="E179" s="4">
        <f t="shared" si="68"/>
        <v>0</v>
      </c>
      <c r="F179" s="4">
        <f t="shared" si="69"/>
        <v>0</v>
      </c>
      <c r="I179" s="4">
        <f>IF(MOD(WEEKNUM(B148),2)=1, 50, 0)</f>
        <v>50</v>
      </c>
      <c r="J179" s="4">
        <v>30</v>
      </c>
      <c r="L179" s="4">
        <v>13</v>
      </c>
      <c r="M179" s="4">
        <v>40</v>
      </c>
      <c r="N179" s="4">
        <f t="shared" si="62"/>
        <v>0</v>
      </c>
      <c r="P179" s="4">
        <f t="shared" si="70"/>
        <v>0</v>
      </c>
      <c r="Q179" s="4">
        <f t="shared" si="63"/>
        <v>0</v>
      </c>
      <c r="R179" s="4">
        <f t="shared" si="71"/>
        <v>0</v>
      </c>
      <c r="T179" s="4">
        <f t="shared" si="76"/>
        <v>0</v>
      </c>
      <c r="AE179" s="4">
        <f t="shared" si="72"/>
        <v>133</v>
      </c>
      <c r="AF179" s="7">
        <f t="shared" si="73"/>
        <v>133</v>
      </c>
      <c r="AG179" s="4">
        <f>IF(WEEKNUM(B179)=WEEKNUM(EOMONTH(B179,0)), 2590, 0)</f>
        <v>0</v>
      </c>
      <c r="AK179" s="4">
        <f t="shared" si="74"/>
        <v>3506</v>
      </c>
      <c r="AN179" s="2">
        <f t="shared" si="75"/>
        <v>46489</v>
      </c>
    </row>
    <row r="180" spans="2:40">
      <c r="B180" s="2">
        <v>46496</v>
      </c>
      <c r="C180" s="7">
        <f t="shared" si="66"/>
        <v>3506</v>
      </c>
      <c r="D180" s="4">
        <f t="shared" si="67"/>
        <v>79</v>
      </c>
      <c r="E180" s="4">
        <f t="shared" si="68"/>
        <v>0</v>
      </c>
      <c r="F180" s="4">
        <f t="shared" si="69"/>
        <v>0</v>
      </c>
      <c r="I180" s="4">
        <f>IF(MOD(WEEKNUM(B149),2)=1, 50, 0)</f>
        <v>0</v>
      </c>
      <c r="J180" s="4">
        <v>30</v>
      </c>
      <c r="L180" s="4">
        <v>13</v>
      </c>
      <c r="M180" s="4">
        <v>40</v>
      </c>
      <c r="N180" s="4">
        <f t="shared" si="62"/>
        <v>50</v>
      </c>
      <c r="P180" s="4">
        <f t="shared" si="70"/>
        <v>0</v>
      </c>
      <c r="Q180" s="4">
        <f t="shared" si="63"/>
        <v>0</v>
      </c>
      <c r="R180" s="4">
        <f t="shared" si="71"/>
        <v>0</v>
      </c>
      <c r="T180" s="4">
        <f t="shared" si="76"/>
        <v>0</v>
      </c>
      <c r="AE180" s="4">
        <f t="shared" si="72"/>
        <v>212</v>
      </c>
      <c r="AF180" s="7">
        <f t="shared" si="73"/>
        <v>212</v>
      </c>
      <c r="AG180" s="4">
        <f>IF(WEEKNUM(B180)=WEEKNUM(EOMONTH(B180,0)), 2590, 0)</f>
        <v>0</v>
      </c>
      <c r="AK180" s="4">
        <f t="shared" si="74"/>
        <v>3294</v>
      </c>
      <c r="AN180" s="2">
        <f t="shared" si="75"/>
        <v>46496</v>
      </c>
    </row>
    <row r="181" spans="2:40">
      <c r="B181" s="2">
        <v>46503</v>
      </c>
      <c r="C181" s="7">
        <f t="shared" si="66"/>
        <v>3294</v>
      </c>
      <c r="D181" s="4">
        <f t="shared" si="67"/>
        <v>0</v>
      </c>
      <c r="E181" s="4">
        <f t="shared" si="68"/>
        <v>15</v>
      </c>
      <c r="F181" s="4">
        <f t="shared" si="69"/>
        <v>20</v>
      </c>
      <c r="I181" s="4">
        <f>IF(MOD(WEEKNUM(B150),2)=1, 50, 0)</f>
        <v>50</v>
      </c>
      <c r="J181" s="4">
        <v>30</v>
      </c>
      <c r="L181" s="4">
        <v>13</v>
      </c>
      <c r="M181" s="4">
        <v>40</v>
      </c>
      <c r="N181" s="4">
        <f t="shared" si="62"/>
        <v>0</v>
      </c>
      <c r="P181" s="4">
        <f t="shared" si="70"/>
        <v>750</v>
      </c>
      <c r="Q181" s="4">
        <f t="shared" si="63"/>
        <v>420</v>
      </c>
      <c r="R181" s="4">
        <f t="shared" si="71"/>
        <v>250</v>
      </c>
      <c r="T181" s="4">
        <f t="shared" si="76"/>
        <v>0</v>
      </c>
      <c r="AE181" s="4">
        <f t="shared" si="72"/>
        <v>168</v>
      </c>
      <c r="AF181" s="7">
        <f t="shared" si="73"/>
        <v>1588</v>
      </c>
      <c r="AG181" s="4">
        <f>IF(WEEKNUM(B181)=WEEKNUM(EOMONTH(B181,0)), 2590, 0)</f>
        <v>2590</v>
      </c>
      <c r="AK181" s="4">
        <f t="shared" si="74"/>
        <v>3126</v>
      </c>
      <c r="AN181" s="2">
        <f t="shared" si="75"/>
        <v>46503</v>
      </c>
    </row>
    <row r="182" spans="2:40">
      <c r="B182" s="2">
        <v>46510</v>
      </c>
      <c r="C182" s="7">
        <f t="shared" si="66"/>
        <v>4296</v>
      </c>
      <c r="D182" s="4">
        <f t="shared" si="67"/>
        <v>0</v>
      </c>
      <c r="E182" s="4">
        <f t="shared" si="68"/>
        <v>0</v>
      </c>
      <c r="F182" s="4">
        <f t="shared" si="69"/>
        <v>0</v>
      </c>
      <c r="I182" s="4">
        <f>IF(MOD(WEEKNUM(B151),2)=1, 50, 0)</f>
        <v>0</v>
      </c>
      <c r="J182" s="4">
        <v>30</v>
      </c>
      <c r="L182" s="4">
        <v>13</v>
      </c>
      <c r="M182" s="4">
        <v>40</v>
      </c>
      <c r="N182" s="4">
        <f t="shared" si="62"/>
        <v>0</v>
      </c>
      <c r="P182" s="4">
        <f t="shared" si="70"/>
        <v>0</v>
      </c>
      <c r="Q182" s="4">
        <f t="shared" si="63"/>
        <v>0</v>
      </c>
      <c r="R182" s="4">
        <f t="shared" si="71"/>
        <v>0</v>
      </c>
      <c r="T182" s="4">
        <f t="shared" si="76"/>
        <v>0</v>
      </c>
      <c r="AE182" s="4">
        <f t="shared" si="72"/>
        <v>83</v>
      </c>
      <c r="AF182" s="7">
        <f t="shared" si="73"/>
        <v>83</v>
      </c>
      <c r="AG182" s="4">
        <f>IF(WEEKNUM(B182)=WEEKNUM(EOMONTH(B182,0)), 2590, 0)</f>
        <v>0</v>
      </c>
      <c r="AK182" s="4">
        <f t="shared" si="74"/>
        <v>4213</v>
      </c>
      <c r="AN182" s="2">
        <f t="shared" si="75"/>
        <v>46510</v>
      </c>
    </row>
    <row r="183" spans="2:40">
      <c r="B183" s="2">
        <v>46517</v>
      </c>
      <c r="C183" s="7">
        <f t="shared" si="66"/>
        <v>4213</v>
      </c>
      <c r="D183" s="4">
        <f t="shared" si="67"/>
        <v>0</v>
      </c>
      <c r="E183" s="4">
        <f t="shared" si="68"/>
        <v>0</v>
      </c>
      <c r="F183" s="4">
        <f t="shared" si="69"/>
        <v>0</v>
      </c>
      <c r="I183" s="4">
        <f>IF(MOD(WEEKNUM(B152),2)=1, 50, 0)</f>
        <v>50</v>
      </c>
      <c r="J183" s="4">
        <v>30</v>
      </c>
      <c r="L183" s="4">
        <v>13</v>
      </c>
      <c r="M183" s="4">
        <v>40</v>
      </c>
      <c r="N183" s="4">
        <f t="shared" si="62"/>
        <v>0</v>
      </c>
      <c r="P183" s="4">
        <f t="shared" si="70"/>
        <v>0</v>
      </c>
      <c r="Q183" s="4">
        <f t="shared" si="63"/>
        <v>0</v>
      </c>
      <c r="R183" s="4">
        <f t="shared" si="71"/>
        <v>0</v>
      </c>
      <c r="T183" s="4">
        <f t="shared" si="76"/>
        <v>0</v>
      </c>
      <c r="AE183" s="4">
        <f t="shared" si="72"/>
        <v>133</v>
      </c>
      <c r="AF183" s="7">
        <f t="shared" si="73"/>
        <v>133</v>
      </c>
      <c r="AG183" s="4">
        <f>IF(WEEKNUM(B183)=WEEKNUM(EOMONTH(B183,0)), 2590, 0)</f>
        <v>0</v>
      </c>
      <c r="AK183" s="4">
        <f t="shared" si="74"/>
        <v>4080</v>
      </c>
      <c r="AN183" s="2">
        <f t="shared" si="75"/>
        <v>46517</v>
      </c>
    </row>
    <row r="184" spans="2:40">
      <c r="B184" s="2">
        <v>46524</v>
      </c>
      <c r="C184" s="7">
        <f t="shared" si="66"/>
        <v>4080</v>
      </c>
      <c r="D184" s="4">
        <f t="shared" si="67"/>
        <v>0</v>
      </c>
      <c r="E184" s="4">
        <f t="shared" si="68"/>
        <v>0</v>
      </c>
      <c r="F184" s="4">
        <f t="shared" si="69"/>
        <v>0</v>
      </c>
      <c r="I184" s="4">
        <f>IF(MOD(WEEKNUM(B153),2)=1, 50, 0)</f>
        <v>0</v>
      </c>
      <c r="J184" s="4">
        <v>30</v>
      </c>
      <c r="L184" s="4">
        <v>13</v>
      </c>
      <c r="M184" s="4">
        <v>40</v>
      </c>
      <c r="N184" s="4">
        <f t="shared" si="62"/>
        <v>0</v>
      </c>
      <c r="P184" s="4">
        <f t="shared" si="70"/>
        <v>0</v>
      </c>
      <c r="Q184" s="4">
        <f t="shared" si="63"/>
        <v>0</v>
      </c>
      <c r="R184" s="4">
        <f t="shared" si="71"/>
        <v>0</v>
      </c>
      <c r="T184" s="4">
        <f t="shared" si="76"/>
        <v>0</v>
      </c>
      <c r="W184" s="4">
        <v>10</v>
      </c>
      <c r="AE184" s="4">
        <f t="shared" si="72"/>
        <v>83</v>
      </c>
      <c r="AF184" s="7">
        <f t="shared" si="73"/>
        <v>93</v>
      </c>
      <c r="AG184" s="4">
        <f>IF(WEEKNUM(B184)=WEEKNUM(EOMONTH(B184,0)), 2590, 0)</f>
        <v>0</v>
      </c>
      <c r="AK184" s="4">
        <f t="shared" si="74"/>
        <v>3997</v>
      </c>
      <c r="AN184" s="2">
        <f t="shared" si="75"/>
        <v>46524</v>
      </c>
    </row>
    <row r="185" spans="2:40">
      <c r="B185" s="2">
        <v>46531</v>
      </c>
      <c r="C185" s="7">
        <f t="shared" si="66"/>
        <v>3987</v>
      </c>
      <c r="D185" s="4">
        <f t="shared" si="67"/>
        <v>0</v>
      </c>
      <c r="E185" s="4">
        <f t="shared" si="68"/>
        <v>0</v>
      </c>
      <c r="F185" s="4">
        <f t="shared" si="69"/>
        <v>0</v>
      </c>
      <c r="I185" s="4">
        <f>IF(MOD(WEEKNUM(B154),2)=1, 50, 0)</f>
        <v>50</v>
      </c>
      <c r="J185" s="4">
        <v>30</v>
      </c>
      <c r="L185" s="4">
        <v>13</v>
      </c>
      <c r="M185" s="4">
        <v>40</v>
      </c>
      <c r="N185" s="4">
        <f t="shared" si="62"/>
        <v>0</v>
      </c>
      <c r="P185" s="4">
        <f t="shared" si="70"/>
        <v>0</v>
      </c>
      <c r="Q185" s="4">
        <f t="shared" si="63"/>
        <v>0</v>
      </c>
      <c r="R185" s="4">
        <f t="shared" si="71"/>
        <v>0</v>
      </c>
      <c r="T185" s="4">
        <f t="shared" si="76"/>
        <v>0</v>
      </c>
      <c r="AE185" s="4">
        <f t="shared" si="72"/>
        <v>133</v>
      </c>
      <c r="AF185" s="7">
        <f t="shared" si="73"/>
        <v>133</v>
      </c>
      <c r="AG185" s="4">
        <f>IF(WEEKNUM(B185)=WEEKNUM(EOMONTH(B185,0)), 2590, 0)</f>
        <v>0</v>
      </c>
      <c r="AK185" s="4">
        <f t="shared" si="74"/>
        <v>3854</v>
      </c>
      <c r="AN185" s="2">
        <f t="shared" si="75"/>
        <v>46531</v>
      </c>
    </row>
    <row r="186" spans="2:40">
      <c r="B186" s="2">
        <v>46538</v>
      </c>
      <c r="C186" s="7">
        <f t="shared" si="66"/>
        <v>3854</v>
      </c>
      <c r="D186" s="4">
        <f t="shared" si="67"/>
        <v>0</v>
      </c>
      <c r="E186" s="4">
        <f t="shared" si="68"/>
        <v>15</v>
      </c>
      <c r="F186" s="4">
        <f t="shared" si="69"/>
        <v>20</v>
      </c>
      <c r="I186" s="4">
        <f>IF(MOD(WEEKNUM(B155),2)=1, 50, 0)</f>
        <v>0</v>
      </c>
      <c r="J186" s="4">
        <v>30</v>
      </c>
      <c r="L186" s="4">
        <v>13</v>
      </c>
      <c r="M186" s="4">
        <v>40</v>
      </c>
      <c r="N186" s="4">
        <f t="shared" si="62"/>
        <v>0</v>
      </c>
      <c r="P186" s="4">
        <f t="shared" si="70"/>
        <v>750</v>
      </c>
      <c r="Q186" s="4">
        <f t="shared" si="63"/>
        <v>420</v>
      </c>
      <c r="R186" s="4">
        <f t="shared" si="71"/>
        <v>250</v>
      </c>
      <c r="T186" s="4">
        <f t="shared" si="76"/>
        <v>0</v>
      </c>
      <c r="AE186" s="4">
        <f t="shared" si="72"/>
        <v>118</v>
      </c>
      <c r="AF186" s="7">
        <f t="shared" si="73"/>
        <v>1538</v>
      </c>
      <c r="AG186" s="4">
        <f>IF(WEEKNUM(B186)=WEEKNUM(EOMONTH(B186,0)), 2590, 0)</f>
        <v>2590</v>
      </c>
      <c r="AK186" s="4">
        <f t="shared" si="74"/>
        <v>3736</v>
      </c>
      <c r="AN186" s="2">
        <f t="shared" si="75"/>
        <v>46538</v>
      </c>
    </row>
    <row r="187" spans="2:40">
      <c r="B187" s="2">
        <v>46545</v>
      </c>
      <c r="C187" s="7">
        <f t="shared" si="66"/>
        <v>4906</v>
      </c>
      <c r="D187" s="4">
        <f t="shared" si="67"/>
        <v>0</v>
      </c>
      <c r="E187" s="4">
        <f t="shared" si="68"/>
        <v>0</v>
      </c>
      <c r="F187" s="4">
        <f t="shared" si="69"/>
        <v>0</v>
      </c>
      <c r="I187" s="4">
        <f>IF(MOD(WEEKNUM(B156),2)=1, 50, 0)</f>
        <v>50</v>
      </c>
      <c r="J187" s="4">
        <v>30</v>
      </c>
      <c r="L187" s="4">
        <v>13</v>
      </c>
      <c r="M187" s="4">
        <v>40</v>
      </c>
      <c r="N187" s="4">
        <f t="shared" si="62"/>
        <v>0</v>
      </c>
      <c r="P187" s="4">
        <f t="shared" si="70"/>
        <v>0</v>
      </c>
      <c r="Q187" s="4">
        <f t="shared" si="63"/>
        <v>0</v>
      </c>
      <c r="R187" s="4">
        <f t="shared" si="71"/>
        <v>0</v>
      </c>
      <c r="T187" s="4">
        <f t="shared" si="76"/>
        <v>0</v>
      </c>
      <c r="AE187" s="4">
        <f t="shared" si="72"/>
        <v>133</v>
      </c>
      <c r="AF187" s="7">
        <f t="shared" si="73"/>
        <v>133</v>
      </c>
      <c r="AG187" s="4">
        <f>IF(WEEKNUM(B187)=WEEKNUM(EOMONTH(B187,0)), 2590, 0)</f>
        <v>0</v>
      </c>
      <c r="AK187" s="4">
        <f t="shared" si="74"/>
        <v>4773</v>
      </c>
      <c r="AN187" s="2">
        <f t="shared" si="75"/>
        <v>46545</v>
      </c>
    </row>
    <row r="188" spans="2:40">
      <c r="B188" s="2">
        <v>46552</v>
      </c>
      <c r="C188" s="7">
        <f t="shared" si="66"/>
        <v>4773</v>
      </c>
      <c r="D188" s="4">
        <f t="shared" si="67"/>
        <v>79</v>
      </c>
      <c r="E188" s="4">
        <f t="shared" si="68"/>
        <v>0</v>
      </c>
      <c r="F188" s="4">
        <f t="shared" si="69"/>
        <v>0</v>
      </c>
      <c r="I188" s="4">
        <f>IF(MOD(WEEKNUM(B157),2)=1, 50, 0)</f>
        <v>0</v>
      </c>
      <c r="J188" s="4">
        <v>30</v>
      </c>
      <c r="L188" s="4">
        <v>13</v>
      </c>
      <c r="M188" s="4">
        <v>40</v>
      </c>
      <c r="N188" s="4">
        <f t="shared" si="62"/>
        <v>50</v>
      </c>
      <c r="P188" s="4">
        <f t="shared" si="70"/>
        <v>0</v>
      </c>
      <c r="Q188" s="4">
        <f t="shared" si="63"/>
        <v>0</v>
      </c>
      <c r="R188" s="4">
        <f t="shared" si="71"/>
        <v>0</v>
      </c>
      <c r="T188" s="4">
        <f t="shared" si="76"/>
        <v>0</v>
      </c>
      <c r="AE188" s="4">
        <f t="shared" si="72"/>
        <v>212</v>
      </c>
      <c r="AF188" s="7">
        <f t="shared" si="73"/>
        <v>212</v>
      </c>
      <c r="AG188" s="4">
        <f>IF(WEEKNUM(B188)=WEEKNUM(EOMONTH(B188,0)), 2590, 0)</f>
        <v>0</v>
      </c>
      <c r="AK188" s="4">
        <f t="shared" si="74"/>
        <v>4561</v>
      </c>
      <c r="AN188" s="2">
        <f t="shared" si="75"/>
        <v>46552</v>
      </c>
    </row>
    <row r="189" spans="2:40">
      <c r="B189" s="2">
        <v>46559</v>
      </c>
      <c r="C189" s="7">
        <f t="shared" si="66"/>
        <v>4561</v>
      </c>
      <c r="D189" s="4">
        <f t="shared" si="67"/>
        <v>0</v>
      </c>
      <c r="E189" s="4">
        <f t="shared" si="68"/>
        <v>0</v>
      </c>
      <c r="F189" s="4">
        <f t="shared" si="69"/>
        <v>0</v>
      </c>
      <c r="I189" s="4">
        <f>IF(MOD(WEEKNUM(B158),2)=1, 50, 0)</f>
        <v>50</v>
      </c>
      <c r="J189" s="4">
        <v>30</v>
      </c>
      <c r="L189" s="4">
        <v>13</v>
      </c>
      <c r="M189" s="4">
        <v>40</v>
      </c>
      <c r="N189" s="4">
        <f t="shared" si="62"/>
        <v>0</v>
      </c>
      <c r="P189" s="4">
        <f t="shared" si="70"/>
        <v>0</v>
      </c>
      <c r="Q189" s="4">
        <f t="shared" si="63"/>
        <v>0</v>
      </c>
      <c r="R189" s="4">
        <f t="shared" si="71"/>
        <v>0</v>
      </c>
      <c r="T189" s="4">
        <f t="shared" si="65"/>
        <v>0</v>
      </c>
      <c r="AC189" s="4">
        <v>1500</v>
      </c>
      <c r="AE189" s="4">
        <f t="shared" si="72"/>
        <v>133</v>
      </c>
      <c r="AF189" s="7">
        <f t="shared" si="73"/>
        <v>1633</v>
      </c>
      <c r="AG189" s="4">
        <f>IF(WEEKNUM(B189)=WEEKNUM(EOMONTH(B189,0)), 2590, 0)</f>
        <v>0</v>
      </c>
      <c r="AK189" s="4">
        <f t="shared" si="74"/>
        <v>4428</v>
      </c>
      <c r="AN189" s="2">
        <f t="shared" si="75"/>
        <v>46559</v>
      </c>
    </row>
    <row r="190" spans="2:40">
      <c r="B190" s="2">
        <v>46566</v>
      </c>
      <c r="C190" s="7">
        <f t="shared" si="66"/>
        <v>2928</v>
      </c>
      <c r="D190" s="4">
        <f t="shared" si="67"/>
        <v>0</v>
      </c>
      <c r="E190" s="4">
        <f t="shared" si="68"/>
        <v>15</v>
      </c>
      <c r="F190" s="4">
        <f t="shared" si="69"/>
        <v>20</v>
      </c>
      <c r="I190" s="4">
        <f>IF(MOD(WEEKNUM(B159),2)=1, 50, 0)</f>
        <v>0</v>
      </c>
      <c r="J190" s="4">
        <v>30</v>
      </c>
      <c r="L190" s="4">
        <v>13</v>
      </c>
      <c r="M190" s="4">
        <v>40</v>
      </c>
      <c r="N190" s="4">
        <f t="shared" si="62"/>
        <v>0</v>
      </c>
      <c r="P190" s="4">
        <f t="shared" si="70"/>
        <v>750</v>
      </c>
      <c r="Q190" s="4">
        <f t="shared" si="63"/>
        <v>420</v>
      </c>
      <c r="R190" s="4">
        <f t="shared" si="71"/>
        <v>250</v>
      </c>
      <c r="T190" s="4">
        <f>IF(WEEKNUM(B190)=WEEKNUM(EOMONTH(B190,0)), 250, 0)</f>
        <v>250</v>
      </c>
      <c r="AE190" s="4">
        <f t="shared" si="72"/>
        <v>118</v>
      </c>
      <c r="AF190" s="7">
        <f t="shared" si="73"/>
        <v>1788</v>
      </c>
      <c r="AG190" s="4">
        <f>IF(WEEKNUM(B190)=WEEKNUM(EOMONTH(B190,0)), 2590, 0)</f>
        <v>2590</v>
      </c>
      <c r="AK190" s="4">
        <f t="shared" si="74"/>
        <v>2810</v>
      </c>
      <c r="AN190" s="2">
        <f t="shared" si="75"/>
        <v>46566</v>
      </c>
    </row>
    <row r="191" spans="2:40">
      <c r="B191" s="2">
        <v>46573</v>
      </c>
      <c r="C191" s="7">
        <f t="shared" si="66"/>
        <v>3730</v>
      </c>
      <c r="D191" s="4">
        <f t="shared" si="67"/>
        <v>0</v>
      </c>
      <c r="E191" s="4">
        <f t="shared" si="68"/>
        <v>0</v>
      </c>
      <c r="F191" s="4">
        <f t="shared" si="69"/>
        <v>0</v>
      </c>
      <c r="I191" s="4">
        <f>IF(MOD(WEEKNUM(B160),2)=1, 50, 0)</f>
        <v>0</v>
      </c>
      <c r="J191" s="4">
        <v>30</v>
      </c>
      <c r="L191" s="4">
        <v>13</v>
      </c>
      <c r="M191" s="4">
        <v>40</v>
      </c>
      <c r="N191" s="4">
        <f t="shared" si="62"/>
        <v>0</v>
      </c>
      <c r="P191" s="4">
        <f t="shared" si="70"/>
        <v>0</v>
      </c>
      <c r="Q191" s="4">
        <f t="shared" si="63"/>
        <v>0</v>
      </c>
      <c r="R191" s="4">
        <f t="shared" si="71"/>
        <v>0</v>
      </c>
      <c r="T191" s="4">
        <f t="shared" si="65"/>
        <v>0</v>
      </c>
      <c r="AE191" s="4">
        <f t="shared" si="72"/>
        <v>83</v>
      </c>
      <c r="AF191" s="7">
        <f t="shared" si="73"/>
        <v>83</v>
      </c>
      <c r="AG191" s="4">
        <f>IF(WEEKNUM(B191)=WEEKNUM(EOMONTH(B191,0)), 2590, 0)</f>
        <v>0</v>
      </c>
      <c r="AK191" s="4">
        <f t="shared" si="74"/>
        <v>3647</v>
      </c>
      <c r="AN191" s="2">
        <f t="shared" si="75"/>
        <v>46573</v>
      </c>
    </row>
    <row r="192" spans="2:40">
      <c r="B192" s="2">
        <v>46580</v>
      </c>
      <c r="C192" s="7">
        <f t="shared" si="66"/>
        <v>3647</v>
      </c>
      <c r="D192" s="4">
        <f t="shared" si="67"/>
        <v>0</v>
      </c>
      <c r="E192" s="4">
        <f t="shared" si="68"/>
        <v>0</v>
      </c>
      <c r="F192" s="4">
        <f t="shared" si="69"/>
        <v>0</v>
      </c>
      <c r="I192" s="4">
        <v>50</v>
      </c>
      <c r="J192" s="4">
        <v>30</v>
      </c>
      <c r="L192" s="4">
        <v>13</v>
      </c>
      <c r="M192" s="4">
        <v>40</v>
      </c>
      <c r="N192" s="4">
        <f t="shared" si="62"/>
        <v>0</v>
      </c>
      <c r="P192" s="4">
        <f t="shared" si="70"/>
        <v>0</v>
      </c>
      <c r="Q192" s="4">
        <f t="shared" si="63"/>
        <v>0</v>
      </c>
      <c r="R192" s="4">
        <f t="shared" si="71"/>
        <v>0</v>
      </c>
      <c r="T192" s="4">
        <f t="shared" si="65"/>
        <v>0</v>
      </c>
      <c r="AE192" s="4">
        <f t="shared" si="72"/>
        <v>133</v>
      </c>
      <c r="AF192" s="7">
        <f t="shared" si="73"/>
        <v>133</v>
      </c>
      <c r="AG192" s="4">
        <f>IF(WEEKNUM(B192)=WEEKNUM(EOMONTH(B192,0)), 2590, 0)</f>
        <v>0</v>
      </c>
      <c r="AK192" s="4">
        <f t="shared" si="74"/>
        <v>3514</v>
      </c>
      <c r="AN192" s="2">
        <f t="shared" si="75"/>
        <v>46580</v>
      </c>
    </row>
    <row r="193" spans="2:40">
      <c r="B193" s="2">
        <v>46587</v>
      </c>
      <c r="C193" s="7">
        <f t="shared" si="66"/>
        <v>3514</v>
      </c>
      <c r="D193" s="4">
        <f t="shared" si="67"/>
        <v>0</v>
      </c>
      <c r="E193" s="4">
        <f t="shared" si="68"/>
        <v>0</v>
      </c>
      <c r="F193" s="4">
        <f t="shared" si="69"/>
        <v>0</v>
      </c>
      <c r="J193" s="4">
        <v>30</v>
      </c>
      <c r="L193" s="4">
        <v>13</v>
      </c>
      <c r="M193" s="4">
        <v>40</v>
      </c>
      <c r="N193" s="4">
        <f t="shared" si="62"/>
        <v>0</v>
      </c>
      <c r="P193" s="4">
        <f t="shared" si="70"/>
        <v>0</v>
      </c>
      <c r="Q193" s="4">
        <f t="shared" si="63"/>
        <v>0</v>
      </c>
      <c r="R193" s="4">
        <f t="shared" si="71"/>
        <v>0</v>
      </c>
      <c r="T193" s="4">
        <f t="shared" si="65"/>
        <v>0</v>
      </c>
      <c r="AE193" s="4">
        <f t="shared" si="72"/>
        <v>83</v>
      </c>
      <c r="AF193" s="7">
        <f t="shared" si="73"/>
        <v>83</v>
      </c>
      <c r="AG193" s="4">
        <f>IF(WEEKNUM(B193)=WEEKNUM(EOMONTH(B193,0)), 2590, 0)</f>
        <v>0</v>
      </c>
      <c r="AK193" s="4">
        <f t="shared" si="74"/>
        <v>3431</v>
      </c>
      <c r="AN193" s="2">
        <f t="shared" si="75"/>
        <v>46587</v>
      </c>
    </row>
    <row r="194" spans="2:40">
      <c r="B194" s="2">
        <v>46594</v>
      </c>
      <c r="C194" s="7">
        <f t="shared" si="66"/>
        <v>3431</v>
      </c>
      <c r="D194" s="4">
        <f t="shared" si="67"/>
        <v>0</v>
      </c>
      <c r="E194" s="4">
        <f t="shared" si="68"/>
        <v>15</v>
      </c>
      <c r="F194" s="4">
        <f t="shared" si="69"/>
        <v>20</v>
      </c>
      <c r="I194" s="4">
        <f t="shared" ref="I194:I216" si="77">IF(MOD(WEEKNUM(B166),2)=1, 50, 0)</f>
        <v>50</v>
      </c>
      <c r="J194" s="4">
        <v>30</v>
      </c>
      <c r="L194" s="4">
        <v>13</v>
      </c>
      <c r="M194" s="4">
        <v>40</v>
      </c>
      <c r="N194" s="4">
        <f t="shared" si="62"/>
        <v>0</v>
      </c>
      <c r="P194" s="4">
        <f t="shared" si="70"/>
        <v>750</v>
      </c>
      <c r="Q194" s="4">
        <f t="shared" si="63"/>
        <v>420</v>
      </c>
      <c r="R194" s="4">
        <f t="shared" si="71"/>
        <v>250</v>
      </c>
      <c r="T194" s="4">
        <f t="shared" si="65"/>
        <v>76</v>
      </c>
      <c r="AE194" s="4">
        <f t="shared" si="72"/>
        <v>168</v>
      </c>
      <c r="AF194" s="7">
        <f t="shared" si="73"/>
        <v>1664</v>
      </c>
      <c r="AG194" s="4">
        <f>IF(WEEKNUM(B194)=WEEKNUM(EOMONTH(B194,0)), 2590, 0)</f>
        <v>2590</v>
      </c>
      <c r="AK194" s="4">
        <f t="shared" si="74"/>
        <v>3263</v>
      </c>
      <c r="AN194" s="2">
        <f t="shared" si="75"/>
        <v>46594</v>
      </c>
    </row>
    <row r="195" spans="2:40">
      <c r="B195" s="2">
        <v>46601</v>
      </c>
      <c r="C195" s="7">
        <f t="shared" si="66"/>
        <v>4357</v>
      </c>
      <c r="D195" s="4">
        <f t="shared" si="67"/>
        <v>0</v>
      </c>
      <c r="E195" s="4">
        <f t="shared" si="68"/>
        <v>0</v>
      </c>
      <c r="F195" s="4">
        <f t="shared" si="69"/>
        <v>0</v>
      </c>
      <c r="I195" s="4">
        <f t="shared" si="77"/>
        <v>0</v>
      </c>
      <c r="J195" s="4">
        <v>30</v>
      </c>
      <c r="L195" s="4">
        <v>13</v>
      </c>
      <c r="M195" s="4">
        <v>40</v>
      </c>
      <c r="N195" s="4">
        <f t="shared" si="62"/>
        <v>0</v>
      </c>
      <c r="P195" s="4">
        <f t="shared" si="70"/>
        <v>0</v>
      </c>
      <c r="Q195" s="4">
        <f t="shared" si="63"/>
        <v>0</v>
      </c>
      <c r="R195" s="4">
        <f t="shared" si="71"/>
        <v>0</v>
      </c>
      <c r="T195" s="4">
        <f t="shared" si="65"/>
        <v>0</v>
      </c>
      <c r="AE195" s="4">
        <f t="shared" si="72"/>
        <v>83</v>
      </c>
      <c r="AF195" s="7">
        <f t="shared" si="73"/>
        <v>83</v>
      </c>
      <c r="AG195" s="4">
        <f>IF(WEEKNUM(B195)=WEEKNUM(EOMONTH(B195,0)), 2590, 0)</f>
        <v>0</v>
      </c>
      <c r="AK195" s="4">
        <f t="shared" si="74"/>
        <v>4274</v>
      </c>
      <c r="AN195" s="2">
        <f t="shared" si="75"/>
        <v>46601</v>
      </c>
    </row>
    <row r="196" spans="2:40">
      <c r="B196" s="2">
        <v>46608</v>
      </c>
      <c r="C196" s="7">
        <f t="shared" si="66"/>
        <v>4274</v>
      </c>
      <c r="D196" s="4">
        <f t="shared" si="67"/>
        <v>79</v>
      </c>
      <c r="E196" s="4">
        <f t="shared" si="68"/>
        <v>0</v>
      </c>
      <c r="F196" s="4">
        <f t="shared" si="69"/>
        <v>0</v>
      </c>
      <c r="I196" s="4">
        <v>50</v>
      </c>
      <c r="J196" s="4">
        <v>30</v>
      </c>
      <c r="L196" s="4">
        <v>13</v>
      </c>
      <c r="M196" s="4">
        <v>40</v>
      </c>
      <c r="N196" s="4">
        <f t="shared" si="62"/>
        <v>50</v>
      </c>
      <c r="P196" s="4">
        <f t="shared" si="70"/>
        <v>0</v>
      </c>
      <c r="Q196" s="4">
        <f t="shared" si="63"/>
        <v>0</v>
      </c>
      <c r="R196" s="4">
        <f t="shared" si="71"/>
        <v>0</v>
      </c>
      <c r="T196" s="4">
        <f t="shared" si="65"/>
        <v>0</v>
      </c>
      <c r="AE196" s="4">
        <f t="shared" si="72"/>
        <v>262</v>
      </c>
      <c r="AF196" s="7">
        <f t="shared" si="73"/>
        <v>262</v>
      </c>
      <c r="AG196" s="4">
        <f>IF(WEEKNUM(B196)=WEEKNUM(EOMONTH(B196,0)), 2590, 0)</f>
        <v>0</v>
      </c>
      <c r="AK196" s="4">
        <f t="shared" si="74"/>
        <v>4012</v>
      </c>
      <c r="AN196" s="2">
        <f t="shared" si="75"/>
        <v>46608</v>
      </c>
    </row>
    <row r="197" spans="2:40">
      <c r="B197" s="2">
        <v>46615</v>
      </c>
      <c r="C197" s="7">
        <f t="shared" si="66"/>
        <v>4012</v>
      </c>
      <c r="D197" s="4">
        <f t="shared" si="67"/>
        <v>0</v>
      </c>
      <c r="E197" s="4">
        <f t="shared" si="68"/>
        <v>0</v>
      </c>
      <c r="F197" s="4">
        <f t="shared" si="69"/>
        <v>0</v>
      </c>
      <c r="I197" s="4">
        <f t="shared" si="77"/>
        <v>0</v>
      </c>
      <c r="J197" s="4">
        <v>30</v>
      </c>
      <c r="L197" s="4">
        <v>13</v>
      </c>
      <c r="M197" s="4">
        <v>40</v>
      </c>
      <c r="N197" s="4">
        <f t="shared" si="62"/>
        <v>0</v>
      </c>
      <c r="P197" s="4">
        <f t="shared" si="70"/>
        <v>0</v>
      </c>
      <c r="Q197" s="4">
        <f t="shared" si="63"/>
        <v>0</v>
      </c>
      <c r="R197" s="4">
        <f t="shared" si="71"/>
        <v>0</v>
      </c>
      <c r="T197" s="4">
        <f t="shared" si="65"/>
        <v>0</v>
      </c>
      <c r="AE197" s="4">
        <f t="shared" si="72"/>
        <v>83</v>
      </c>
      <c r="AF197" s="7">
        <f t="shared" si="73"/>
        <v>83</v>
      </c>
      <c r="AG197" s="4">
        <f>IF(WEEKNUM(B197)=WEEKNUM(EOMONTH(B197,0)), 2590, 0)</f>
        <v>0</v>
      </c>
      <c r="AK197" s="4">
        <f t="shared" si="74"/>
        <v>3929</v>
      </c>
      <c r="AN197" s="2">
        <f t="shared" si="75"/>
        <v>46615</v>
      </c>
    </row>
    <row r="198" spans="2:40">
      <c r="B198" s="2">
        <v>46622</v>
      </c>
      <c r="C198" s="7">
        <f t="shared" si="66"/>
        <v>3929</v>
      </c>
      <c r="D198" s="4">
        <f t="shared" si="67"/>
        <v>0</v>
      </c>
      <c r="E198" s="4">
        <f t="shared" si="68"/>
        <v>0</v>
      </c>
      <c r="F198" s="4">
        <f t="shared" si="69"/>
        <v>0</v>
      </c>
      <c r="I198" s="4">
        <f t="shared" si="77"/>
        <v>50</v>
      </c>
      <c r="J198" s="4">
        <v>30</v>
      </c>
      <c r="L198" s="4">
        <v>13</v>
      </c>
      <c r="M198" s="4">
        <v>40</v>
      </c>
      <c r="N198" s="4">
        <f t="shared" si="62"/>
        <v>0</v>
      </c>
      <c r="P198" s="4">
        <f t="shared" si="70"/>
        <v>0</v>
      </c>
      <c r="Q198" s="4">
        <f t="shared" si="63"/>
        <v>0</v>
      </c>
      <c r="R198" s="4">
        <f t="shared" si="71"/>
        <v>0</v>
      </c>
      <c r="T198" s="4">
        <f t="shared" si="65"/>
        <v>0</v>
      </c>
      <c r="AE198" s="4">
        <f t="shared" si="72"/>
        <v>133</v>
      </c>
      <c r="AF198" s="7">
        <f t="shared" si="73"/>
        <v>133</v>
      </c>
      <c r="AG198" s="4">
        <f>IF(WEEKNUM(B198)=WEEKNUM(EOMONTH(B198,0)), 2590, 0)</f>
        <v>0</v>
      </c>
      <c r="AK198" s="4">
        <f t="shared" si="74"/>
        <v>3796</v>
      </c>
      <c r="AN198" s="2">
        <f t="shared" si="75"/>
        <v>46622</v>
      </c>
    </row>
    <row r="199" spans="2:40">
      <c r="B199" s="2">
        <v>46629</v>
      </c>
      <c r="C199" s="7">
        <f t="shared" si="66"/>
        <v>3796</v>
      </c>
      <c r="D199" s="4">
        <f t="shared" si="67"/>
        <v>0</v>
      </c>
      <c r="E199" s="4">
        <f t="shared" si="68"/>
        <v>15</v>
      </c>
      <c r="F199" s="4">
        <f t="shared" si="69"/>
        <v>20</v>
      </c>
      <c r="I199" s="4">
        <f t="shared" si="77"/>
        <v>0</v>
      </c>
      <c r="J199" s="4">
        <v>30</v>
      </c>
      <c r="L199" s="4">
        <v>13</v>
      </c>
      <c r="M199" s="4">
        <v>40</v>
      </c>
      <c r="N199" s="4">
        <f t="shared" si="62"/>
        <v>0</v>
      </c>
      <c r="P199" s="4">
        <f t="shared" si="70"/>
        <v>750</v>
      </c>
      <c r="Q199" s="4">
        <f t="shared" si="63"/>
        <v>420</v>
      </c>
      <c r="R199" s="4">
        <f t="shared" si="71"/>
        <v>250</v>
      </c>
      <c r="T199" s="4">
        <f t="shared" si="65"/>
        <v>76</v>
      </c>
      <c r="AE199" s="4">
        <f t="shared" si="72"/>
        <v>118</v>
      </c>
      <c r="AF199" s="7">
        <f t="shared" si="73"/>
        <v>1614</v>
      </c>
      <c r="AG199" s="4">
        <f>IF(WEEKNUM(B199)=WEEKNUM(EOMONTH(B199,0)), 2590, 0)</f>
        <v>2590</v>
      </c>
      <c r="AK199" s="4">
        <f t="shared" si="74"/>
        <v>3678</v>
      </c>
      <c r="AN199" s="2">
        <f t="shared" si="75"/>
        <v>46629</v>
      </c>
    </row>
    <row r="200" spans="2:40">
      <c r="B200" s="2">
        <v>46636</v>
      </c>
      <c r="C200" s="7">
        <f t="shared" si="66"/>
        <v>4772</v>
      </c>
      <c r="D200" s="4">
        <f t="shared" si="67"/>
        <v>0</v>
      </c>
      <c r="E200" s="4">
        <f t="shared" si="68"/>
        <v>0</v>
      </c>
      <c r="F200" s="4">
        <f t="shared" si="69"/>
        <v>0</v>
      </c>
      <c r="I200" s="4">
        <f t="shared" si="77"/>
        <v>0</v>
      </c>
      <c r="J200" s="4">
        <v>30</v>
      </c>
      <c r="L200" s="4">
        <v>13</v>
      </c>
      <c r="M200" s="4">
        <v>40</v>
      </c>
      <c r="N200" s="4">
        <f t="shared" si="62"/>
        <v>0</v>
      </c>
      <c r="P200" s="4">
        <f t="shared" si="70"/>
        <v>0</v>
      </c>
      <c r="Q200" s="4">
        <f t="shared" si="63"/>
        <v>0</v>
      </c>
      <c r="R200" s="4">
        <f t="shared" si="71"/>
        <v>0</v>
      </c>
      <c r="T200" s="4">
        <f t="shared" si="65"/>
        <v>0</v>
      </c>
      <c r="W200" s="4">
        <v>10</v>
      </c>
      <c r="AE200" s="4">
        <f t="shared" si="72"/>
        <v>83</v>
      </c>
      <c r="AF200" s="7">
        <f t="shared" si="73"/>
        <v>93</v>
      </c>
      <c r="AG200" s="4">
        <f>IF(WEEKNUM(B200)=WEEKNUM(EOMONTH(B200,0)), 2590, 0)</f>
        <v>0</v>
      </c>
      <c r="AK200" s="4">
        <f t="shared" si="74"/>
        <v>4689</v>
      </c>
      <c r="AN200" s="2">
        <f t="shared" si="75"/>
        <v>46636</v>
      </c>
    </row>
    <row r="201" spans="2:40">
      <c r="B201" s="2">
        <v>46643</v>
      </c>
      <c r="C201" s="7">
        <f t="shared" si="66"/>
        <v>4679</v>
      </c>
      <c r="D201" s="4">
        <f t="shared" si="67"/>
        <v>0</v>
      </c>
      <c r="E201" s="4">
        <f t="shared" si="68"/>
        <v>0</v>
      </c>
      <c r="F201" s="4">
        <f t="shared" si="69"/>
        <v>0</v>
      </c>
      <c r="I201" s="4">
        <f t="shared" si="77"/>
        <v>0</v>
      </c>
      <c r="J201" s="4">
        <v>30</v>
      </c>
      <c r="L201" s="4">
        <v>13</v>
      </c>
      <c r="M201" s="4">
        <v>40</v>
      </c>
      <c r="N201" s="4">
        <f t="shared" si="62"/>
        <v>0</v>
      </c>
      <c r="P201" s="4">
        <f t="shared" si="70"/>
        <v>0</v>
      </c>
      <c r="Q201" s="4">
        <f t="shared" si="63"/>
        <v>0</v>
      </c>
      <c r="R201" s="4">
        <f t="shared" si="71"/>
        <v>0</v>
      </c>
      <c r="T201" s="4">
        <f t="shared" si="65"/>
        <v>0</v>
      </c>
      <c r="AE201" s="4">
        <f t="shared" si="72"/>
        <v>83</v>
      </c>
      <c r="AF201" s="7">
        <f t="shared" si="73"/>
        <v>83</v>
      </c>
      <c r="AG201" s="4">
        <f>IF(WEEKNUM(B201)=WEEKNUM(EOMONTH(B201,0)), 2590, 0)</f>
        <v>0</v>
      </c>
      <c r="AK201" s="4">
        <f t="shared" si="74"/>
        <v>4596</v>
      </c>
      <c r="AN201" s="2">
        <f t="shared" si="75"/>
        <v>46643</v>
      </c>
    </row>
    <row r="202" spans="2:40">
      <c r="B202" s="2">
        <v>46650</v>
      </c>
      <c r="C202" s="7">
        <f t="shared" si="66"/>
        <v>4596</v>
      </c>
      <c r="D202" s="4">
        <f t="shared" si="67"/>
        <v>0</v>
      </c>
      <c r="E202" s="4">
        <f t="shared" si="68"/>
        <v>0</v>
      </c>
      <c r="F202" s="4">
        <f t="shared" si="69"/>
        <v>0</v>
      </c>
      <c r="I202" s="4">
        <f t="shared" si="77"/>
        <v>50</v>
      </c>
      <c r="J202" s="4">
        <v>30</v>
      </c>
      <c r="L202" s="4">
        <v>13</v>
      </c>
      <c r="M202" s="4">
        <v>40</v>
      </c>
      <c r="N202" s="4">
        <f t="shared" si="62"/>
        <v>0</v>
      </c>
      <c r="P202" s="4">
        <f t="shared" si="70"/>
        <v>0</v>
      </c>
      <c r="Q202" s="4">
        <f t="shared" si="63"/>
        <v>0</v>
      </c>
      <c r="R202" s="4">
        <f t="shared" si="71"/>
        <v>0</v>
      </c>
      <c r="T202" s="4">
        <f t="shared" si="65"/>
        <v>0</v>
      </c>
      <c r="AE202" s="4">
        <f t="shared" si="72"/>
        <v>133</v>
      </c>
      <c r="AF202" s="7">
        <f t="shared" si="73"/>
        <v>133</v>
      </c>
      <c r="AG202" s="4">
        <f>IF(WEEKNUM(B202)=WEEKNUM(EOMONTH(B202,0)), 2590, 0)</f>
        <v>0</v>
      </c>
      <c r="AK202" s="4">
        <f t="shared" si="74"/>
        <v>4463</v>
      </c>
      <c r="AN202" s="2">
        <f t="shared" si="75"/>
        <v>46650</v>
      </c>
    </row>
    <row r="203" spans="2:40">
      <c r="B203" s="2">
        <v>46657</v>
      </c>
      <c r="C203" s="7">
        <f t="shared" si="66"/>
        <v>4463</v>
      </c>
      <c r="D203" s="4">
        <f t="shared" si="67"/>
        <v>0</v>
      </c>
      <c r="E203" s="4">
        <f t="shared" si="68"/>
        <v>15</v>
      </c>
      <c r="F203" s="4">
        <f t="shared" si="69"/>
        <v>20</v>
      </c>
      <c r="I203" s="4">
        <f t="shared" si="77"/>
        <v>0</v>
      </c>
      <c r="J203" s="4">
        <v>30</v>
      </c>
      <c r="L203" s="4">
        <v>13</v>
      </c>
      <c r="M203" s="4">
        <v>40</v>
      </c>
      <c r="N203" s="4">
        <f t="shared" si="62"/>
        <v>0</v>
      </c>
      <c r="P203" s="4">
        <f t="shared" si="70"/>
        <v>750</v>
      </c>
      <c r="Q203" s="4">
        <f t="shared" si="63"/>
        <v>420</v>
      </c>
      <c r="R203" s="4">
        <f t="shared" si="71"/>
        <v>250</v>
      </c>
      <c r="T203" s="4">
        <f t="shared" si="65"/>
        <v>76</v>
      </c>
      <c r="AE203" s="4">
        <f t="shared" si="72"/>
        <v>118</v>
      </c>
      <c r="AF203" s="7">
        <f t="shared" si="73"/>
        <v>1614</v>
      </c>
      <c r="AG203" s="4">
        <f>IF(WEEKNUM(B203)=WEEKNUM(EOMONTH(B203,0)), 2590, 0)</f>
        <v>2590</v>
      </c>
      <c r="AK203" s="4">
        <f t="shared" si="74"/>
        <v>4345</v>
      </c>
      <c r="AN203" s="2">
        <f t="shared" si="75"/>
        <v>46657</v>
      </c>
    </row>
    <row r="204" spans="2:40">
      <c r="B204" s="2">
        <v>46664</v>
      </c>
      <c r="C204" s="7">
        <f t="shared" si="66"/>
        <v>5439</v>
      </c>
      <c r="D204" s="4">
        <f t="shared" si="67"/>
        <v>79</v>
      </c>
      <c r="E204" s="4">
        <f t="shared" si="68"/>
        <v>0</v>
      </c>
      <c r="F204" s="4">
        <f t="shared" si="69"/>
        <v>0</v>
      </c>
      <c r="I204" s="4">
        <f t="shared" si="77"/>
        <v>50</v>
      </c>
      <c r="J204" s="4">
        <v>30</v>
      </c>
      <c r="L204" s="4">
        <v>13</v>
      </c>
      <c r="M204" s="4">
        <v>40</v>
      </c>
      <c r="N204" s="4">
        <f t="shared" si="62"/>
        <v>50</v>
      </c>
      <c r="P204" s="4">
        <f t="shared" si="70"/>
        <v>0</v>
      </c>
      <c r="Q204" s="4">
        <f t="shared" si="63"/>
        <v>0</v>
      </c>
      <c r="R204" s="4">
        <f t="shared" si="71"/>
        <v>0</v>
      </c>
      <c r="T204" s="4">
        <f t="shared" si="65"/>
        <v>0</v>
      </c>
      <c r="AE204" s="4">
        <f t="shared" si="72"/>
        <v>262</v>
      </c>
      <c r="AF204" s="7">
        <f t="shared" si="73"/>
        <v>262</v>
      </c>
      <c r="AG204" s="4">
        <f>IF(WEEKNUM(B204)=WEEKNUM(EOMONTH(B204,0)), 2590, 0)</f>
        <v>0</v>
      </c>
      <c r="AK204" s="4">
        <f t="shared" si="74"/>
        <v>5177</v>
      </c>
      <c r="AN204" s="2">
        <f t="shared" si="75"/>
        <v>46664</v>
      </c>
    </row>
    <row r="205" spans="2:40">
      <c r="B205" s="2">
        <v>46671</v>
      </c>
      <c r="C205" s="7">
        <f t="shared" si="66"/>
        <v>5177</v>
      </c>
      <c r="D205" s="4">
        <f t="shared" si="67"/>
        <v>0</v>
      </c>
      <c r="E205" s="4">
        <f t="shared" si="68"/>
        <v>0</v>
      </c>
      <c r="F205" s="4">
        <f t="shared" si="69"/>
        <v>0</v>
      </c>
      <c r="I205" s="4">
        <f t="shared" si="77"/>
        <v>0</v>
      </c>
      <c r="J205" s="4">
        <v>30</v>
      </c>
      <c r="L205" s="4">
        <v>13</v>
      </c>
      <c r="M205" s="4">
        <v>40</v>
      </c>
      <c r="N205" s="4">
        <f t="shared" si="62"/>
        <v>0</v>
      </c>
      <c r="P205" s="4">
        <f t="shared" si="70"/>
        <v>0</v>
      </c>
      <c r="Q205" s="4">
        <f t="shared" si="63"/>
        <v>0</v>
      </c>
      <c r="R205" s="4">
        <f t="shared" si="71"/>
        <v>0</v>
      </c>
      <c r="T205" s="4">
        <f t="shared" si="65"/>
        <v>0</v>
      </c>
      <c r="AE205" s="4">
        <f t="shared" si="72"/>
        <v>83</v>
      </c>
      <c r="AF205" s="7">
        <f t="shared" si="73"/>
        <v>83</v>
      </c>
      <c r="AG205" s="4">
        <f>IF(WEEKNUM(B205)=WEEKNUM(EOMONTH(B205,0)), 2590, 0)</f>
        <v>0</v>
      </c>
      <c r="AK205" s="4">
        <f t="shared" si="74"/>
        <v>5094</v>
      </c>
      <c r="AN205" s="2">
        <f t="shared" si="75"/>
        <v>46671</v>
      </c>
    </row>
    <row r="206" spans="2:40">
      <c r="B206" s="2">
        <v>46678</v>
      </c>
      <c r="C206" s="7">
        <f t="shared" si="66"/>
        <v>5094</v>
      </c>
      <c r="D206" s="4">
        <f t="shared" si="67"/>
        <v>0</v>
      </c>
      <c r="E206" s="4">
        <f t="shared" si="68"/>
        <v>0</v>
      </c>
      <c r="F206" s="4">
        <f t="shared" si="69"/>
        <v>0</v>
      </c>
      <c r="I206" s="4">
        <f t="shared" si="77"/>
        <v>50</v>
      </c>
      <c r="J206" s="4">
        <v>30</v>
      </c>
      <c r="L206" s="4">
        <v>13</v>
      </c>
      <c r="M206" s="4">
        <v>40</v>
      </c>
      <c r="N206" s="4">
        <f t="shared" si="62"/>
        <v>0</v>
      </c>
      <c r="P206" s="4">
        <f t="shared" si="70"/>
        <v>0</v>
      </c>
      <c r="Q206" s="4">
        <f t="shared" si="63"/>
        <v>0</v>
      </c>
      <c r="R206" s="4">
        <f t="shared" si="71"/>
        <v>0</v>
      </c>
      <c r="T206" s="4">
        <f t="shared" si="65"/>
        <v>0</v>
      </c>
      <c r="AE206" s="4">
        <f t="shared" si="72"/>
        <v>133</v>
      </c>
      <c r="AF206" s="7">
        <f t="shared" si="73"/>
        <v>133</v>
      </c>
      <c r="AG206" s="4">
        <f>IF(WEEKNUM(B206)=WEEKNUM(EOMONTH(B206,0)), 2590, 0)</f>
        <v>0</v>
      </c>
      <c r="AK206" s="4">
        <f t="shared" si="74"/>
        <v>4961</v>
      </c>
      <c r="AN206" s="2">
        <f t="shared" si="75"/>
        <v>46678</v>
      </c>
    </row>
    <row r="207" spans="2:40">
      <c r="B207" s="2">
        <v>46691</v>
      </c>
      <c r="C207" s="7">
        <f t="shared" si="66"/>
        <v>4961</v>
      </c>
      <c r="D207" s="4">
        <f t="shared" si="67"/>
        <v>0</v>
      </c>
      <c r="E207" s="4">
        <f t="shared" si="68"/>
        <v>15</v>
      </c>
      <c r="F207" s="4">
        <f t="shared" si="69"/>
        <v>20</v>
      </c>
      <c r="I207" s="4">
        <f t="shared" si="77"/>
        <v>0</v>
      </c>
      <c r="J207" s="4">
        <v>30</v>
      </c>
      <c r="L207" s="4">
        <v>13</v>
      </c>
      <c r="M207" s="4">
        <v>40</v>
      </c>
      <c r="N207" s="4">
        <f t="shared" si="62"/>
        <v>0</v>
      </c>
      <c r="P207" s="4">
        <f t="shared" si="70"/>
        <v>750</v>
      </c>
      <c r="Q207" s="4">
        <f t="shared" si="63"/>
        <v>420</v>
      </c>
      <c r="R207" s="4">
        <f t="shared" si="71"/>
        <v>250</v>
      </c>
      <c r="T207" s="4">
        <f t="shared" si="65"/>
        <v>76</v>
      </c>
      <c r="AE207" s="4">
        <f t="shared" si="72"/>
        <v>118</v>
      </c>
      <c r="AF207" s="7">
        <f t="shared" si="73"/>
        <v>1614</v>
      </c>
      <c r="AG207" s="4">
        <f>IF(WEEKNUM(B207)=WEEKNUM(EOMONTH(B207,0)), 2590, 0)</f>
        <v>2590</v>
      </c>
      <c r="AK207" s="4">
        <f t="shared" si="74"/>
        <v>4843</v>
      </c>
      <c r="AN207" s="2">
        <f t="shared" si="75"/>
        <v>46691</v>
      </c>
    </row>
    <row r="208" spans="2:40">
      <c r="B208" s="2">
        <v>46692</v>
      </c>
      <c r="C208" s="7">
        <f t="shared" si="66"/>
        <v>5937</v>
      </c>
      <c r="D208" s="4">
        <f t="shared" si="67"/>
        <v>0</v>
      </c>
      <c r="E208" s="4">
        <f t="shared" si="68"/>
        <v>0</v>
      </c>
      <c r="F208" s="4">
        <f t="shared" si="69"/>
        <v>0</v>
      </c>
      <c r="I208" s="4">
        <f t="shared" si="77"/>
        <v>50</v>
      </c>
      <c r="J208" s="4">
        <v>30</v>
      </c>
      <c r="L208" s="4">
        <v>13</v>
      </c>
      <c r="M208" s="4">
        <v>40</v>
      </c>
      <c r="N208" s="4">
        <f t="shared" si="62"/>
        <v>0</v>
      </c>
      <c r="P208" s="4">
        <f t="shared" si="70"/>
        <v>0</v>
      </c>
      <c r="Q208" s="4">
        <f t="shared" si="63"/>
        <v>0</v>
      </c>
      <c r="R208" s="4">
        <f t="shared" si="71"/>
        <v>0</v>
      </c>
      <c r="T208" s="4">
        <f t="shared" si="65"/>
        <v>0</v>
      </c>
      <c r="AE208" s="4">
        <f t="shared" si="72"/>
        <v>133</v>
      </c>
      <c r="AF208" s="7">
        <f t="shared" si="73"/>
        <v>133</v>
      </c>
      <c r="AG208" s="4">
        <f>IF(WEEKNUM(B208)=WEEKNUM(EOMONTH(B208,0)), 2590, 0)</f>
        <v>0</v>
      </c>
      <c r="AK208" s="4">
        <f t="shared" si="74"/>
        <v>5804</v>
      </c>
      <c r="AN208" s="2">
        <f t="shared" si="75"/>
        <v>46692</v>
      </c>
    </row>
    <row r="209" spans="1:50">
      <c r="B209" s="2">
        <v>46699</v>
      </c>
      <c r="C209" s="7">
        <f t="shared" si="66"/>
        <v>5804</v>
      </c>
      <c r="D209" s="4">
        <f t="shared" si="67"/>
        <v>0</v>
      </c>
      <c r="E209" s="4">
        <f t="shared" si="68"/>
        <v>0</v>
      </c>
      <c r="F209" s="4">
        <f t="shared" si="69"/>
        <v>0</v>
      </c>
      <c r="I209" s="4">
        <f t="shared" si="77"/>
        <v>0</v>
      </c>
      <c r="J209" s="4">
        <v>30</v>
      </c>
      <c r="L209" s="4">
        <v>13</v>
      </c>
      <c r="M209" s="4">
        <v>40</v>
      </c>
      <c r="N209" s="4">
        <f t="shared" si="62"/>
        <v>0</v>
      </c>
      <c r="P209" s="4">
        <f t="shared" si="70"/>
        <v>0</v>
      </c>
      <c r="Q209" s="4">
        <f t="shared" si="63"/>
        <v>0</v>
      </c>
      <c r="R209" s="4">
        <f t="shared" si="71"/>
        <v>0</v>
      </c>
      <c r="T209" s="4">
        <f t="shared" si="65"/>
        <v>0</v>
      </c>
      <c r="AE209" s="4">
        <f t="shared" si="72"/>
        <v>83</v>
      </c>
      <c r="AF209" s="7">
        <f t="shared" si="73"/>
        <v>83</v>
      </c>
      <c r="AG209" s="4">
        <f>IF(WEEKNUM(B209)=WEEKNUM(EOMONTH(B209,0)), 2590, 0)</f>
        <v>0</v>
      </c>
      <c r="AK209" s="4">
        <f t="shared" si="74"/>
        <v>5721</v>
      </c>
      <c r="AN209" s="2">
        <f t="shared" si="75"/>
        <v>46699</v>
      </c>
    </row>
    <row r="210" spans="1:50">
      <c r="B210" s="2">
        <v>46706</v>
      </c>
      <c r="C210" s="7">
        <f t="shared" si="66"/>
        <v>5721</v>
      </c>
      <c r="D210" s="4">
        <f t="shared" si="67"/>
        <v>0</v>
      </c>
      <c r="E210" s="4">
        <f t="shared" si="68"/>
        <v>0</v>
      </c>
      <c r="F210" s="4">
        <f t="shared" si="69"/>
        <v>0</v>
      </c>
      <c r="I210" s="4">
        <f t="shared" si="77"/>
        <v>50</v>
      </c>
      <c r="J210" s="4">
        <v>30</v>
      </c>
      <c r="L210" s="4">
        <v>13</v>
      </c>
      <c r="M210" s="4">
        <v>40</v>
      </c>
      <c r="N210" s="4">
        <f t="shared" si="62"/>
        <v>0</v>
      </c>
      <c r="P210" s="4">
        <f t="shared" si="70"/>
        <v>0</v>
      </c>
      <c r="Q210" s="4">
        <f t="shared" si="63"/>
        <v>0</v>
      </c>
      <c r="R210" s="4">
        <f t="shared" si="71"/>
        <v>0</v>
      </c>
      <c r="T210" s="4">
        <f t="shared" si="65"/>
        <v>0</v>
      </c>
      <c r="AE210" s="4">
        <f t="shared" si="72"/>
        <v>133</v>
      </c>
      <c r="AF210" s="7">
        <f t="shared" si="73"/>
        <v>133</v>
      </c>
      <c r="AG210" s="4">
        <f>IF(WEEKNUM(B210)=WEEKNUM(EOMONTH(B210,0)), 2590, 0)</f>
        <v>0</v>
      </c>
      <c r="AK210" s="4">
        <f t="shared" si="74"/>
        <v>5588</v>
      </c>
      <c r="AN210" s="2">
        <f t="shared" si="75"/>
        <v>46706</v>
      </c>
    </row>
    <row r="211" spans="1:50">
      <c r="B211" s="2">
        <v>46713</v>
      </c>
      <c r="C211" s="7">
        <f t="shared" si="66"/>
        <v>5588</v>
      </c>
      <c r="D211" s="4">
        <f t="shared" si="67"/>
        <v>0</v>
      </c>
      <c r="E211" s="4">
        <f t="shared" si="68"/>
        <v>0</v>
      </c>
      <c r="F211" s="4">
        <f t="shared" si="69"/>
        <v>0</v>
      </c>
      <c r="I211" s="4">
        <f t="shared" si="77"/>
        <v>0</v>
      </c>
      <c r="J211" s="4">
        <v>30</v>
      </c>
      <c r="L211" s="4">
        <v>13</v>
      </c>
      <c r="M211" s="4">
        <v>40</v>
      </c>
      <c r="N211" s="4">
        <f t="shared" si="62"/>
        <v>0</v>
      </c>
      <c r="P211" s="4">
        <f t="shared" si="70"/>
        <v>0</v>
      </c>
      <c r="Q211" s="4">
        <f t="shared" si="63"/>
        <v>0</v>
      </c>
      <c r="R211" s="4">
        <f t="shared" si="71"/>
        <v>0</v>
      </c>
      <c r="T211" s="4">
        <f t="shared" si="65"/>
        <v>0</v>
      </c>
      <c r="AC211" s="4">
        <v>800</v>
      </c>
      <c r="AE211" s="4">
        <f t="shared" si="72"/>
        <v>83</v>
      </c>
      <c r="AF211" s="7">
        <f t="shared" si="73"/>
        <v>883</v>
      </c>
      <c r="AG211" s="4">
        <f>IF(WEEKNUM(B211)=WEEKNUM(EOMONTH(B211,0)), 2590, 0)</f>
        <v>0</v>
      </c>
      <c r="AK211" s="4">
        <f t="shared" si="74"/>
        <v>5505</v>
      </c>
      <c r="AN211" s="2">
        <f t="shared" si="75"/>
        <v>46713</v>
      </c>
    </row>
    <row r="212" spans="1:50">
      <c r="B212" s="2">
        <v>46720</v>
      </c>
      <c r="C212" s="7">
        <f t="shared" si="66"/>
        <v>4705</v>
      </c>
      <c r="D212" s="4">
        <f t="shared" si="67"/>
        <v>79</v>
      </c>
      <c r="E212" s="4">
        <f t="shared" si="68"/>
        <v>15</v>
      </c>
      <c r="F212" s="4">
        <f t="shared" si="69"/>
        <v>20</v>
      </c>
      <c r="I212" s="4">
        <f t="shared" si="77"/>
        <v>50</v>
      </c>
      <c r="J212" s="4">
        <v>30</v>
      </c>
      <c r="L212" s="4">
        <v>13</v>
      </c>
      <c r="M212" s="4">
        <v>40</v>
      </c>
      <c r="N212" s="4">
        <f t="shared" si="62"/>
        <v>50</v>
      </c>
      <c r="P212" s="4">
        <f t="shared" si="70"/>
        <v>750</v>
      </c>
      <c r="Q212" s="4">
        <f t="shared" si="63"/>
        <v>420</v>
      </c>
      <c r="R212" s="4">
        <f t="shared" si="71"/>
        <v>250</v>
      </c>
      <c r="T212" s="4">
        <f t="shared" si="65"/>
        <v>76</v>
      </c>
      <c r="AE212" s="4">
        <f t="shared" si="72"/>
        <v>297</v>
      </c>
      <c r="AF212" s="7">
        <f t="shared" si="73"/>
        <v>1793</v>
      </c>
      <c r="AG212" s="4">
        <f>IF(WEEKNUM(B212)=WEEKNUM(EOMONTH(B212,0)), 2590, 0)</f>
        <v>2590</v>
      </c>
      <c r="AK212" s="4">
        <f t="shared" si="74"/>
        <v>4408</v>
      </c>
      <c r="AN212" s="2">
        <f t="shared" si="75"/>
        <v>46720</v>
      </c>
    </row>
    <row r="213" spans="1:50">
      <c r="B213" s="2">
        <v>46727</v>
      </c>
      <c r="C213" s="7">
        <f t="shared" si="66"/>
        <v>5502</v>
      </c>
      <c r="D213" s="4">
        <f t="shared" si="67"/>
        <v>0</v>
      </c>
      <c r="E213" s="4">
        <f t="shared" si="68"/>
        <v>0</v>
      </c>
      <c r="F213" s="4">
        <f t="shared" si="69"/>
        <v>0</v>
      </c>
      <c r="I213" s="4">
        <f t="shared" si="77"/>
        <v>0</v>
      </c>
      <c r="J213" s="4">
        <v>30</v>
      </c>
      <c r="L213" s="4">
        <v>13</v>
      </c>
      <c r="M213" s="4">
        <v>40</v>
      </c>
      <c r="N213" s="4">
        <f t="shared" si="62"/>
        <v>0</v>
      </c>
      <c r="P213" s="4">
        <f t="shared" si="70"/>
        <v>0</v>
      </c>
      <c r="Q213" s="4">
        <f t="shared" si="63"/>
        <v>0</v>
      </c>
      <c r="R213" s="4">
        <f t="shared" si="71"/>
        <v>0</v>
      </c>
      <c r="T213" s="4">
        <f t="shared" si="65"/>
        <v>0</v>
      </c>
      <c r="AE213" s="4">
        <f t="shared" si="72"/>
        <v>83</v>
      </c>
      <c r="AF213" s="7">
        <f t="shared" si="73"/>
        <v>83</v>
      </c>
      <c r="AG213" s="4">
        <f>IF(WEEKNUM(B213)=WEEKNUM(EOMONTH(B213,0)), 2590, 0)</f>
        <v>0</v>
      </c>
      <c r="AK213" s="4">
        <f t="shared" si="74"/>
        <v>5419</v>
      </c>
      <c r="AN213" s="2">
        <f t="shared" si="75"/>
        <v>46727</v>
      </c>
    </row>
    <row r="214" spans="1:50">
      <c r="B214" s="2">
        <v>46734</v>
      </c>
      <c r="C214" s="7">
        <f t="shared" si="66"/>
        <v>5419</v>
      </c>
      <c r="D214" s="4">
        <f t="shared" si="67"/>
        <v>0</v>
      </c>
      <c r="E214" s="4">
        <f t="shared" si="68"/>
        <v>0</v>
      </c>
      <c r="F214" s="4">
        <f t="shared" si="69"/>
        <v>0</v>
      </c>
      <c r="I214" s="4">
        <f t="shared" si="77"/>
        <v>50</v>
      </c>
      <c r="J214" s="4">
        <v>30</v>
      </c>
      <c r="L214" s="4">
        <v>13</v>
      </c>
      <c r="M214" s="4">
        <v>40</v>
      </c>
      <c r="N214" s="4">
        <f t="shared" si="62"/>
        <v>0</v>
      </c>
      <c r="P214" s="4">
        <f t="shared" si="70"/>
        <v>0</v>
      </c>
      <c r="Q214" s="4">
        <f t="shared" si="63"/>
        <v>0</v>
      </c>
      <c r="R214" s="4">
        <f t="shared" si="71"/>
        <v>0</v>
      </c>
      <c r="T214" s="4">
        <f t="shared" si="65"/>
        <v>0</v>
      </c>
      <c r="U214" s="4">
        <v>500</v>
      </c>
      <c r="W214" s="4">
        <v>10</v>
      </c>
      <c r="AE214" s="4">
        <f t="shared" si="72"/>
        <v>633</v>
      </c>
      <c r="AF214" s="7">
        <f t="shared" si="73"/>
        <v>643</v>
      </c>
      <c r="AG214" s="4">
        <f>IF(WEEKNUM(B214)=WEEKNUM(EOMONTH(B214,0)), 2590, 0)</f>
        <v>0</v>
      </c>
      <c r="AK214" s="4">
        <f t="shared" si="74"/>
        <v>4786</v>
      </c>
      <c r="AN214" s="2">
        <f t="shared" si="75"/>
        <v>46734</v>
      </c>
    </row>
    <row r="215" spans="1:50">
      <c r="B215" s="2">
        <v>46741</v>
      </c>
      <c r="C215" s="7">
        <f t="shared" si="66"/>
        <v>4776</v>
      </c>
      <c r="D215" s="4">
        <f t="shared" si="67"/>
        <v>0</v>
      </c>
      <c r="E215" s="4">
        <f t="shared" si="68"/>
        <v>0</v>
      </c>
      <c r="F215" s="4">
        <f t="shared" si="69"/>
        <v>0</v>
      </c>
      <c r="I215" s="4">
        <f t="shared" si="77"/>
        <v>0</v>
      </c>
      <c r="J215" s="4">
        <v>30</v>
      </c>
      <c r="L215" s="4">
        <v>13</v>
      </c>
      <c r="M215" s="4">
        <v>40</v>
      </c>
      <c r="N215" s="4">
        <f t="shared" si="62"/>
        <v>0</v>
      </c>
      <c r="P215" s="4">
        <f t="shared" si="70"/>
        <v>0</v>
      </c>
      <c r="Q215" s="4">
        <f t="shared" si="63"/>
        <v>0</v>
      </c>
      <c r="R215" s="4">
        <f t="shared" si="71"/>
        <v>0</v>
      </c>
      <c r="T215" s="4">
        <f t="shared" si="65"/>
        <v>0</v>
      </c>
      <c r="AE215" s="4">
        <f t="shared" si="72"/>
        <v>83</v>
      </c>
      <c r="AF215" s="7">
        <f t="shared" si="73"/>
        <v>83</v>
      </c>
      <c r="AG215" s="4">
        <f>IF(WEEKNUM(B215)=WEEKNUM(EOMONTH(B215,0)), 2590, 0)</f>
        <v>0</v>
      </c>
      <c r="AK215" s="4">
        <f t="shared" si="74"/>
        <v>4693</v>
      </c>
      <c r="AN215" s="2">
        <f t="shared" si="75"/>
        <v>46741</v>
      </c>
    </row>
    <row r="216" spans="1:50">
      <c r="B216" s="2">
        <v>46748</v>
      </c>
      <c r="C216" s="7">
        <f t="shared" si="66"/>
        <v>4693</v>
      </c>
      <c r="D216" s="4">
        <f t="shared" si="67"/>
        <v>0</v>
      </c>
      <c r="E216" s="4">
        <f t="shared" si="68"/>
        <v>15</v>
      </c>
      <c r="F216" s="4">
        <f t="shared" si="69"/>
        <v>20</v>
      </c>
      <c r="I216" s="4">
        <f t="shared" si="77"/>
        <v>50</v>
      </c>
      <c r="J216" s="4">
        <v>30</v>
      </c>
      <c r="L216" s="4">
        <v>13</v>
      </c>
      <c r="M216" s="4">
        <v>40</v>
      </c>
      <c r="N216" s="4">
        <f t="shared" si="62"/>
        <v>0</v>
      </c>
      <c r="P216" s="4">
        <f t="shared" si="70"/>
        <v>750</v>
      </c>
      <c r="Q216" s="4">
        <f>IF(WEEKNUM(B216)=WEEKNUM(EOMONTH(B216,0)), 420, 0)</f>
        <v>420</v>
      </c>
      <c r="R216" s="4">
        <f t="shared" si="71"/>
        <v>250</v>
      </c>
      <c r="T216" s="4">
        <f t="shared" si="65"/>
        <v>76</v>
      </c>
      <c r="AE216" s="4">
        <f t="shared" si="72"/>
        <v>168</v>
      </c>
      <c r="AF216" s="7">
        <f t="shared" si="73"/>
        <v>1664</v>
      </c>
      <c r="AG216" s="4">
        <f>IF(WEEKNUM(B216)=WEEKNUM(EOMONTH(B216,0)), 2590, 0)</f>
        <v>2590</v>
      </c>
      <c r="AK216" s="4">
        <f t="shared" si="74"/>
        <v>4525</v>
      </c>
      <c r="AN216" s="2">
        <f t="shared" si="75"/>
        <v>46748</v>
      </c>
    </row>
    <row r="217" spans="1:50">
      <c r="B217" s="2"/>
      <c r="AK217" s="4"/>
      <c r="AN217" s="2"/>
    </row>
    <row r="218" spans="1:50">
      <c r="A218" s="20"/>
      <c r="B218" s="20">
        <v>2026</v>
      </c>
      <c r="C218" s="19"/>
      <c r="D218" s="21">
        <f>SUM(D164:D216)</f>
        <v>474</v>
      </c>
      <c r="E218" s="21">
        <f t="shared" ref="E218:AJ218" si="78">SUM(E164:E216)</f>
        <v>180</v>
      </c>
      <c r="F218" s="21">
        <f t="shared" si="78"/>
        <v>240</v>
      </c>
      <c r="G218" s="21">
        <f t="shared" si="78"/>
        <v>0</v>
      </c>
      <c r="H218" s="21">
        <f t="shared" si="78"/>
        <v>0</v>
      </c>
      <c r="I218" s="21">
        <f t="shared" si="78"/>
        <v>1200</v>
      </c>
      <c r="J218" s="21">
        <f t="shared" si="78"/>
        <v>1530</v>
      </c>
      <c r="K218" s="21">
        <f t="shared" si="78"/>
        <v>0</v>
      </c>
      <c r="L218" s="21">
        <f t="shared" si="78"/>
        <v>663</v>
      </c>
      <c r="M218" s="21">
        <f t="shared" si="78"/>
        <v>2040</v>
      </c>
      <c r="N218" s="21">
        <f t="shared" si="78"/>
        <v>250</v>
      </c>
      <c r="O218" s="21">
        <f t="shared" si="78"/>
        <v>0</v>
      </c>
      <c r="P218" s="21">
        <f t="shared" si="78"/>
        <v>9000</v>
      </c>
      <c r="Q218" s="21">
        <f t="shared" si="78"/>
        <v>5040</v>
      </c>
      <c r="R218" s="21">
        <f t="shared" si="78"/>
        <v>3000</v>
      </c>
      <c r="S218" s="21">
        <f t="shared" si="78"/>
        <v>0</v>
      </c>
      <c r="T218" s="21">
        <f t="shared" si="78"/>
        <v>858</v>
      </c>
      <c r="U218" s="21">
        <f t="shared" si="78"/>
        <v>700</v>
      </c>
      <c r="V218" s="21">
        <f t="shared" si="78"/>
        <v>0</v>
      </c>
      <c r="W218" s="21">
        <f t="shared" si="78"/>
        <v>45</v>
      </c>
      <c r="X218" s="21">
        <f t="shared" si="78"/>
        <v>0</v>
      </c>
      <c r="Y218" s="21">
        <f t="shared" si="78"/>
        <v>0</v>
      </c>
      <c r="Z218" s="21">
        <f t="shared" si="78"/>
        <v>0</v>
      </c>
      <c r="AA218" s="21">
        <f t="shared" si="78"/>
        <v>0</v>
      </c>
      <c r="AB218" s="21">
        <f t="shared" si="78"/>
        <v>0</v>
      </c>
      <c r="AC218" s="21">
        <f t="shared" si="78"/>
        <v>2800</v>
      </c>
      <c r="AD218" s="21">
        <f t="shared" si="78"/>
        <v>0</v>
      </c>
      <c r="AE218" s="21">
        <f t="shared" si="78"/>
        <v>7277</v>
      </c>
      <c r="AF218" s="21">
        <f t="shared" si="78"/>
        <v>28020</v>
      </c>
      <c r="AG218" s="21">
        <f t="shared" si="78"/>
        <v>31080</v>
      </c>
      <c r="AH218" s="21">
        <f t="shared" si="78"/>
        <v>0</v>
      </c>
      <c r="AI218" s="21">
        <f t="shared" si="78"/>
        <v>0</v>
      </c>
      <c r="AJ218" s="21">
        <f t="shared" si="78"/>
        <v>0</v>
      </c>
      <c r="AK218" s="21"/>
      <c r="AL218" s="20"/>
      <c r="AM218" s="20"/>
      <c r="AN218" s="22"/>
      <c r="AO218" s="20"/>
      <c r="AP218" s="20"/>
      <c r="AQ218" s="20"/>
      <c r="AR218" s="20"/>
      <c r="AS218" s="20"/>
      <c r="AT218" s="20"/>
      <c r="AU218" s="20"/>
      <c r="AV218" s="21"/>
      <c r="AW218" s="21"/>
      <c r="AX218" s="20"/>
    </row>
    <row r="219" spans="1:50">
      <c r="A219" s="20"/>
      <c r="B219" s="22" t="s">
        <v>104</v>
      </c>
      <c r="C219" s="19"/>
      <c r="D219" s="21">
        <f>SUM(D59:D100,D105:D157, D165:D216)</f>
        <v>1343</v>
      </c>
      <c r="E219" s="21">
        <f t="shared" ref="E219:AJ219" si="79">SUM(E59:E100,E105:E157, E165:E216)</f>
        <v>480</v>
      </c>
      <c r="F219" s="21">
        <f t="shared" si="79"/>
        <v>660</v>
      </c>
      <c r="G219" s="21">
        <f>SUM(G59:G100,G105:G157, G165:G216)</f>
        <v>1050</v>
      </c>
      <c r="H219" s="21">
        <f t="shared" si="79"/>
        <v>335</v>
      </c>
      <c r="I219" s="21">
        <f t="shared" si="79"/>
        <v>3700</v>
      </c>
      <c r="J219" s="21">
        <f t="shared" si="79"/>
        <v>4290</v>
      </c>
      <c r="K219" s="21">
        <f t="shared" si="79"/>
        <v>615</v>
      </c>
      <c r="L219" s="21">
        <f t="shared" si="79"/>
        <v>1859</v>
      </c>
      <c r="M219" s="21">
        <f t="shared" si="79"/>
        <v>5300</v>
      </c>
      <c r="N219" s="21">
        <f t="shared" si="79"/>
        <v>800</v>
      </c>
      <c r="O219" s="21">
        <f t="shared" si="79"/>
        <v>0</v>
      </c>
      <c r="P219" s="21">
        <f t="shared" si="79"/>
        <v>10050</v>
      </c>
      <c r="Q219" s="21">
        <f t="shared" si="79"/>
        <v>13860</v>
      </c>
      <c r="R219" s="21">
        <f t="shared" si="79"/>
        <v>14000</v>
      </c>
      <c r="S219" s="21">
        <f t="shared" si="79"/>
        <v>10000</v>
      </c>
      <c r="T219" s="21">
        <f t="shared" si="79"/>
        <v>2574</v>
      </c>
      <c r="U219" s="21">
        <f t="shared" si="79"/>
        <v>1850</v>
      </c>
      <c r="V219" s="21">
        <f t="shared" si="79"/>
        <v>0</v>
      </c>
      <c r="W219" s="21">
        <f t="shared" si="79"/>
        <v>105</v>
      </c>
      <c r="X219" s="21">
        <f t="shared" si="79"/>
        <v>0</v>
      </c>
      <c r="Y219" s="21">
        <f t="shared" si="79"/>
        <v>258</v>
      </c>
      <c r="Z219" s="21">
        <f t="shared" si="79"/>
        <v>0</v>
      </c>
      <c r="AA219" s="21">
        <f t="shared" si="79"/>
        <v>500</v>
      </c>
      <c r="AB219" s="21">
        <f t="shared" si="79"/>
        <v>0</v>
      </c>
      <c r="AC219" s="21">
        <f t="shared" si="79"/>
        <v>8150</v>
      </c>
      <c r="AD219" s="21">
        <f t="shared" si="79"/>
        <v>0</v>
      </c>
      <c r="AE219" s="21"/>
      <c r="AF219" s="21">
        <f t="shared" si="79"/>
        <v>81779</v>
      </c>
      <c r="AG219" s="21">
        <f t="shared" si="79"/>
        <v>88060</v>
      </c>
      <c r="AH219" s="21">
        <f t="shared" si="79"/>
        <v>0</v>
      </c>
      <c r="AI219" s="21">
        <f t="shared" si="79"/>
        <v>0</v>
      </c>
      <c r="AJ219" s="21">
        <f t="shared" si="79"/>
        <v>0</v>
      </c>
      <c r="AK219" s="21"/>
      <c r="AL219" s="20"/>
      <c r="AM219" s="20"/>
      <c r="AN219" s="22"/>
      <c r="AO219" s="20"/>
      <c r="AP219" s="20"/>
      <c r="AQ219" s="20"/>
      <c r="AR219" s="20"/>
      <c r="AS219" s="20"/>
      <c r="AT219" s="20"/>
      <c r="AU219" s="20"/>
      <c r="AV219" s="21"/>
      <c r="AW219" s="21"/>
      <c r="AX219" s="20"/>
    </row>
    <row r="220" spans="1:50">
      <c r="B220" s="2" t="s">
        <v>105</v>
      </c>
      <c r="AK220" s="4"/>
      <c r="AN220" s="2"/>
    </row>
    <row r="221" spans="1:50">
      <c r="B221" s="2"/>
      <c r="AK221" s="4"/>
      <c r="AN221" s="2"/>
    </row>
    <row r="222" spans="1:50">
      <c r="B222" s="2">
        <v>46755</v>
      </c>
      <c r="C222" s="7">
        <f>(C216 + AG216 + AH216 + AI216 +AJ216)-AF216</f>
        <v>5619</v>
      </c>
      <c r="D222" s="4">
        <f t="shared" si="67"/>
        <v>0</v>
      </c>
      <c r="E222" s="4">
        <f>IF(WEEKNUM(B222)=WEEKNUM(EOMONTH(B222,0)), 15, 0)</f>
        <v>0</v>
      </c>
      <c r="F222" s="4">
        <f t="shared" si="69"/>
        <v>0</v>
      </c>
      <c r="I222" s="4">
        <f>IF(MOD(WEEKNUM(B189),2)=1, 50, 0)</f>
        <v>0</v>
      </c>
      <c r="J222" s="4">
        <v>30</v>
      </c>
      <c r="L222" s="4">
        <v>13</v>
      </c>
      <c r="M222" s="4">
        <v>40</v>
      </c>
      <c r="N222" s="4">
        <f t="shared" si="62"/>
        <v>0</v>
      </c>
      <c r="P222" s="4">
        <f t="shared" si="70"/>
        <v>0</v>
      </c>
      <c r="Q222" s="4">
        <f t="shared" ref="Q222:Q270" si="80">IF(WEEKNUM(B222)=WEEKNUM(EOMONTH(B222,0)), 420, 0)</f>
        <v>0</v>
      </c>
      <c r="R222" s="4">
        <f t="shared" si="71"/>
        <v>0</v>
      </c>
      <c r="T222" s="4">
        <f>IF(WEEKNUM(B222)=WEEKNUM(EOMONTH(B222,0)), 76, 0)</f>
        <v>0</v>
      </c>
      <c r="AE222" s="4">
        <f t="shared" si="72"/>
        <v>83</v>
      </c>
      <c r="AF222" s="7">
        <f t="shared" si="73"/>
        <v>83</v>
      </c>
      <c r="AG222" s="4">
        <f t="shared" ref="AG222:AG290" si="81">IF(WEEKNUM(B222)=WEEKNUM(EOMONTH(B222,0)), 2590, 0)</f>
        <v>0</v>
      </c>
      <c r="AK222" s="4">
        <f t="shared" si="74"/>
        <v>5536</v>
      </c>
      <c r="AN222" s="2">
        <f t="shared" si="75"/>
        <v>46755</v>
      </c>
    </row>
    <row r="223" spans="1:50">
      <c r="B223" s="2">
        <f>B222+7</f>
        <v>46762</v>
      </c>
      <c r="C223" s="7">
        <f>(C222 + AG222 + AH222 + AI222 +AJ222)-AF222</f>
        <v>5536</v>
      </c>
      <c r="D223" s="4">
        <f>IF(MOD(WEEKNUM(B223),8)=1, 79, 0)</f>
        <v>0</v>
      </c>
      <c r="E223" s="4">
        <f>IF(WEEKNUM(B223)=WEEKNUM(EOMONTH(B223,0)), 15, 0)</f>
        <v>0</v>
      </c>
      <c r="F223" s="4">
        <f>IF(WEEKNUM(B223)=WEEKNUM(EOMONTH(B223,0)), 20, 0)</f>
        <v>0</v>
      </c>
      <c r="I223" s="4">
        <f>IF(MOD(WEEKNUM(B190),2)=1, 50, 0)</f>
        <v>50</v>
      </c>
      <c r="J223" s="4">
        <v>30</v>
      </c>
      <c r="L223" s="4">
        <v>13</v>
      </c>
      <c r="M223" s="4">
        <v>40</v>
      </c>
      <c r="N223" s="4">
        <f t="shared" si="62"/>
        <v>0</v>
      </c>
      <c r="P223" s="4">
        <f t="shared" si="70"/>
        <v>0</v>
      </c>
      <c r="Q223" s="4">
        <f t="shared" si="80"/>
        <v>0</v>
      </c>
      <c r="R223" s="4">
        <f t="shared" si="71"/>
        <v>0</v>
      </c>
      <c r="T223" s="4">
        <f>IF(WEEKNUM(B223)=WEEKNUM(EOMONTH(B223,0)), 76, 0)</f>
        <v>0</v>
      </c>
      <c r="AE223" s="4">
        <f t="shared" si="72"/>
        <v>133</v>
      </c>
      <c r="AF223" s="7">
        <f t="shared" si="73"/>
        <v>133</v>
      </c>
      <c r="AG223" s="4">
        <f t="shared" si="81"/>
        <v>0</v>
      </c>
      <c r="AK223" s="4">
        <f t="shared" si="74"/>
        <v>5403</v>
      </c>
      <c r="AN223" s="2">
        <f t="shared" si="75"/>
        <v>46762</v>
      </c>
    </row>
    <row r="224" spans="1:50">
      <c r="B224" s="2">
        <f>B223+7</f>
        <v>46769</v>
      </c>
      <c r="C224" s="7">
        <f>(C223 + AG223 + AH223 + AI223 +AJ223)-AF223</f>
        <v>5403</v>
      </c>
      <c r="D224" s="4">
        <f>IF(MOD(WEEKNUM(B224),8)=1, 79, 0)</f>
        <v>0</v>
      </c>
      <c r="E224" s="4">
        <f>IF(WEEKNUM(B224)=WEEKNUM(EOMONTH(B224,0)), 15, 0)</f>
        <v>0</v>
      </c>
      <c r="F224" s="4">
        <f>IF(WEEKNUM(B224)=WEEKNUM(EOMONTH(B224,0)), 20, 0)</f>
        <v>0</v>
      </c>
      <c r="I224" s="4">
        <f>IF(MOD(WEEKNUM(B191),2)=1, 50, 0)</f>
        <v>0</v>
      </c>
      <c r="J224" s="4">
        <v>30</v>
      </c>
      <c r="L224" s="4">
        <v>13</v>
      </c>
      <c r="M224" s="4">
        <v>40</v>
      </c>
      <c r="N224" s="4">
        <f t="shared" si="62"/>
        <v>0</v>
      </c>
      <c r="P224" s="4">
        <f t="shared" si="70"/>
        <v>0</v>
      </c>
      <c r="Q224" s="4">
        <f t="shared" si="80"/>
        <v>0</v>
      </c>
      <c r="R224" s="4">
        <f t="shared" si="71"/>
        <v>0</v>
      </c>
      <c r="T224" s="4">
        <f t="shared" ref="T224:T291" si="82">IF(WEEKNUM(B224)=WEEKNUM(EOMONTH(B224,0)), 76, 0)</f>
        <v>0</v>
      </c>
      <c r="AE224" s="4">
        <f t="shared" si="72"/>
        <v>83</v>
      </c>
      <c r="AF224" s="7">
        <f t="shared" si="73"/>
        <v>83</v>
      </c>
      <c r="AG224" s="4">
        <f t="shared" si="81"/>
        <v>0</v>
      </c>
      <c r="AK224" s="4">
        <f t="shared" si="74"/>
        <v>5320</v>
      </c>
      <c r="AN224" s="2">
        <f t="shared" si="75"/>
        <v>46769</v>
      </c>
    </row>
    <row r="225" spans="2:40">
      <c r="B225" s="2">
        <f>B224+7</f>
        <v>46776</v>
      </c>
      <c r="C225" s="7">
        <f>(C224 + AG224 + AH224 + AI224 +AJ224)-AF224</f>
        <v>5320</v>
      </c>
      <c r="D225" s="4">
        <f>IF(MOD(WEEKNUM(B225),8)=1, 79, 0)</f>
        <v>0</v>
      </c>
      <c r="E225" s="4">
        <f>IF(WEEKNUM(B225)=WEEKNUM(EOMONTH(B225,0)), 15, 0)</f>
        <v>0</v>
      </c>
      <c r="F225" s="4">
        <f>IF(WEEKNUM(B225)=WEEKNUM(EOMONTH(B225,0)), 20, 0)</f>
        <v>0</v>
      </c>
      <c r="I225" s="4">
        <f>IF(MOD(WEEKNUM(B192),2)=1, 50, 0)</f>
        <v>50</v>
      </c>
      <c r="J225" s="4">
        <v>30</v>
      </c>
      <c r="L225" s="4">
        <v>13</v>
      </c>
      <c r="M225" s="4">
        <v>40</v>
      </c>
      <c r="N225" s="4">
        <f t="shared" si="62"/>
        <v>0</v>
      </c>
      <c r="P225" s="4">
        <f t="shared" si="70"/>
        <v>0</v>
      </c>
      <c r="Q225" s="4">
        <f t="shared" si="80"/>
        <v>0</v>
      </c>
      <c r="R225" s="4">
        <f t="shared" si="71"/>
        <v>0</v>
      </c>
      <c r="T225" s="4">
        <f t="shared" si="82"/>
        <v>0</v>
      </c>
      <c r="AE225" s="4">
        <f t="shared" si="72"/>
        <v>133</v>
      </c>
      <c r="AF225" s="7">
        <f t="shared" si="73"/>
        <v>133</v>
      </c>
      <c r="AG225" s="4">
        <f t="shared" si="81"/>
        <v>0</v>
      </c>
      <c r="AK225" s="4">
        <f t="shared" si="74"/>
        <v>5187</v>
      </c>
      <c r="AN225" s="2">
        <f t="shared" si="75"/>
        <v>46776</v>
      </c>
    </row>
    <row r="226" spans="2:40">
      <c r="B226" s="2">
        <f>B225+7</f>
        <v>46783</v>
      </c>
      <c r="C226" s="7">
        <f>(C225 + AG225 + AH225 + AI225 +AJ225)-AF225</f>
        <v>5187</v>
      </c>
      <c r="D226" s="4">
        <f>IF(MOD(WEEKNUM(B226),8)=1, 79, 0)</f>
        <v>0</v>
      </c>
      <c r="E226" s="4">
        <f>IF(WEEKNUM(B226)=WEEKNUM(EOMONTH(B226,0)), 15, 0)</f>
        <v>15</v>
      </c>
      <c r="F226" s="4">
        <f>IF(WEEKNUM(B226)=WEEKNUM(EOMONTH(B226,0)), 20, 0)</f>
        <v>20</v>
      </c>
      <c r="I226" s="4">
        <f>IF(MOD(WEEKNUM(B193),2)=1, 50, 0)</f>
        <v>0</v>
      </c>
      <c r="J226" s="4">
        <v>30</v>
      </c>
      <c r="L226" s="4">
        <v>13</v>
      </c>
      <c r="M226" s="4">
        <v>40</v>
      </c>
      <c r="N226" s="4">
        <f t="shared" si="62"/>
        <v>0</v>
      </c>
      <c r="P226" s="4">
        <f t="shared" si="70"/>
        <v>750</v>
      </c>
      <c r="Q226" s="4">
        <f t="shared" si="80"/>
        <v>420</v>
      </c>
      <c r="R226" s="4">
        <f t="shared" si="71"/>
        <v>250</v>
      </c>
      <c r="T226" s="4">
        <f t="shared" si="82"/>
        <v>76</v>
      </c>
      <c r="AE226" s="4">
        <f t="shared" si="72"/>
        <v>118</v>
      </c>
      <c r="AF226" s="7">
        <f t="shared" si="73"/>
        <v>1614</v>
      </c>
      <c r="AG226" s="4">
        <f t="shared" si="81"/>
        <v>2590</v>
      </c>
      <c r="AK226" s="4">
        <f t="shared" si="74"/>
        <v>5069</v>
      </c>
      <c r="AN226" s="2">
        <f t="shared" si="75"/>
        <v>46783</v>
      </c>
    </row>
    <row r="227" spans="2:40">
      <c r="B227" s="2">
        <f>B226+7</f>
        <v>46790</v>
      </c>
      <c r="C227" s="7">
        <f>(C226 + AG226 + AH226 + AI226 +AJ226)-AF226</f>
        <v>6163</v>
      </c>
      <c r="D227" s="4">
        <f>IF(MOD(WEEKNUM(B227),8)=1, 79, 0)</f>
        <v>0</v>
      </c>
      <c r="E227" s="4">
        <f>IF(WEEKNUM(B227)=WEEKNUM(EOMONTH(B227,0)), 15, 0)</f>
        <v>0</v>
      </c>
      <c r="F227" s="4">
        <f>IF(WEEKNUM(B227)=WEEKNUM(EOMONTH(B227,0)), 20, 0)</f>
        <v>0</v>
      </c>
      <c r="I227" s="4">
        <f>IF(MOD(WEEKNUM(B194),2)=1, 50, 0)</f>
        <v>50</v>
      </c>
      <c r="J227" s="4">
        <v>30</v>
      </c>
      <c r="L227" s="4">
        <v>13</v>
      </c>
      <c r="M227" s="4">
        <v>40</v>
      </c>
      <c r="N227" s="4">
        <f t="shared" si="62"/>
        <v>0</v>
      </c>
      <c r="P227" s="4">
        <f t="shared" si="70"/>
        <v>0</v>
      </c>
      <c r="Q227" s="4">
        <f t="shared" si="80"/>
        <v>0</v>
      </c>
      <c r="R227" s="4">
        <f t="shared" si="71"/>
        <v>0</v>
      </c>
      <c r="T227" s="4">
        <f t="shared" si="82"/>
        <v>0</v>
      </c>
      <c r="AE227" s="4">
        <f t="shared" si="72"/>
        <v>133</v>
      </c>
      <c r="AF227" s="7">
        <f t="shared" si="73"/>
        <v>133</v>
      </c>
      <c r="AG227" s="4">
        <f t="shared" si="81"/>
        <v>0</v>
      </c>
      <c r="AK227" s="4">
        <f t="shared" si="74"/>
        <v>6030</v>
      </c>
      <c r="AN227" s="2">
        <f t="shared" si="75"/>
        <v>46790</v>
      </c>
    </row>
    <row r="228" spans="2:40">
      <c r="B228" s="2">
        <f>B227+7</f>
        <v>46797</v>
      </c>
      <c r="C228" s="7">
        <f>(C227 + AG227 + AH227 + AI227 +AJ227)-AF227</f>
        <v>6030</v>
      </c>
      <c r="D228" s="4">
        <f>IF(MOD(WEEKNUM(B228),8)=1, 79, 0)</f>
        <v>0</v>
      </c>
      <c r="E228" s="4">
        <f>IF(WEEKNUM(B228)=WEEKNUM(EOMONTH(B228,0)), 15, 0)</f>
        <v>0</v>
      </c>
      <c r="F228" s="4">
        <f>IF(WEEKNUM(B228)=WEEKNUM(EOMONTH(B228,0)), 20, 0)</f>
        <v>0</v>
      </c>
      <c r="I228" s="4">
        <f>IF(MOD(WEEKNUM(B195),2)=1, 50, 0)</f>
        <v>0</v>
      </c>
      <c r="J228" s="4">
        <v>30</v>
      </c>
      <c r="L228" s="4">
        <v>13</v>
      </c>
      <c r="M228" s="4">
        <v>40</v>
      </c>
      <c r="N228" s="4">
        <f t="shared" si="62"/>
        <v>0</v>
      </c>
      <c r="P228" s="4">
        <f t="shared" si="70"/>
        <v>0</v>
      </c>
      <c r="Q228" s="4">
        <f t="shared" si="80"/>
        <v>0</v>
      </c>
      <c r="R228" s="4">
        <f t="shared" si="71"/>
        <v>0</v>
      </c>
      <c r="T228" s="4">
        <f t="shared" si="82"/>
        <v>0</v>
      </c>
      <c r="AE228" s="4">
        <f t="shared" si="72"/>
        <v>83</v>
      </c>
      <c r="AF228" s="7">
        <f t="shared" si="73"/>
        <v>83</v>
      </c>
      <c r="AG228" s="4">
        <f t="shared" si="81"/>
        <v>0</v>
      </c>
      <c r="AK228" s="4">
        <f t="shared" si="74"/>
        <v>5947</v>
      </c>
      <c r="AN228" s="2">
        <f t="shared" si="75"/>
        <v>46797</v>
      </c>
    </row>
    <row r="229" spans="2:40">
      <c r="B229" s="2">
        <f>B228+7</f>
        <v>46804</v>
      </c>
      <c r="C229" s="7">
        <f>(C228 + AG228 + AH228 + AI228 +AJ228)-AF228</f>
        <v>5947</v>
      </c>
      <c r="D229" s="4">
        <f>IF(MOD(WEEKNUM(B229),8)=1, 79, 0)</f>
        <v>79</v>
      </c>
      <c r="E229" s="4">
        <f>IF(WEEKNUM(B229)=WEEKNUM(EOMONTH(B229,0)), 15, 0)</f>
        <v>0</v>
      </c>
      <c r="F229" s="4">
        <f>IF(WEEKNUM(B229)=WEEKNUM(EOMONTH(B229,0)), 20, 0)</f>
        <v>0</v>
      </c>
      <c r="I229" s="4">
        <f>IF(MOD(WEEKNUM(B196),2)=1, 50, 0)</f>
        <v>50</v>
      </c>
      <c r="J229" s="4">
        <v>30</v>
      </c>
      <c r="L229" s="4">
        <v>13</v>
      </c>
      <c r="M229" s="4">
        <v>40</v>
      </c>
      <c r="N229" s="4">
        <f t="shared" si="62"/>
        <v>50</v>
      </c>
      <c r="P229" s="4">
        <f t="shared" si="70"/>
        <v>0</v>
      </c>
      <c r="Q229" s="4">
        <f t="shared" si="80"/>
        <v>0</v>
      </c>
      <c r="R229" s="4">
        <f t="shared" si="71"/>
        <v>0</v>
      </c>
      <c r="T229" s="4">
        <f t="shared" si="82"/>
        <v>0</v>
      </c>
      <c r="AE229" s="4">
        <f t="shared" si="72"/>
        <v>262</v>
      </c>
      <c r="AF229" s="7">
        <f t="shared" si="73"/>
        <v>262</v>
      </c>
      <c r="AG229" s="4">
        <f t="shared" si="81"/>
        <v>0</v>
      </c>
      <c r="AK229" s="4">
        <f t="shared" si="74"/>
        <v>5685</v>
      </c>
      <c r="AN229" s="2">
        <f t="shared" si="75"/>
        <v>46804</v>
      </c>
    </row>
    <row r="230" spans="2:40">
      <c r="B230" s="2">
        <f>B229+7</f>
        <v>46811</v>
      </c>
      <c r="C230" s="7">
        <f>(C229 + AG229 + AH229 + AI229 +AJ229)-AF229</f>
        <v>5685</v>
      </c>
      <c r="D230" s="4">
        <f>IF(MOD(WEEKNUM(B230),8)=1, 79, 0)</f>
        <v>0</v>
      </c>
      <c r="E230" s="4">
        <f>IF(WEEKNUM(B230)=WEEKNUM(EOMONTH(B230,0)), 15, 0)</f>
        <v>15</v>
      </c>
      <c r="F230" s="4">
        <f>IF(WEEKNUM(B230)=WEEKNUM(EOMONTH(B230,0)), 20, 0)</f>
        <v>20</v>
      </c>
      <c r="I230" s="4">
        <f>IF(MOD(WEEKNUM(B197),2)=1, 50, 0)</f>
        <v>0</v>
      </c>
      <c r="J230" s="4">
        <v>30</v>
      </c>
      <c r="L230" s="4">
        <v>13</v>
      </c>
      <c r="M230" s="4">
        <v>40</v>
      </c>
      <c r="N230" s="4">
        <f t="shared" si="62"/>
        <v>0</v>
      </c>
      <c r="P230" s="4">
        <f t="shared" si="70"/>
        <v>750</v>
      </c>
      <c r="Q230" s="4">
        <f t="shared" si="80"/>
        <v>420</v>
      </c>
      <c r="R230" s="4">
        <f t="shared" si="71"/>
        <v>250</v>
      </c>
      <c r="T230" s="4">
        <f t="shared" si="82"/>
        <v>76</v>
      </c>
      <c r="AE230" s="4">
        <f t="shared" si="72"/>
        <v>118</v>
      </c>
      <c r="AF230" s="7">
        <f t="shared" si="73"/>
        <v>1614</v>
      </c>
      <c r="AG230" s="4">
        <f t="shared" si="81"/>
        <v>2590</v>
      </c>
      <c r="AK230" s="4">
        <f t="shared" si="74"/>
        <v>5567</v>
      </c>
      <c r="AN230" s="2">
        <f t="shared" si="75"/>
        <v>46811</v>
      </c>
    </row>
    <row r="231" spans="2:40">
      <c r="B231" s="2">
        <f>B230+7</f>
        <v>46818</v>
      </c>
      <c r="C231" s="7">
        <f>(C230 + AG230 + AH230 + AI230 +AJ230)-AF230</f>
        <v>6661</v>
      </c>
      <c r="D231" s="4">
        <f>IF(MOD(WEEKNUM(B231),8)=1, 79, 0)</f>
        <v>0</v>
      </c>
      <c r="E231" s="4">
        <f>IF(WEEKNUM(B231)=WEEKNUM(EOMONTH(B231,0)), 15, 0)</f>
        <v>0</v>
      </c>
      <c r="F231" s="4">
        <f>IF(WEEKNUM(B231)=WEEKNUM(EOMONTH(B231,0)), 20, 0)</f>
        <v>0</v>
      </c>
      <c r="I231" s="4">
        <f>IF(MOD(WEEKNUM(B198),2)=1, 50, 0)</f>
        <v>50</v>
      </c>
      <c r="J231" s="4">
        <v>30</v>
      </c>
      <c r="L231" s="4">
        <v>13</v>
      </c>
      <c r="M231" s="4">
        <v>40</v>
      </c>
      <c r="N231" s="4">
        <f t="shared" si="62"/>
        <v>0</v>
      </c>
      <c r="P231" s="4">
        <f t="shared" si="70"/>
        <v>0</v>
      </c>
      <c r="Q231" s="4">
        <f t="shared" si="80"/>
        <v>0</v>
      </c>
      <c r="R231" s="4">
        <f t="shared" si="71"/>
        <v>0</v>
      </c>
      <c r="T231" s="4">
        <f t="shared" si="82"/>
        <v>0</v>
      </c>
      <c r="AE231" s="4">
        <f t="shared" si="72"/>
        <v>133</v>
      </c>
      <c r="AF231" s="7">
        <f t="shared" si="73"/>
        <v>133</v>
      </c>
      <c r="AG231" s="4">
        <f t="shared" si="81"/>
        <v>0</v>
      </c>
      <c r="AK231" s="4">
        <f t="shared" si="74"/>
        <v>6528</v>
      </c>
      <c r="AN231" s="2">
        <f t="shared" si="75"/>
        <v>46818</v>
      </c>
    </row>
    <row r="232" spans="2:40">
      <c r="B232" s="2">
        <f>B231+7</f>
        <v>46825</v>
      </c>
      <c r="C232" s="7">
        <f>(C231 + AG231 + AH231 + AI231 +AJ231)-AF231</f>
        <v>6528</v>
      </c>
      <c r="D232" s="4">
        <f>IF(MOD(WEEKNUM(B232),8)=1, 79, 0)</f>
        <v>0</v>
      </c>
      <c r="E232" s="4">
        <f>IF(WEEKNUM(B232)=WEEKNUM(EOMONTH(B232,0)), 15, 0)</f>
        <v>0</v>
      </c>
      <c r="F232" s="4">
        <f>IF(WEEKNUM(B232)=WEEKNUM(EOMONTH(B232,0)), 20, 0)</f>
        <v>0</v>
      </c>
      <c r="I232" s="4">
        <f>IF(MOD(WEEKNUM(B199),2)=1, 50, 0)</f>
        <v>0</v>
      </c>
      <c r="J232" s="4">
        <v>30</v>
      </c>
      <c r="L232" s="4">
        <v>13</v>
      </c>
      <c r="M232" s="4">
        <v>40</v>
      </c>
      <c r="N232" s="4">
        <f t="shared" si="62"/>
        <v>0</v>
      </c>
      <c r="P232" s="4">
        <f t="shared" si="70"/>
        <v>0</v>
      </c>
      <c r="Q232" s="4">
        <f t="shared" si="80"/>
        <v>0</v>
      </c>
      <c r="R232" s="4">
        <f t="shared" si="71"/>
        <v>0</v>
      </c>
      <c r="T232" s="4">
        <f t="shared" si="82"/>
        <v>0</v>
      </c>
      <c r="AE232" s="4">
        <f t="shared" si="72"/>
        <v>83</v>
      </c>
      <c r="AF232" s="7">
        <f t="shared" si="73"/>
        <v>83</v>
      </c>
      <c r="AG232" s="4">
        <f t="shared" si="81"/>
        <v>0</v>
      </c>
      <c r="AK232" s="4">
        <f t="shared" si="74"/>
        <v>6445</v>
      </c>
      <c r="AN232" s="2">
        <f t="shared" si="75"/>
        <v>46825</v>
      </c>
    </row>
    <row r="233" spans="2:40">
      <c r="B233" s="2">
        <f>B232+7</f>
        <v>46832</v>
      </c>
      <c r="C233" s="7">
        <f>(C232 + AG232 + AH232 + AI232 +AJ232)-AF232</f>
        <v>6445</v>
      </c>
      <c r="D233" s="4">
        <f>IF(MOD(WEEKNUM(B233),8)=1, 79, 0)</f>
        <v>0</v>
      </c>
      <c r="E233" s="4">
        <f>IF(WEEKNUM(B233)=WEEKNUM(EOMONTH(B233,0)), 15, 0)</f>
        <v>0</v>
      </c>
      <c r="F233" s="4">
        <f>IF(WEEKNUM(B233)=WEEKNUM(EOMONTH(B233,0)), 20, 0)</f>
        <v>0</v>
      </c>
      <c r="I233" s="4">
        <f>IF(MOD(WEEKNUM(B200),2)=1, 50, 0)</f>
        <v>50</v>
      </c>
      <c r="J233" s="4">
        <v>30</v>
      </c>
      <c r="L233" s="4">
        <v>13</v>
      </c>
      <c r="M233" s="4">
        <v>40</v>
      </c>
      <c r="N233" s="4">
        <f t="shared" si="62"/>
        <v>0</v>
      </c>
      <c r="P233" s="4">
        <f t="shared" si="70"/>
        <v>0</v>
      </c>
      <c r="Q233" s="4">
        <f t="shared" si="80"/>
        <v>0</v>
      </c>
      <c r="R233" s="4">
        <f t="shared" si="71"/>
        <v>0</v>
      </c>
      <c r="T233" s="4">
        <f t="shared" si="82"/>
        <v>0</v>
      </c>
      <c r="AE233" s="4">
        <f t="shared" si="72"/>
        <v>133</v>
      </c>
      <c r="AF233" s="7">
        <f t="shared" si="73"/>
        <v>133</v>
      </c>
      <c r="AG233" s="4">
        <f t="shared" si="81"/>
        <v>0</v>
      </c>
      <c r="AK233" s="4">
        <f t="shared" si="74"/>
        <v>6312</v>
      </c>
      <c r="AN233" s="2">
        <f t="shared" si="75"/>
        <v>46832</v>
      </c>
    </row>
    <row r="234" spans="2:40">
      <c r="B234" s="2">
        <f>B233+7</f>
        <v>46839</v>
      </c>
      <c r="C234" s="7">
        <f>(C233 + AG233 + AH233 + AI233 +AJ233)-AF233</f>
        <v>6312</v>
      </c>
      <c r="D234" s="4">
        <f>IF(MOD(WEEKNUM(B234),8)=1, 79, 0)</f>
        <v>0</v>
      </c>
      <c r="E234" s="4">
        <f>IF(WEEKNUM(B234)=WEEKNUM(EOMONTH(B234,0)), 15, 0)</f>
        <v>15</v>
      </c>
      <c r="F234" s="4">
        <f>IF(WEEKNUM(B234)=WEEKNUM(EOMONTH(B234,0)), 20, 0)</f>
        <v>20</v>
      </c>
      <c r="I234" s="4">
        <f>IF(MOD(WEEKNUM(B201),2)=1, 50, 0)</f>
        <v>0</v>
      </c>
      <c r="J234" s="4">
        <v>30</v>
      </c>
      <c r="L234" s="4">
        <v>13</v>
      </c>
      <c r="M234" s="4">
        <v>40</v>
      </c>
      <c r="N234" s="4">
        <f t="shared" si="62"/>
        <v>0</v>
      </c>
      <c r="P234" s="4">
        <f t="shared" si="70"/>
        <v>750</v>
      </c>
      <c r="Q234" s="4">
        <f t="shared" si="80"/>
        <v>420</v>
      </c>
      <c r="R234" s="4">
        <f t="shared" si="71"/>
        <v>250</v>
      </c>
      <c r="T234" s="4">
        <f t="shared" si="82"/>
        <v>76</v>
      </c>
      <c r="AE234" s="4">
        <f t="shared" si="72"/>
        <v>118</v>
      </c>
      <c r="AF234" s="7">
        <f t="shared" si="73"/>
        <v>1614</v>
      </c>
      <c r="AG234" s="4">
        <f t="shared" si="81"/>
        <v>2590</v>
      </c>
      <c r="AK234" s="4">
        <f t="shared" si="74"/>
        <v>6194</v>
      </c>
      <c r="AN234" s="2">
        <f t="shared" si="75"/>
        <v>46839</v>
      </c>
    </row>
    <row r="235" spans="2:40">
      <c r="B235" s="2">
        <f>B234+7</f>
        <v>46846</v>
      </c>
      <c r="C235" s="7">
        <f>(C234 + AG234 + AH234 + AI234 +AJ234)-AF234</f>
        <v>7288</v>
      </c>
      <c r="D235" s="4">
        <f>IF(MOD(WEEKNUM(B235),8)=1, 79, 0)</f>
        <v>0</v>
      </c>
      <c r="E235" s="4">
        <f>IF(WEEKNUM(B235)=WEEKNUM(EOMONTH(B235,0)), 15, 0)</f>
        <v>0</v>
      </c>
      <c r="F235" s="4">
        <f>IF(WEEKNUM(B235)=WEEKNUM(EOMONTH(B235,0)), 20, 0)</f>
        <v>0</v>
      </c>
      <c r="I235" s="4">
        <f>IF(MOD(WEEKNUM(B202),2)=1, 50, 0)</f>
        <v>50</v>
      </c>
      <c r="J235" s="4">
        <v>30</v>
      </c>
      <c r="L235" s="4">
        <v>13</v>
      </c>
      <c r="M235" s="4">
        <v>40</v>
      </c>
      <c r="N235" s="4">
        <f t="shared" si="62"/>
        <v>0</v>
      </c>
      <c r="P235" s="4">
        <f t="shared" si="70"/>
        <v>0</v>
      </c>
      <c r="Q235" s="4">
        <f t="shared" si="80"/>
        <v>0</v>
      </c>
      <c r="R235" s="4">
        <f t="shared" si="71"/>
        <v>0</v>
      </c>
      <c r="T235" s="4">
        <f t="shared" si="82"/>
        <v>0</v>
      </c>
      <c r="AE235" s="4">
        <f t="shared" si="72"/>
        <v>133</v>
      </c>
      <c r="AF235" s="7">
        <f t="shared" si="73"/>
        <v>133</v>
      </c>
      <c r="AG235" s="4">
        <f t="shared" si="81"/>
        <v>0</v>
      </c>
      <c r="AK235" s="4">
        <f t="shared" si="74"/>
        <v>7155</v>
      </c>
      <c r="AN235" s="2">
        <f t="shared" si="75"/>
        <v>46846</v>
      </c>
    </row>
    <row r="236" spans="2:40">
      <c r="B236" s="2">
        <f>B235+7</f>
        <v>46853</v>
      </c>
      <c r="C236" s="7">
        <f>(C235 + AG235 + AH235 + AI235 +AJ235)-AF235</f>
        <v>7155</v>
      </c>
      <c r="D236" s="4">
        <f>IF(MOD(WEEKNUM(B236),8)=1, 79, 0)</f>
        <v>0</v>
      </c>
      <c r="E236" s="4">
        <f>IF(WEEKNUM(B236)=WEEKNUM(EOMONTH(B236,0)), 15, 0)</f>
        <v>0</v>
      </c>
      <c r="F236" s="4">
        <f>IF(WEEKNUM(B236)=WEEKNUM(EOMONTH(B236,0)), 20, 0)</f>
        <v>0</v>
      </c>
      <c r="I236" s="4">
        <f>IF(MOD(WEEKNUM(B203),2)=1, 50, 0)</f>
        <v>0</v>
      </c>
      <c r="J236" s="4">
        <v>30</v>
      </c>
      <c r="L236" s="4">
        <v>13</v>
      </c>
      <c r="M236" s="4">
        <v>40</v>
      </c>
      <c r="N236" s="4">
        <f t="shared" ref="N236:N291" si="83">IF(MOD(WEEKNUM(B236),8)=1, 50, 0)</f>
        <v>0</v>
      </c>
      <c r="P236" s="4">
        <f t="shared" si="70"/>
        <v>0</v>
      </c>
      <c r="Q236" s="4">
        <f t="shared" si="80"/>
        <v>0</v>
      </c>
      <c r="R236" s="4">
        <f t="shared" si="71"/>
        <v>0</v>
      </c>
      <c r="T236" s="4">
        <f t="shared" si="82"/>
        <v>0</v>
      </c>
      <c r="AE236" s="4">
        <f t="shared" si="72"/>
        <v>83</v>
      </c>
      <c r="AF236" s="7">
        <f t="shared" si="73"/>
        <v>83</v>
      </c>
      <c r="AG236" s="4">
        <f t="shared" si="81"/>
        <v>0</v>
      </c>
      <c r="AK236" s="4">
        <f t="shared" si="74"/>
        <v>7072</v>
      </c>
      <c r="AN236" s="2">
        <f t="shared" si="75"/>
        <v>46853</v>
      </c>
    </row>
    <row r="237" spans="2:40">
      <c r="B237" s="2">
        <f>B236+7</f>
        <v>46860</v>
      </c>
      <c r="C237" s="7">
        <f>(C236 + AG236 + AH236 + AI236 +AJ236)-AF236</f>
        <v>7072</v>
      </c>
      <c r="D237" s="4">
        <f>IF(MOD(WEEKNUM(B237),8)=1, 79, 0)</f>
        <v>79</v>
      </c>
      <c r="E237" s="4">
        <f>IF(WEEKNUM(B237)=WEEKNUM(EOMONTH(B237,0)), 15, 0)</f>
        <v>0</v>
      </c>
      <c r="F237" s="4">
        <f>IF(WEEKNUM(B237)=WEEKNUM(EOMONTH(B237,0)), 20, 0)</f>
        <v>0</v>
      </c>
      <c r="I237" s="4">
        <f>IF(MOD(WEEKNUM(B204),2)=1, 50, 0)</f>
        <v>50</v>
      </c>
      <c r="J237" s="4">
        <v>30</v>
      </c>
      <c r="L237" s="4">
        <v>13</v>
      </c>
      <c r="M237" s="4">
        <v>40</v>
      </c>
      <c r="N237" s="4">
        <f t="shared" si="83"/>
        <v>50</v>
      </c>
      <c r="P237" s="4">
        <f t="shared" si="70"/>
        <v>0</v>
      </c>
      <c r="Q237" s="4">
        <f t="shared" si="80"/>
        <v>0</v>
      </c>
      <c r="R237" s="4">
        <f t="shared" si="71"/>
        <v>0</v>
      </c>
      <c r="T237" s="4">
        <f t="shared" si="82"/>
        <v>0</v>
      </c>
      <c r="AE237" s="4">
        <f t="shared" si="72"/>
        <v>262</v>
      </c>
      <c r="AF237" s="7">
        <f t="shared" si="73"/>
        <v>262</v>
      </c>
      <c r="AG237" s="4">
        <f t="shared" si="81"/>
        <v>0</v>
      </c>
      <c r="AK237" s="4">
        <f t="shared" si="74"/>
        <v>6810</v>
      </c>
      <c r="AN237" s="2">
        <f t="shared" si="75"/>
        <v>46860</v>
      </c>
    </row>
    <row r="238" spans="2:40">
      <c r="B238" s="2">
        <f>B237+13</f>
        <v>46873</v>
      </c>
      <c r="C238" s="7">
        <f>(C237 + AG237 + AH237 + AI237 +AJ237)-AF237</f>
        <v>6810</v>
      </c>
      <c r="D238" s="4">
        <f>IF(MOD(WEEKNUM(B238),8)=1, 79, 0)</f>
        <v>0</v>
      </c>
      <c r="E238" s="4">
        <f>IF(WEEKNUM(B238)=WEEKNUM(EOMONTH(B238,0)), 15, 0)</f>
        <v>15</v>
      </c>
      <c r="F238" s="4">
        <f>IF(WEEKNUM(B238)=WEEKNUM(EOMONTH(B238,0)), 20, 0)</f>
        <v>20</v>
      </c>
      <c r="I238" s="4">
        <f>IF(MOD(WEEKNUM(B205),2)=1, 50, 0)</f>
        <v>0</v>
      </c>
      <c r="J238" s="4">
        <v>30</v>
      </c>
      <c r="L238" s="4">
        <v>13</v>
      </c>
      <c r="M238" s="4">
        <v>40</v>
      </c>
      <c r="N238" s="4">
        <f t="shared" si="83"/>
        <v>0</v>
      </c>
      <c r="P238" s="4">
        <f t="shared" ref="P238:P291" si="84">IF(WEEKNUM(B238)=WEEKNUM(EOMONTH(B238,0)), 750, 0)</f>
        <v>750</v>
      </c>
      <c r="Q238" s="4">
        <f t="shared" si="80"/>
        <v>420</v>
      </c>
      <c r="R238" s="4">
        <f t="shared" ref="R238:R291" si="85">IF(WEEKNUM(B238)=WEEKNUM(EOMONTH(B238,0)), 250, 0)</f>
        <v>250</v>
      </c>
      <c r="T238" s="4">
        <f t="shared" si="82"/>
        <v>76</v>
      </c>
      <c r="AE238" s="4">
        <f t="shared" si="72"/>
        <v>118</v>
      </c>
      <c r="AF238" s="7">
        <f t="shared" si="73"/>
        <v>1614</v>
      </c>
      <c r="AG238" s="4">
        <f t="shared" si="81"/>
        <v>2590</v>
      </c>
      <c r="AK238" s="4">
        <f t="shared" si="74"/>
        <v>6692</v>
      </c>
      <c r="AN238" s="2">
        <f t="shared" si="75"/>
        <v>46873</v>
      </c>
    </row>
    <row r="239" spans="2:40">
      <c r="B239" s="2">
        <v>45778</v>
      </c>
      <c r="C239" s="7">
        <f>(C238 + AG238 + AH238 + AI238 +AJ238)-AF238</f>
        <v>7786</v>
      </c>
      <c r="D239" s="4">
        <f>IF(MOD(WEEKNUM(B239),8)=1, 79, 0)</f>
        <v>0</v>
      </c>
      <c r="E239" s="4">
        <f>IF(WEEKNUM(B239)=WEEKNUM(EOMONTH(B239,0)), 15, 0)</f>
        <v>0</v>
      </c>
      <c r="F239" s="4">
        <f>IF(WEEKNUM(B239)=WEEKNUM(EOMONTH(B239,0)), 20, 0)</f>
        <v>0</v>
      </c>
      <c r="I239" s="4">
        <f>IF(MOD(WEEKNUM(B206),2)=1, 50, 0)</f>
        <v>50</v>
      </c>
      <c r="J239" s="4">
        <v>30</v>
      </c>
      <c r="L239" s="4">
        <v>13</v>
      </c>
      <c r="M239" s="4">
        <v>40</v>
      </c>
      <c r="N239" s="4">
        <f t="shared" si="83"/>
        <v>0</v>
      </c>
      <c r="P239" s="4">
        <f t="shared" si="84"/>
        <v>0</v>
      </c>
      <c r="Q239" s="4">
        <f t="shared" si="80"/>
        <v>0</v>
      </c>
      <c r="R239" s="4">
        <f t="shared" si="85"/>
        <v>0</v>
      </c>
      <c r="T239" s="4">
        <f t="shared" si="82"/>
        <v>0</v>
      </c>
      <c r="AE239" s="4">
        <f t="shared" si="72"/>
        <v>133</v>
      </c>
      <c r="AF239" s="7">
        <f t="shared" si="73"/>
        <v>133</v>
      </c>
      <c r="AG239" s="4">
        <f t="shared" si="81"/>
        <v>0</v>
      </c>
      <c r="AK239" s="4">
        <f t="shared" si="74"/>
        <v>7653</v>
      </c>
      <c r="AN239" s="2">
        <f t="shared" si="75"/>
        <v>45778</v>
      </c>
    </row>
    <row r="240" spans="2:40">
      <c r="B240" s="2">
        <f>B239+7</f>
        <v>45785</v>
      </c>
      <c r="C240" s="7">
        <f>(C239 + AG239 + AH239 + AI239 +AJ239)-AF239</f>
        <v>7653</v>
      </c>
      <c r="D240" s="4">
        <f>IF(MOD(WEEKNUM(B240),8)=1, 79, 0)</f>
        <v>0</v>
      </c>
      <c r="E240" s="4">
        <f>IF(WEEKNUM(B240)=WEEKNUM(EOMONTH(B240,0)), 15, 0)</f>
        <v>0</v>
      </c>
      <c r="F240" s="4">
        <f>IF(WEEKNUM(B240)=WEEKNUM(EOMONTH(B240,0)), 20, 0)</f>
        <v>0</v>
      </c>
      <c r="I240" s="4">
        <f>IF(MOD(WEEKNUM(B207),2)=1, 50, 0)</f>
        <v>50</v>
      </c>
      <c r="J240" s="4">
        <v>30</v>
      </c>
      <c r="L240" s="4">
        <v>13</v>
      </c>
      <c r="M240" s="4">
        <v>40</v>
      </c>
      <c r="N240" s="4">
        <f t="shared" si="83"/>
        <v>0</v>
      </c>
      <c r="P240" s="4">
        <f t="shared" si="84"/>
        <v>0</v>
      </c>
      <c r="Q240" s="4">
        <f t="shared" si="80"/>
        <v>0</v>
      </c>
      <c r="R240" s="4">
        <f t="shared" si="85"/>
        <v>0</v>
      </c>
      <c r="T240" s="4">
        <f t="shared" si="82"/>
        <v>0</v>
      </c>
      <c r="AE240" s="4">
        <f t="shared" ref="AE240:AE292" si="86">SUM(D240:O240,U240,AD240,AA240)</f>
        <v>133</v>
      </c>
      <c r="AF240" s="7">
        <f t="shared" si="73"/>
        <v>133</v>
      </c>
      <c r="AG240" s="4">
        <f t="shared" si="81"/>
        <v>0</v>
      </c>
      <c r="AK240" s="4">
        <f t="shared" ref="AK240:AK291" si="87">(C240 + AH240 + AJ240)-AE240</f>
        <v>7520</v>
      </c>
      <c r="AN240" s="2">
        <f t="shared" si="75"/>
        <v>45785</v>
      </c>
    </row>
    <row r="241" spans="2:40">
      <c r="B241" s="2">
        <f>B240+7</f>
        <v>45792</v>
      </c>
      <c r="C241" s="7">
        <f>(C240 + AG240 + AH240 + AI240 +AJ240)-AF240</f>
        <v>7520</v>
      </c>
      <c r="D241" s="4">
        <f>IF(MOD(WEEKNUM(B241),8)=1, 79, 0)</f>
        <v>0</v>
      </c>
      <c r="E241" s="4">
        <f>IF(WEEKNUM(B241)=WEEKNUM(EOMONTH(B241,0)), 15, 0)</f>
        <v>0</v>
      </c>
      <c r="F241" s="4">
        <f>IF(WEEKNUM(B241)=WEEKNUM(EOMONTH(B241,0)), 20, 0)</f>
        <v>0</v>
      </c>
      <c r="I241" s="4">
        <f>IF(MOD(WEEKNUM(B208),2)=1, 50, 0)</f>
        <v>50</v>
      </c>
      <c r="J241" s="4">
        <v>30</v>
      </c>
      <c r="L241" s="4">
        <v>13</v>
      </c>
      <c r="M241" s="4">
        <v>40</v>
      </c>
      <c r="N241" s="4">
        <f t="shared" si="83"/>
        <v>0</v>
      </c>
      <c r="P241" s="4">
        <f t="shared" si="84"/>
        <v>0</v>
      </c>
      <c r="Q241" s="4">
        <f t="shared" si="80"/>
        <v>0</v>
      </c>
      <c r="R241" s="4">
        <f t="shared" si="85"/>
        <v>0</v>
      </c>
      <c r="T241" s="4">
        <f t="shared" si="82"/>
        <v>0</v>
      </c>
      <c r="AE241" s="4">
        <f t="shared" si="86"/>
        <v>133</v>
      </c>
      <c r="AF241" s="7">
        <f t="shared" si="73"/>
        <v>133</v>
      </c>
      <c r="AG241" s="4">
        <f t="shared" si="81"/>
        <v>0</v>
      </c>
      <c r="AK241" s="4">
        <f t="shared" si="87"/>
        <v>7387</v>
      </c>
      <c r="AN241" s="2">
        <f t="shared" ref="AN241:AN291" si="88">B241</f>
        <v>45792</v>
      </c>
    </row>
    <row r="242" spans="2:40">
      <c r="B242" s="2">
        <f>B241+7</f>
        <v>45799</v>
      </c>
      <c r="C242" s="7">
        <f>(C241 + AG241 + AH241 + AI241 +AJ241)-AF241</f>
        <v>7387</v>
      </c>
      <c r="D242" s="4">
        <f>IF(MOD(WEEKNUM(B242),8)=1, 79, 0)</f>
        <v>0</v>
      </c>
      <c r="E242" s="4">
        <f>IF(WEEKNUM(B242)=WEEKNUM(EOMONTH(B242,0)), 15, 0)</f>
        <v>0</v>
      </c>
      <c r="F242" s="4">
        <f>IF(WEEKNUM(B242)=WEEKNUM(EOMONTH(B242,0)), 20, 0)</f>
        <v>0</v>
      </c>
      <c r="I242" s="4">
        <f>IF(MOD(WEEKNUM(B209),2)=1, 50, 0)</f>
        <v>0</v>
      </c>
      <c r="J242" s="4">
        <v>30</v>
      </c>
      <c r="L242" s="4">
        <v>13</v>
      </c>
      <c r="M242" s="4">
        <v>40</v>
      </c>
      <c r="N242" s="4">
        <f t="shared" si="83"/>
        <v>0</v>
      </c>
      <c r="P242" s="4">
        <f t="shared" si="84"/>
        <v>0</v>
      </c>
      <c r="Q242" s="4">
        <f>IF(WEEKNUM(B242)=WEEKNUM(EOMONTH(B242,0)), 0, 0)</f>
        <v>0</v>
      </c>
      <c r="R242" s="4">
        <f t="shared" si="85"/>
        <v>0</v>
      </c>
      <c r="T242" s="4">
        <f t="shared" si="82"/>
        <v>0</v>
      </c>
      <c r="AE242" s="4">
        <f t="shared" si="86"/>
        <v>83</v>
      </c>
      <c r="AF242" s="7">
        <f t="shared" si="73"/>
        <v>83</v>
      </c>
      <c r="AG242" s="4">
        <f t="shared" si="81"/>
        <v>0</v>
      </c>
      <c r="AK242" s="4">
        <f t="shared" si="87"/>
        <v>7304</v>
      </c>
      <c r="AN242" s="2">
        <f t="shared" si="88"/>
        <v>45799</v>
      </c>
    </row>
    <row r="243" spans="2:40">
      <c r="B243" s="2">
        <f>B242+7</f>
        <v>45806</v>
      </c>
      <c r="C243" s="7">
        <f>(C242 + AG242 + AH242 + AI242 +AJ242)-AF242</f>
        <v>7304</v>
      </c>
      <c r="D243" s="4">
        <f>IF(MOD(WEEKNUM(B243),8)=1, 79, 0)</f>
        <v>0</v>
      </c>
      <c r="E243" s="4">
        <f>IF(WEEKNUM(B243)=WEEKNUM(EOMONTH(B243,0)), 15, 0)</f>
        <v>15</v>
      </c>
      <c r="F243" s="4">
        <f>IF(WEEKNUM(B243)=WEEKNUM(EOMONTH(B243,0)), 20, 0)</f>
        <v>20</v>
      </c>
      <c r="I243" s="4">
        <f>IF(MOD(WEEKNUM(B210),2)=1, 50, 0)</f>
        <v>50</v>
      </c>
      <c r="J243" s="4">
        <v>30</v>
      </c>
      <c r="L243" s="4">
        <v>13</v>
      </c>
      <c r="M243" s="4">
        <v>40</v>
      </c>
      <c r="N243" s="4">
        <f t="shared" si="83"/>
        <v>0</v>
      </c>
      <c r="P243" s="4">
        <f t="shared" si="84"/>
        <v>750</v>
      </c>
      <c r="Q243" s="4">
        <f>IF(WEEKNUM(B243)=WEEKNUM(EOMONTH(B243,0)), 0, 0)</f>
        <v>0</v>
      </c>
      <c r="R243" s="4">
        <f t="shared" si="85"/>
        <v>250</v>
      </c>
      <c r="T243" s="4">
        <f t="shared" si="82"/>
        <v>76</v>
      </c>
      <c r="AE243" s="4">
        <f t="shared" si="86"/>
        <v>168</v>
      </c>
      <c r="AF243" s="7">
        <f t="shared" si="73"/>
        <v>1244</v>
      </c>
      <c r="AG243" s="4">
        <f t="shared" si="81"/>
        <v>2590</v>
      </c>
      <c r="AK243" s="4">
        <f t="shared" si="87"/>
        <v>7136</v>
      </c>
      <c r="AN243" s="2">
        <f t="shared" si="88"/>
        <v>45806</v>
      </c>
    </row>
    <row r="244" spans="2:40">
      <c r="B244" s="2">
        <f>B243+7</f>
        <v>45813</v>
      </c>
      <c r="C244" s="7">
        <f>(C243 + AG243 + AH243 + AI243 +AJ243)-AF243</f>
        <v>8650</v>
      </c>
      <c r="D244" s="4">
        <f>IF(MOD(WEEKNUM(B244),8)=1, 79, 0)</f>
        <v>0</v>
      </c>
      <c r="E244" s="4">
        <f>IF(WEEKNUM(B244)=WEEKNUM(EOMONTH(B244,0)), 15, 0)</f>
        <v>0</v>
      </c>
      <c r="F244" s="4">
        <f>IF(WEEKNUM(B244)=WEEKNUM(EOMONTH(B244,0)), 20, 0)</f>
        <v>0</v>
      </c>
      <c r="I244" s="4">
        <f>IF(MOD(WEEKNUM(B211),2)=1, 50, 0)</f>
        <v>0</v>
      </c>
      <c r="J244" s="4">
        <v>30</v>
      </c>
      <c r="L244" s="4">
        <v>13</v>
      </c>
      <c r="M244" s="4">
        <v>40</v>
      </c>
      <c r="N244" s="4">
        <f t="shared" si="83"/>
        <v>0</v>
      </c>
      <c r="P244" s="4">
        <f t="shared" si="84"/>
        <v>0</v>
      </c>
      <c r="Q244" s="4">
        <f>IF(WEEKNUM(B244)=WEEKNUM(EOMONTH(B244,0)), 0, 0)</f>
        <v>0</v>
      </c>
      <c r="R244" s="4">
        <f t="shared" si="85"/>
        <v>0</v>
      </c>
      <c r="T244" s="4">
        <f t="shared" si="82"/>
        <v>0</v>
      </c>
      <c r="AE244" s="4">
        <f t="shared" si="86"/>
        <v>83</v>
      </c>
      <c r="AF244" s="7">
        <f t="shared" si="73"/>
        <v>83</v>
      </c>
      <c r="AG244" s="4">
        <f t="shared" si="81"/>
        <v>0</v>
      </c>
      <c r="AK244" s="4">
        <f t="shared" si="87"/>
        <v>8567</v>
      </c>
      <c r="AN244" s="2">
        <f t="shared" si="88"/>
        <v>45813</v>
      </c>
    </row>
    <row r="245" spans="2:40">
      <c r="B245" s="2">
        <f>B244+7</f>
        <v>45820</v>
      </c>
      <c r="C245" s="7">
        <f>(C244 + AG244 + AH244 + AI244 +AJ244)-AF244</f>
        <v>8567</v>
      </c>
      <c r="D245" s="4">
        <f>IF(MOD(WEEKNUM(B245),8)=1, 79, 0)</f>
        <v>0</v>
      </c>
      <c r="E245" s="4">
        <f>IF(WEEKNUM(B245)=WEEKNUM(EOMONTH(B245,0)), 15, 0)</f>
        <v>0</v>
      </c>
      <c r="F245" s="4">
        <f>IF(WEEKNUM(B245)=WEEKNUM(EOMONTH(B245,0)), 20, 0)</f>
        <v>0</v>
      </c>
      <c r="I245" s="4">
        <f>IF(MOD(WEEKNUM(B212),2)=1, 50, 0)</f>
        <v>50</v>
      </c>
      <c r="J245" s="4">
        <v>30</v>
      </c>
      <c r="L245" s="4">
        <v>13</v>
      </c>
      <c r="M245" s="4">
        <v>40</v>
      </c>
      <c r="N245" s="4">
        <f t="shared" si="83"/>
        <v>0</v>
      </c>
      <c r="P245" s="4">
        <f t="shared" si="84"/>
        <v>0</v>
      </c>
      <c r="Q245" s="4">
        <f>IF(WEEKNUM(B245)=WEEKNUM(EOMONTH(B245,0)), 0, 0)</f>
        <v>0</v>
      </c>
      <c r="R245" s="4">
        <f t="shared" si="85"/>
        <v>0</v>
      </c>
      <c r="T245" s="4">
        <f t="shared" si="82"/>
        <v>0</v>
      </c>
      <c r="AE245" s="4">
        <f t="shared" si="86"/>
        <v>133</v>
      </c>
      <c r="AF245" s="7">
        <f t="shared" ref="AF245:AF292" si="89">SUM(D245:AD245)</f>
        <v>133</v>
      </c>
      <c r="AG245" s="4">
        <f t="shared" si="81"/>
        <v>0</v>
      </c>
      <c r="AK245" s="4">
        <f t="shared" si="87"/>
        <v>8434</v>
      </c>
      <c r="AN245" s="2">
        <f t="shared" si="88"/>
        <v>45820</v>
      </c>
    </row>
    <row r="246" spans="2:40">
      <c r="B246" s="2">
        <f>B245+7</f>
        <v>45827</v>
      </c>
      <c r="C246" s="7">
        <f>(C245 + AG245 + AH245 + AI245 +AJ245)-AF245</f>
        <v>8434</v>
      </c>
      <c r="D246" s="4">
        <f>IF(MOD(WEEKNUM(B246),8)=1, 79, 0)</f>
        <v>79</v>
      </c>
      <c r="E246" s="4">
        <f>IF(WEEKNUM(B246)=WEEKNUM(EOMONTH(B246,0)), 15, 0)</f>
        <v>0</v>
      </c>
      <c r="F246" s="4">
        <f>IF(WEEKNUM(B246)=WEEKNUM(EOMONTH(B246,0)), 20, 0)</f>
        <v>0</v>
      </c>
      <c r="I246" s="4">
        <f>IF(MOD(WEEKNUM(B213),2)=1, 50, 0)</f>
        <v>0</v>
      </c>
      <c r="J246" s="4">
        <v>30</v>
      </c>
      <c r="L246" s="4">
        <v>13</v>
      </c>
      <c r="M246" s="4">
        <v>40</v>
      </c>
      <c r="N246" s="4">
        <f t="shared" si="83"/>
        <v>50</v>
      </c>
      <c r="P246" s="4">
        <f t="shared" si="84"/>
        <v>0</v>
      </c>
      <c r="Q246" s="4">
        <f t="shared" ref="Q246:Q291" si="90">IF(WEEKNUM(B246)=WEEKNUM(EOMONTH(B246,0)), 0, 0)</f>
        <v>0</v>
      </c>
      <c r="R246" s="4">
        <f t="shared" si="85"/>
        <v>0</v>
      </c>
      <c r="T246" s="4">
        <f t="shared" si="82"/>
        <v>0</v>
      </c>
      <c r="AE246" s="4">
        <f t="shared" si="86"/>
        <v>212</v>
      </c>
      <c r="AF246" s="7">
        <f t="shared" si="89"/>
        <v>212</v>
      </c>
      <c r="AG246" s="4">
        <f t="shared" si="81"/>
        <v>0</v>
      </c>
      <c r="AK246" s="4">
        <f t="shared" si="87"/>
        <v>8222</v>
      </c>
      <c r="AN246" s="2">
        <f t="shared" si="88"/>
        <v>45827</v>
      </c>
    </row>
    <row r="247" spans="2:40">
      <c r="B247" s="2">
        <f>B246+10</f>
        <v>45837</v>
      </c>
      <c r="C247" s="7">
        <f>(C246 + AG246 + AH246 + AI246 +AJ246)-AF246</f>
        <v>8222</v>
      </c>
      <c r="D247" s="4">
        <f>IF(MOD(WEEKNUM(B247),8)=1, 79, 0)</f>
        <v>0</v>
      </c>
      <c r="E247" s="4">
        <f>IF(WEEKNUM(B247)=WEEKNUM(EOMONTH(B247,0)), 15, 0)</f>
        <v>15</v>
      </c>
      <c r="F247" s="4">
        <f>IF(WEEKNUM(B247)=WEEKNUM(EOMONTH(B247,0)), 20, 0)</f>
        <v>20</v>
      </c>
      <c r="I247" s="4">
        <f>IF(MOD(WEEKNUM(B214),2)=1, 50, 0)</f>
        <v>50</v>
      </c>
      <c r="J247" s="4">
        <v>30</v>
      </c>
      <c r="L247" s="4">
        <v>13</v>
      </c>
      <c r="M247" s="4">
        <v>40</v>
      </c>
      <c r="N247" s="4">
        <f t="shared" si="83"/>
        <v>0</v>
      </c>
      <c r="P247" s="4">
        <f t="shared" si="84"/>
        <v>750</v>
      </c>
      <c r="Q247" s="4">
        <f t="shared" si="90"/>
        <v>0</v>
      </c>
      <c r="R247" s="4">
        <f t="shared" si="85"/>
        <v>250</v>
      </c>
      <c r="T247" s="4">
        <f t="shared" si="82"/>
        <v>76</v>
      </c>
      <c r="AE247" s="4">
        <f t="shared" si="86"/>
        <v>168</v>
      </c>
      <c r="AF247" s="7">
        <f t="shared" si="89"/>
        <v>1244</v>
      </c>
      <c r="AG247" s="4">
        <f t="shared" si="81"/>
        <v>2590</v>
      </c>
      <c r="AK247" s="4">
        <f t="shared" si="87"/>
        <v>8054</v>
      </c>
      <c r="AN247" s="2">
        <f t="shared" si="88"/>
        <v>45837</v>
      </c>
    </row>
    <row r="248" spans="2:40">
      <c r="B248" s="2">
        <f>B247+7</f>
        <v>45844</v>
      </c>
      <c r="C248" s="7">
        <f>(C247 + AG247 + AH247 + AI247 +AJ247)-AF247</f>
        <v>9568</v>
      </c>
      <c r="D248" s="4">
        <f>IF(MOD(WEEKNUM(B248),8)=1, 79, 0)</f>
        <v>0</v>
      </c>
      <c r="E248" s="4">
        <f>IF(WEEKNUM(B248)=WEEKNUM(EOMONTH(B248,0)), 15, 0)</f>
        <v>0</v>
      </c>
      <c r="F248" s="4">
        <f>IF(WEEKNUM(B248)=WEEKNUM(EOMONTH(B248,0)), 20, 0)</f>
        <v>0</v>
      </c>
      <c r="I248" s="4">
        <f>IF(MOD(WEEKNUM(B215),2)=1, 50, 0)</f>
        <v>0</v>
      </c>
      <c r="J248" s="4">
        <v>30</v>
      </c>
      <c r="L248" s="4">
        <v>13</v>
      </c>
      <c r="M248" s="4">
        <v>40</v>
      </c>
      <c r="N248" s="4">
        <f t="shared" si="83"/>
        <v>0</v>
      </c>
      <c r="P248" s="4">
        <f t="shared" si="84"/>
        <v>0</v>
      </c>
      <c r="Q248" s="4">
        <f t="shared" si="90"/>
        <v>0</v>
      </c>
      <c r="R248" s="4">
        <f t="shared" si="85"/>
        <v>0</v>
      </c>
      <c r="T248" s="4">
        <f t="shared" si="82"/>
        <v>0</v>
      </c>
      <c r="AE248" s="4">
        <f t="shared" si="86"/>
        <v>83</v>
      </c>
      <c r="AF248" s="7">
        <f t="shared" si="89"/>
        <v>83</v>
      </c>
      <c r="AG248" s="4">
        <f t="shared" si="81"/>
        <v>0</v>
      </c>
      <c r="AK248" s="4">
        <f t="shared" si="87"/>
        <v>9485</v>
      </c>
      <c r="AN248" s="2">
        <f t="shared" si="88"/>
        <v>45844</v>
      </c>
    </row>
    <row r="249" spans="2:40">
      <c r="B249" s="2">
        <f>B248+7</f>
        <v>45851</v>
      </c>
      <c r="C249" s="7">
        <f>(C248 + AG248 + AH248 + AI248 +AJ248)-AF248</f>
        <v>9485</v>
      </c>
      <c r="D249" s="4">
        <f>IF(MOD(WEEKNUM(B249),8)=1, 79, 0)</f>
        <v>0</v>
      </c>
      <c r="E249" s="4">
        <f>IF(WEEKNUM(B249)=WEEKNUM(EOMONTH(B249,0)), 15, 0)</f>
        <v>0</v>
      </c>
      <c r="F249" s="4">
        <f>IF(WEEKNUM(B249)=WEEKNUM(EOMONTH(B249,0)), 20, 0)</f>
        <v>0</v>
      </c>
      <c r="I249" s="4">
        <f>IF(MOD(WEEKNUM(B216),2)=1, 50, 0)</f>
        <v>50</v>
      </c>
      <c r="J249" s="4">
        <v>30</v>
      </c>
      <c r="L249" s="4">
        <v>13</v>
      </c>
      <c r="M249" s="4">
        <v>40</v>
      </c>
      <c r="N249" s="4">
        <f t="shared" si="83"/>
        <v>0</v>
      </c>
      <c r="P249" s="4">
        <f t="shared" si="84"/>
        <v>0</v>
      </c>
      <c r="Q249" s="4">
        <f t="shared" si="90"/>
        <v>0</v>
      </c>
      <c r="R249" s="4">
        <f t="shared" si="85"/>
        <v>0</v>
      </c>
      <c r="T249" s="4">
        <f t="shared" si="82"/>
        <v>0</v>
      </c>
      <c r="AE249" s="4">
        <f t="shared" si="86"/>
        <v>133</v>
      </c>
      <c r="AF249" s="7">
        <f t="shared" si="89"/>
        <v>133</v>
      </c>
      <c r="AG249" s="4">
        <f t="shared" si="81"/>
        <v>0</v>
      </c>
      <c r="AK249" s="4">
        <f t="shared" si="87"/>
        <v>9352</v>
      </c>
      <c r="AN249" s="2">
        <f t="shared" si="88"/>
        <v>45851</v>
      </c>
    </row>
    <row r="250" spans="2:40">
      <c r="B250" s="2">
        <f>B249+7</f>
        <v>45858</v>
      </c>
      <c r="C250" s="7">
        <f>(C249 + AG249 + AH249 + AI249 +AJ249)-AF249</f>
        <v>9352</v>
      </c>
      <c r="D250" s="4">
        <f>IF(MOD(WEEKNUM(B250),8)=1, 79, 0)</f>
        <v>0</v>
      </c>
      <c r="E250" s="4">
        <f>IF(WEEKNUM(B250)=WEEKNUM(EOMONTH(B250,0)), 15, 0)</f>
        <v>0</v>
      </c>
      <c r="F250" s="4">
        <f>IF(WEEKNUM(B250)=WEEKNUM(EOMONTH(B250,0)), 20, 0)</f>
        <v>0</v>
      </c>
      <c r="I250" s="4">
        <f>IF(MOD(WEEKNUM(B222),2)=1, 50, 0)</f>
        <v>0</v>
      </c>
      <c r="J250" s="4">
        <v>30</v>
      </c>
      <c r="L250" s="4">
        <v>13</v>
      </c>
      <c r="M250" s="4">
        <v>40</v>
      </c>
      <c r="N250" s="4">
        <f t="shared" si="83"/>
        <v>0</v>
      </c>
      <c r="P250" s="4">
        <f t="shared" si="84"/>
        <v>0</v>
      </c>
      <c r="Q250" s="4">
        <f t="shared" si="90"/>
        <v>0</v>
      </c>
      <c r="R250" s="4">
        <f t="shared" si="85"/>
        <v>0</v>
      </c>
      <c r="T250" s="4">
        <f t="shared" si="82"/>
        <v>0</v>
      </c>
      <c r="U250" s="4">
        <v>200</v>
      </c>
      <c r="AE250" s="4">
        <f t="shared" si="86"/>
        <v>283</v>
      </c>
      <c r="AF250" s="7">
        <f t="shared" si="89"/>
        <v>283</v>
      </c>
      <c r="AG250" s="4">
        <f t="shared" si="81"/>
        <v>0</v>
      </c>
      <c r="AK250" s="4">
        <f t="shared" si="87"/>
        <v>9069</v>
      </c>
      <c r="AN250" s="2">
        <f t="shared" si="88"/>
        <v>45858</v>
      </c>
    </row>
    <row r="251" spans="2:40">
      <c r="B251" s="2">
        <f>B250+7</f>
        <v>45865</v>
      </c>
      <c r="C251" s="7">
        <f>(C250 + AG250 + AH250 + AI250 +AJ250)-AF250</f>
        <v>9069</v>
      </c>
      <c r="D251" s="4">
        <f>IF(MOD(WEEKNUM(B251),8)=1, 79, 0)</f>
        <v>0</v>
      </c>
      <c r="E251" s="4">
        <f>IF(WEEKNUM(B251)=WEEKNUM(EOMONTH(B251,0)), 15, 0)</f>
        <v>15</v>
      </c>
      <c r="F251" s="4">
        <f>IF(WEEKNUM(B251)=WEEKNUM(EOMONTH(B251,0)), 20, 0)</f>
        <v>20</v>
      </c>
      <c r="I251" s="4">
        <f>IF(MOD(WEEKNUM(B223),2)=1, 50, 0)</f>
        <v>50</v>
      </c>
      <c r="J251" s="4">
        <v>30</v>
      </c>
      <c r="L251" s="4">
        <v>13</v>
      </c>
      <c r="M251" s="4">
        <v>40</v>
      </c>
      <c r="N251" s="4">
        <f t="shared" si="83"/>
        <v>0</v>
      </c>
      <c r="P251" s="4">
        <f t="shared" si="84"/>
        <v>750</v>
      </c>
      <c r="Q251" s="4">
        <f t="shared" si="90"/>
        <v>0</v>
      </c>
      <c r="R251" s="4">
        <f t="shared" si="85"/>
        <v>250</v>
      </c>
      <c r="T251" s="4">
        <f t="shared" si="82"/>
        <v>76</v>
      </c>
      <c r="AE251" s="4">
        <f t="shared" si="86"/>
        <v>168</v>
      </c>
      <c r="AF251" s="7">
        <f t="shared" si="89"/>
        <v>1244</v>
      </c>
      <c r="AG251" s="4">
        <f t="shared" si="81"/>
        <v>2590</v>
      </c>
      <c r="AK251" s="4">
        <f t="shared" si="87"/>
        <v>8901</v>
      </c>
      <c r="AN251" s="2">
        <f t="shared" si="88"/>
        <v>45865</v>
      </c>
    </row>
    <row r="252" spans="2:40">
      <c r="B252" s="2">
        <f>B251+7</f>
        <v>45872</v>
      </c>
      <c r="C252" s="7">
        <f>(C251 + AG251 + AH251 + AI251 +AJ251)-AF251</f>
        <v>10415</v>
      </c>
      <c r="D252" s="4">
        <f>IF(MOD(WEEKNUM(B252),8)=1, 79, 0)</f>
        <v>0</v>
      </c>
      <c r="E252" s="4">
        <f>IF(WEEKNUM(B252)=WEEKNUM(EOMONTH(B252,0)), 15, 0)</f>
        <v>0</v>
      </c>
      <c r="F252" s="4">
        <f>IF(WEEKNUM(B252)=WEEKNUM(EOMONTH(B252,0)), 20, 0)</f>
        <v>0</v>
      </c>
      <c r="I252" s="4">
        <f>IF(MOD(WEEKNUM(B224),2)=1, 50, 0)</f>
        <v>0</v>
      </c>
      <c r="J252" s="4">
        <v>30</v>
      </c>
      <c r="L252" s="4">
        <v>13</v>
      </c>
      <c r="M252" s="4">
        <v>40</v>
      </c>
      <c r="N252" s="4">
        <f t="shared" si="83"/>
        <v>0</v>
      </c>
      <c r="P252" s="4">
        <f t="shared" si="84"/>
        <v>0</v>
      </c>
      <c r="Q252" s="4">
        <f t="shared" si="90"/>
        <v>0</v>
      </c>
      <c r="R252" s="4">
        <f t="shared" si="85"/>
        <v>0</v>
      </c>
      <c r="T252" s="4">
        <f t="shared" si="82"/>
        <v>0</v>
      </c>
      <c r="AE252" s="4">
        <f t="shared" si="86"/>
        <v>83</v>
      </c>
      <c r="AF252" s="7">
        <f t="shared" si="89"/>
        <v>83</v>
      </c>
      <c r="AG252" s="4">
        <f t="shared" si="81"/>
        <v>0</v>
      </c>
      <c r="AK252" s="4">
        <f t="shared" si="87"/>
        <v>10332</v>
      </c>
      <c r="AN252" s="2">
        <f t="shared" si="88"/>
        <v>45872</v>
      </c>
    </row>
    <row r="253" spans="2:40">
      <c r="B253" s="2">
        <f>B252+7</f>
        <v>45879</v>
      </c>
      <c r="C253" s="7">
        <f>(C252 + AG252 + AH252 + AI252 +AJ252)-AF252</f>
        <v>10332</v>
      </c>
      <c r="D253" s="4">
        <f>IF(MOD(WEEKNUM(B253),8)=1, 79, 0)</f>
        <v>79</v>
      </c>
      <c r="E253" s="4">
        <f>IF(WEEKNUM(B253)=WEEKNUM(EOMONTH(B253,0)), 15, 0)</f>
        <v>0</v>
      </c>
      <c r="F253" s="4">
        <f>IF(WEEKNUM(B253)=WEEKNUM(EOMONTH(B253,0)), 20, 0)</f>
        <v>0</v>
      </c>
      <c r="I253" s="4">
        <f>IF(MOD(WEEKNUM(B225),2)=1, 50, 0)</f>
        <v>50</v>
      </c>
      <c r="J253" s="4">
        <v>30</v>
      </c>
      <c r="L253" s="4">
        <v>13</v>
      </c>
      <c r="M253" s="4">
        <v>40</v>
      </c>
      <c r="N253" s="4">
        <f t="shared" si="83"/>
        <v>50</v>
      </c>
      <c r="P253" s="4">
        <f t="shared" si="84"/>
        <v>0</v>
      </c>
      <c r="Q253" s="4">
        <f t="shared" si="90"/>
        <v>0</v>
      </c>
      <c r="R253" s="4">
        <f t="shared" si="85"/>
        <v>0</v>
      </c>
      <c r="T253" s="4">
        <f t="shared" si="82"/>
        <v>0</v>
      </c>
      <c r="AE253" s="4">
        <f t="shared" si="86"/>
        <v>262</v>
      </c>
      <c r="AF253" s="7">
        <f t="shared" si="89"/>
        <v>262</v>
      </c>
      <c r="AG253" s="4">
        <f t="shared" si="81"/>
        <v>0</v>
      </c>
      <c r="AK253" s="4">
        <f t="shared" si="87"/>
        <v>10070</v>
      </c>
      <c r="AN253" s="2">
        <f t="shared" si="88"/>
        <v>45879</v>
      </c>
    </row>
    <row r="254" spans="2:40">
      <c r="B254" s="2">
        <f>B253+7</f>
        <v>45886</v>
      </c>
      <c r="C254" s="7">
        <f>(C253 + AG253 + AH253 + AI253 +AJ253)-AF253</f>
        <v>10070</v>
      </c>
      <c r="D254" s="4">
        <f>IF(MOD(WEEKNUM(B254),8)=1, 79, 0)</f>
        <v>0</v>
      </c>
      <c r="E254" s="4">
        <f>IF(WEEKNUM(B254)=WEEKNUM(EOMONTH(B254,0)), 15, 0)</f>
        <v>0</v>
      </c>
      <c r="F254" s="4">
        <f>IF(WEEKNUM(B254)=WEEKNUM(EOMONTH(B254,0)), 20, 0)</f>
        <v>0</v>
      </c>
      <c r="I254" s="4">
        <f>IF(MOD(WEEKNUM(B226),2)=1, 50, 0)</f>
        <v>0</v>
      </c>
      <c r="J254" s="4">
        <v>30</v>
      </c>
      <c r="L254" s="4">
        <v>13</v>
      </c>
      <c r="M254" s="4">
        <v>40</v>
      </c>
      <c r="N254" s="4">
        <f t="shared" si="83"/>
        <v>0</v>
      </c>
      <c r="P254" s="4">
        <f t="shared" si="84"/>
        <v>0</v>
      </c>
      <c r="Q254" s="4">
        <f t="shared" si="90"/>
        <v>0</v>
      </c>
      <c r="R254" s="4">
        <f t="shared" si="85"/>
        <v>0</v>
      </c>
      <c r="T254" s="4">
        <f t="shared" si="82"/>
        <v>0</v>
      </c>
      <c r="AE254" s="4">
        <f t="shared" si="86"/>
        <v>83</v>
      </c>
      <c r="AF254" s="7">
        <f t="shared" si="89"/>
        <v>83</v>
      </c>
      <c r="AG254" s="4">
        <f t="shared" si="81"/>
        <v>0</v>
      </c>
      <c r="AK254" s="4">
        <f t="shared" si="87"/>
        <v>9987</v>
      </c>
      <c r="AN254" s="2">
        <f t="shared" si="88"/>
        <v>45886</v>
      </c>
    </row>
    <row r="255" spans="2:40">
      <c r="B255" s="2">
        <f>B254+7</f>
        <v>45893</v>
      </c>
      <c r="C255" s="7">
        <f>(C254 + AG254 + AH254 + AI254 +AJ254)-AF254</f>
        <v>9987</v>
      </c>
      <c r="D255" s="4">
        <f>IF(MOD(WEEKNUM(B255),8)=1, 79, 0)</f>
        <v>0</v>
      </c>
      <c r="E255" s="4">
        <f>IF(WEEKNUM(B255)=WEEKNUM(EOMONTH(B255,0)), 15, 0)</f>
        <v>0</v>
      </c>
      <c r="F255" s="4">
        <f>IF(WEEKNUM(B255)=WEEKNUM(EOMONTH(B255,0)), 20, 0)</f>
        <v>0</v>
      </c>
      <c r="I255" s="4">
        <f>IF(MOD(WEEKNUM(B227),2)=1, 50, 0)</f>
        <v>50</v>
      </c>
      <c r="J255" s="4">
        <v>30</v>
      </c>
      <c r="L255" s="4">
        <v>13</v>
      </c>
      <c r="M255" s="4">
        <v>40</v>
      </c>
      <c r="N255" s="4">
        <f t="shared" si="83"/>
        <v>0</v>
      </c>
      <c r="P255" s="4">
        <f t="shared" si="84"/>
        <v>0</v>
      </c>
      <c r="Q255" s="4">
        <f t="shared" si="90"/>
        <v>0</v>
      </c>
      <c r="R255" s="4">
        <f t="shared" si="85"/>
        <v>0</v>
      </c>
      <c r="T255" s="4">
        <f t="shared" si="82"/>
        <v>0</v>
      </c>
      <c r="AE255" s="4">
        <f t="shared" si="86"/>
        <v>133</v>
      </c>
      <c r="AF255" s="7">
        <f t="shared" si="89"/>
        <v>133</v>
      </c>
      <c r="AG255" s="4">
        <f t="shared" si="81"/>
        <v>0</v>
      </c>
      <c r="AK255" s="4">
        <f t="shared" si="87"/>
        <v>9854</v>
      </c>
      <c r="AN255" s="2">
        <f t="shared" si="88"/>
        <v>45893</v>
      </c>
    </row>
    <row r="256" spans="2:40">
      <c r="B256" s="2">
        <f>B255+7</f>
        <v>45900</v>
      </c>
      <c r="C256" s="7">
        <f>(C255 + AG255 + AH255 + AI255 +AJ255)-AF255</f>
        <v>9854</v>
      </c>
      <c r="D256" s="4">
        <f>IF(MOD(WEEKNUM(B256),8)=1, 79, 0)</f>
        <v>0</v>
      </c>
      <c r="E256" s="4">
        <f>IF(WEEKNUM(B256)=WEEKNUM(EOMONTH(B256,0)), 15, 0)</f>
        <v>15</v>
      </c>
      <c r="F256" s="4">
        <f>IF(WEEKNUM(B256)=WEEKNUM(EOMONTH(B256,0)), 20, 0)</f>
        <v>20</v>
      </c>
      <c r="I256" s="4">
        <f>IF(MOD(WEEKNUM(B228),2)=1, 50, 0)</f>
        <v>0</v>
      </c>
      <c r="J256" s="4">
        <v>30</v>
      </c>
      <c r="L256" s="4">
        <v>13</v>
      </c>
      <c r="M256" s="4">
        <v>40</v>
      </c>
      <c r="N256" s="4">
        <f t="shared" si="83"/>
        <v>0</v>
      </c>
      <c r="P256" s="4">
        <f t="shared" si="84"/>
        <v>750</v>
      </c>
      <c r="Q256" s="4">
        <f t="shared" si="90"/>
        <v>0</v>
      </c>
      <c r="R256" s="4">
        <f t="shared" si="85"/>
        <v>250</v>
      </c>
      <c r="T256" s="4">
        <f t="shared" si="82"/>
        <v>76</v>
      </c>
      <c r="AE256" s="4">
        <f t="shared" si="86"/>
        <v>118</v>
      </c>
      <c r="AF256" s="7">
        <f t="shared" si="89"/>
        <v>1194</v>
      </c>
      <c r="AG256" s="4">
        <f t="shared" si="81"/>
        <v>2590</v>
      </c>
      <c r="AK256" s="4">
        <f t="shared" si="87"/>
        <v>9736</v>
      </c>
      <c r="AN256" s="2">
        <f t="shared" si="88"/>
        <v>45900</v>
      </c>
    </row>
    <row r="257" spans="2:40">
      <c r="B257" s="2">
        <f>B256+7</f>
        <v>45907</v>
      </c>
      <c r="C257" s="7">
        <f>(C256 + AG256 + AH256 + AI256 +AJ256)-AF256</f>
        <v>11250</v>
      </c>
      <c r="D257" s="4">
        <f>IF(MOD(WEEKNUM(B257),8)=1, 79, 0)</f>
        <v>0</v>
      </c>
      <c r="E257" s="4">
        <f>IF(WEEKNUM(B257)=WEEKNUM(EOMONTH(B257,0)), 15, 0)</f>
        <v>0</v>
      </c>
      <c r="F257" s="4">
        <f>IF(WEEKNUM(B257)=WEEKNUM(EOMONTH(B257,0)), 20, 0)</f>
        <v>0</v>
      </c>
      <c r="I257" s="4">
        <f>IF(MOD(WEEKNUM(B229),2)=1, 50, 0)</f>
        <v>50</v>
      </c>
      <c r="J257" s="4">
        <v>30</v>
      </c>
      <c r="L257" s="4">
        <v>13</v>
      </c>
      <c r="M257" s="4">
        <v>40</v>
      </c>
      <c r="N257" s="4">
        <f t="shared" si="83"/>
        <v>0</v>
      </c>
      <c r="P257" s="4">
        <f t="shared" si="84"/>
        <v>0</v>
      </c>
      <c r="Q257" s="4">
        <f t="shared" si="90"/>
        <v>0</v>
      </c>
      <c r="R257" s="4">
        <f t="shared" si="85"/>
        <v>0</v>
      </c>
      <c r="T257" s="4">
        <f t="shared" si="82"/>
        <v>0</v>
      </c>
      <c r="AE257" s="4">
        <f t="shared" si="86"/>
        <v>133</v>
      </c>
      <c r="AF257" s="7">
        <f t="shared" si="89"/>
        <v>133</v>
      </c>
      <c r="AG257" s="4">
        <f t="shared" si="81"/>
        <v>0</v>
      </c>
      <c r="AK257" s="4">
        <f t="shared" si="87"/>
        <v>11117</v>
      </c>
      <c r="AN257" s="2">
        <f t="shared" si="88"/>
        <v>45907</v>
      </c>
    </row>
    <row r="258" spans="2:40">
      <c r="B258" s="2">
        <f>B257+7</f>
        <v>45914</v>
      </c>
      <c r="C258" s="7">
        <f>(C257 + AG257 + AH257 + AI257 +AJ257)-AF257</f>
        <v>11117</v>
      </c>
      <c r="D258" s="4">
        <f>IF(MOD(WEEKNUM(B258),8)=1, 79, 0)</f>
        <v>0</v>
      </c>
      <c r="E258" s="4">
        <f>IF(WEEKNUM(B258)=WEEKNUM(EOMONTH(B258,0)), 15, 0)</f>
        <v>0</v>
      </c>
      <c r="F258" s="4">
        <f>IF(WEEKNUM(B258)=WEEKNUM(EOMONTH(B258,0)), 20, 0)</f>
        <v>0</v>
      </c>
      <c r="I258" s="4">
        <f>IF(MOD(WEEKNUM(B230),2)=1, 50, 0)</f>
        <v>0</v>
      </c>
      <c r="J258" s="4">
        <v>30</v>
      </c>
      <c r="L258" s="4">
        <v>13</v>
      </c>
      <c r="M258" s="4">
        <v>40</v>
      </c>
      <c r="N258" s="4">
        <f t="shared" si="83"/>
        <v>0</v>
      </c>
      <c r="P258" s="4">
        <f t="shared" si="84"/>
        <v>0</v>
      </c>
      <c r="Q258" s="4">
        <f t="shared" si="90"/>
        <v>0</v>
      </c>
      <c r="R258" s="4">
        <f t="shared" si="85"/>
        <v>0</v>
      </c>
      <c r="T258" s="4">
        <f t="shared" si="82"/>
        <v>0</v>
      </c>
      <c r="AE258" s="4">
        <f t="shared" si="86"/>
        <v>83</v>
      </c>
      <c r="AF258" s="7">
        <f t="shared" si="89"/>
        <v>83</v>
      </c>
      <c r="AG258" s="4">
        <f t="shared" si="81"/>
        <v>0</v>
      </c>
      <c r="AK258" s="4">
        <f t="shared" si="87"/>
        <v>11034</v>
      </c>
      <c r="AN258" s="2">
        <f t="shared" si="88"/>
        <v>45914</v>
      </c>
    </row>
    <row r="259" spans="2:40">
      <c r="B259" s="2">
        <f>B258+7</f>
        <v>45921</v>
      </c>
      <c r="C259" s="7">
        <f>(C258 + AG258 + AH258 + AI258 +AJ258)-AF258</f>
        <v>11034</v>
      </c>
      <c r="D259" s="4">
        <f>IF(MOD(WEEKNUM(B259),8)=1, 79, 0)</f>
        <v>0</v>
      </c>
      <c r="E259" s="4">
        <f>IF(WEEKNUM(B259)=WEEKNUM(EOMONTH(B259,0)), 15, 0)</f>
        <v>0</v>
      </c>
      <c r="F259" s="4">
        <f>IF(WEEKNUM(B259)=WEEKNUM(EOMONTH(B259,0)), 20, 0)</f>
        <v>0</v>
      </c>
      <c r="I259" s="4">
        <f>IF(MOD(WEEKNUM(B231),2)=1, 50, 0)</f>
        <v>50</v>
      </c>
      <c r="J259" s="4">
        <v>30</v>
      </c>
      <c r="L259" s="4">
        <v>13</v>
      </c>
      <c r="M259" s="4">
        <v>40</v>
      </c>
      <c r="N259" s="4">
        <f t="shared" si="83"/>
        <v>0</v>
      </c>
      <c r="P259" s="4">
        <f t="shared" si="84"/>
        <v>0</v>
      </c>
      <c r="Q259" s="4">
        <f t="shared" si="90"/>
        <v>0</v>
      </c>
      <c r="R259" s="4">
        <f t="shared" si="85"/>
        <v>0</v>
      </c>
      <c r="T259" s="4">
        <f t="shared" si="82"/>
        <v>0</v>
      </c>
      <c r="AE259" s="4">
        <f t="shared" si="86"/>
        <v>133</v>
      </c>
      <c r="AF259" s="7">
        <f t="shared" si="89"/>
        <v>133</v>
      </c>
      <c r="AG259" s="4">
        <f t="shared" si="81"/>
        <v>0</v>
      </c>
      <c r="AK259" s="4">
        <f t="shared" si="87"/>
        <v>10901</v>
      </c>
      <c r="AN259" s="2">
        <f t="shared" si="88"/>
        <v>45921</v>
      </c>
    </row>
    <row r="260" spans="2:40">
      <c r="B260" s="2">
        <f>B259+7</f>
        <v>45928</v>
      </c>
      <c r="C260" s="7">
        <f>(C259 + AG259 + AH259 + AI259 +AJ259)-AF259</f>
        <v>10901</v>
      </c>
      <c r="D260" s="4">
        <f>IF(MOD(WEEKNUM(B260),8)=1, 79, 0)</f>
        <v>0</v>
      </c>
      <c r="E260" s="4">
        <f>IF(WEEKNUM(B260)=WEEKNUM(EOMONTH(B260,0)), 15, 0)</f>
        <v>15</v>
      </c>
      <c r="F260" s="4">
        <f>IF(WEEKNUM(B260)=WEEKNUM(EOMONTH(B260,0)), 20, 0)</f>
        <v>20</v>
      </c>
      <c r="I260" s="4">
        <f>IF(MOD(WEEKNUM(B232),2)=1, 50, 0)</f>
        <v>0</v>
      </c>
      <c r="J260" s="4">
        <v>30</v>
      </c>
      <c r="L260" s="4">
        <v>13</v>
      </c>
      <c r="M260" s="4">
        <v>40</v>
      </c>
      <c r="N260" s="4">
        <f t="shared" si="83"/>
        <v>0</v>
      </c>
      <c r="P260" s="4">
        <f t="shared" si="84"/>
        <v>750</v>
      </c>
      <c r="Q260" s="4">
        <f t="shared" si="90"/>
        <v>0</v>
      </c>
      <c r="R260" s="4">
        <f t="shared" si="85"/>
        <v>250</v>
      </c>
      <c r="T260" s="4">
        <f t="shared" si="82"/>
        <v>76</v>
      </c>
      <c r="AE260" s="4">
        <f t="shared" si="86"/>
        <v>118</v>
      </c>
      <c r="AF260" s="7">
        <f t="shared" si="89"/>
        <v>1194</v>
      </c>
      <c r="AG260" s="4">
        <f t="shared" si="81"/>
        <v>2590</v>
      </c>
      <c r="AK260" s="4">
        <f t="shared" si="87"/>
        <v>10783</v>
      </c>
      <c r="AN260" s="2">
        <f t="shared" si="88"/>
        <v>45928</v>
      </c>
    </row>
    <row r="261" spans="2:40">
      <c r="B261" s="2">
        <f>B260+7</f>
        <v>45935</v>
      </c>
      <c r="C261" s="7">
        <f>(C260 + AG260 + AH260 + AI260 +AJ260)-AF260</f>
        <v>12297</v>
      </c>
      <c r="D261" s="4">
        <f>IF(MOD(WEEKNUM(B261),8)=1, 79, 0)</f>
        <v>79</v>
      </c>
      <c r="E261" s="4">
        <f>IF(WEEKNUM(B261)=WEEKNUM(EOMONTH(B261,0)), 15, 0)</f>
        <v>0</v>
      </c>
      <c r="F261" s="4">
        <f>IF(WEEKNUM(B261)=WEEKNUM(EOMONTH(B261,0)), 20, 0)</f>
        <v>0</v>
      </c>
      <c r="I261" s="4">
        <f>IF(MOD(WEEKNUM(B233),2)=1, 50, 0)</f>
        <v>50</v>
      </c>
      <c r="J261" s="4">
        <v>30</v>
      </c>
      <c r="L261" s="4">
        <v>13</v>
      </c>
      <c r="M261" s="4">
        <v>40</v>
      </c>
      <c r="N261" s="4">
        <f t="shared" si="83"/>
        <v>50</v>
      </c>
      <c r="P261" s="4">
        <f t="shared" si="84"/>
        <v>0</v>
      </c>
      <c r="Q261" s="4">
        <f t="shared" si="90"/>
        <v>0</v>
      </c>
      <c r="R261" s="4">
        <f t="shared" si="85"/>
        <v>0</v>
      </c>
      <c r="T261" s="4">
        <f t="shared" si="82"/>
        <v>0</v>
      </c>
      <c r="AE261" s="4">
        <f t="shared" si="86"/>
        <v>262</v>
      </c>
      <c r="AF261" s="7">
        <f t="shared" si="89"/>
        <v>262</v>
      </c>
      <c r="AG261" s="4">
        <f t="shared" si="81"/>
        <v>0</v>
      </c>
      <c r="AK261" s="4">
        <f t="shared" si="87"/>
        <v>12035</v>
      </c>
      <c r="AN261" s="2">
        <f t="shared" si="88"/>
        <v>45935</v>
      </c>
    </row>
    <row r="262" spans="2:40">
      <c r="B262" s="2">
        <f>B261+7</f>
        <v>45942</v>
      </c>
      <c r="C262" s="7">
        <f>(C261 + AG261 + AH261 + AI261 +AJ261)-AF261</f>
        <v>12035</v>
      </c>
      <c r="D262" s="4">
        <f>IF(MOD(WEEKNUM(B262),8)=1, 79, 0)</f>
        <v>0</v>
      </c>
      <c r="E262" s="4">
        <f>IF(WEEKNUM(B262)=WEEKNUM(EOMONTH(B262,0)), 15, 0)</f>
        <v>0</v>
      </c>
      <c r="F262" s="4">
        <f>IF(WEEKNUM(B262)=WEEKNUM(EOMONTH(B262,0)), 20, 0)</f>
        <v>0</v>
      </c>
      <c r="I262" s="4">
        <f>IF(MOD(WEEKNUM(B234),2)=1, 50, 0)</f>
        <v>0</v>
      </c>
      <c r="J262" s="4">
        <v>30</v>
      </c>
      <c r="L262" s="4">
        <v>13</v>
      </c>
      <c r="M262" s="4">
        <v>40</v>
      </c>
      <c r="N262" s="4">
        <f t="shared" si="83"/>
        <v>0</v>
      </c>
      <c r="P262" s="4">
        <f t="shared" si="84"/>
        <v>0</v>
      </c>
      <c r="Q262" s="4">
        <f t="shared" si="90"/>
        <v>0</v>
      </c>
      <c r="R262" s="4">
        <f t="shared" si="85"/>
        <v>0</v>
      </c>
      <c r="T262" s="4">
        <f t="shared" si="82"/>
        <v>0</v>
      </c>
      <c r="AE262" s="4">
        <f t="shared" si="86"/>
        <v>83</v>
      </c>
      <c r="AF262" s="7">
        <f t="shared" si="89"/>
        <v>83</v>
      </c>
      <c r="AG262" s="4">
        <f t="shared" si="81"/>
        <v>0</v>
      </c>
      <c r="AK262" s="4">
        <f t="shared" si="87"/>
        <v>11952</v>
      </c>
      <c r="AN262" s="2">
        <f t="shared" si="88"/>
        <v>45942</v>
      </c>
    </row>
    <row r="263" spans="2:40">
      <c r="B263" s="2">
        <f>B262+7</f>
        <v>45949</v>
      </c>
      <c r="C263" s="7">
        <f>(C262 + AG262 + AH262 + AI262 +AJ262)-AF262</f>
        <v>11952</v>
      </c>
      <c r="D263" s="4">
        <f>IF(MOD(WEEKNUM(B263),8)=1, 79, 0)</f>
        <v>0</v>
      </c>
      <c r="E263" s="4">
        <f>IF(WEEKNUM(B263)=WEEKNUM(EOMONTH(B263,0)), 15, 0)</f>
        <v>0</v>
      </c>
      <c r="F263" s="4">
        <f>IF(WEEKNUM(B263)=WEEKNUM(EOMONTH(B263,0)), 20, 0)</f>
        <v>0</v>
      </c>
      <c r="I263" s="4">
        <f>IF(MOD(WEEKNUM(B235),2)=1, 50, 0)</f>
        <v>50</v>
      </c>
      <c r="J263" s="4">
        <v>30</v>
      </c>
      <c r="L263" s="4">
        <v>13</v>
      </c>
      <c r="M263" s="4">
        <v>40</v>
      </c>
      <c r="N263" s="4">
        <f t="shared" si="83"/>
        <v>0</v>
      </c>
      <c r="P263" s="4">
        <f t="shared" si="84"/>
        <v>0</v>
      </c>
      <c r="Q263" s="4">
        <f t="shared" si="90"/>
        <v>0</v>
      </c>
      <c r="R263" s="4">
        <f t="shared" si="85"/>
        <v>0</v>
      </c>
      <c r="T263" s="4">
        <f t="shared" si="82"/>
        <v>0</v>
      </c>
      <c r="AE263" s="4">
        <f t="shared" si="86"/>
        <v>133</v>
      </c>
      <c r="AF263" s="7">
        <f t="shared" si="89"/>
        <v>133</v>
      </c>
      <c r="AG263" s="4">
        <f t="shared" si="81"/>
        <v>0</v>
      </c>
      <c r="AK263" s="4">
        <f t="shared" si="87"/>
        <v>11819</v>
      </c>
      <c r="AN263" s="2">
        <f t="shared" si="88"/>
        <v>45949</v>
      </c>
    </row>
    <row r="264" spans="2:40">
      <c r="B264" s="2">
        <f>B263+7</f>
        <v>45956</v>
      </c>
      <c r="C264" s="7">
        <f>(C263 + AG263 + AH263 + AI263 +AJ263)-AF263</f>
        <v>11819</v>
      </c>
      <c r="D264" s="4">
        <f>IF(MOD(WEEKNUM(B264),8)=1, 79, 0)</f>
        <v>0</v>
      </c>
      <c r="E264" s="4">
        <f>IF(WEEKNUM(B264)=WEEKNUM(EOMONTH(B264,0)), 15, 0)</f>
        <v>15</v>
      </c>
      <c r="F264" s="4">
        <f>IF(WEEKNUM(B264)=WEEKNUM(EOMONTH(B264,0)), 20, 0)</f>
        <v>20</v>
      </c>
      <c r="I264" s="4">
        <f>IF(MOD(WEEKNUM(B236),2)=1, 50, 0)</f>
        <v>0</v>
      </c>
      <c r="J264" s="4">
        <v>30</v>
      </c>
      <c r="L264" s="4">
        <v>13</v>
      </c>
      <c r="M264" s="4">
        <v>40</v>
      </c>
      <c r="N264" s="4">
        <f t="shared" si="83"/>
        <v>0</v>
      </c>
      <c r="P264" s="4">
        <f t="shared" si="84"/>
        <v>750</v>
      </c>
      <c r="Q264" s="4">
        <f t="shared" si="90"/>
        <v>0</v>
      </c>
      <c r="R264" s="4">
        <f t="shared" si="85"/>
        <v>250</v>
      </c>
      <c r="T264" s="4">
        <f t="shared" si="82"/>
        <v>76</v>
      </c>
      <c r="AE264" s="4">
        <f t="shared" si="86"/>
        <v>118</v>
      </c>
      <c r="AF264" s="7">
        <f t="shared" si="89"/>
        <v>1194</v>
      </c>
      <c r="AG264" s="4">
        <f t="shared" si="81"/>
        <v>2590</v>
      </c>
      <c r="AK264" s="4">
        <f t="shared" si="87"/>
        <v>11701</v>
      </c>
      <c r="AN264" s="2">
        <f t="shared" si="88"/>
        <v>45956</v>
      </c>
    </row>
    <row r="265" spans="2:40">
      <c r="B265" s="2">
        <f>B264+7</f>
        <v>45963</v>
      </c>
      <c r="C265" s="7">
        <f>(C264 + AG264 + AH264 + AI264 +AJ264)-AF264</f>
        <v>13215</v>
      </c>
      <c r="D265" s="4">
        <f>IF(MOD(WEEKNUM(B265),8)=1, 79, 0)</f>
        <v>0</v>
      </c>
      <c r="E265" s="4">
        <f>IF(WEEKNUM(B265)=WEEKNUM(EOMONTH(B265,0)), 15, 0)</f>
        <v>0</v>
      </c>
      <c r="F265" s="4">
        <f>IF(WEEKNUM(B265)=WEEKNUM(EOMONTH(B265,0)), 20, 0)</f>
        <v>0</v>
      </c>
      <c r="I265" s="4">
        <f>IF(MOD(WEEKNUM(B237),2)=1, 50, 0)</f>
        <v>50</v>
      </c>
      <c r="J265" s="4">
        <v>30</v>
      </c>
      <c r="L265" s="4">
        <v>13</v>
      </c>
      <c r="M265" s="4">
        <v>40</v>
      </c>
      <c r="N265" s="4">
        <f t="shared" si="83"/>
        <v>0</v>
      </c>
      <c r="P265" s="4">
        <f t="shared" si="84"/>
        <v>0</v>
      </c>
      <c r="Q265" s="4">
        <f t="shared" si="90"/>
        <v>0</v>
      </c>
      <c r="R265" s="4">
        <f t="shared" si="85"/>
        <v>0</v>
      </c>
      <c r="T265" s="4">
        <f t="shared" si="82"/>
        <v>0</v>
      </c>
      <c r="AE265" s="4">
        <f t="shared" si="86"/>
        <v>133</v>
      </c>
      <c r="AF265" s="7">
        <f t="shared" si="89"/>
        <v>133</v>
      </c>
      <c r="AG265" s="4">
        <f t="shared" si="81"/>
        <v>0</v>
      </c>
      <c r="AK265" s="4">
        <f t="shared" si="87"/>
        <v>13082</v>
      </c>
      <c r="AN265" s="2">
        <f t="shared" si="88"/>
        <v>45963</v>
      </c>
    </row>
    <row r="266" spans="2:40">
      <c r="B266" s="2">
        <f>B265+7</f>
        <v>45970</v>
      </c>
      <c r="C266" s="7">
        <f>(C265 + AG265 + AH265 + AI265 +AJ265)-AF265</f>
        <v>13082</v>
      </c>
      <c r="D266" s="4">
        <f>IF(MOD(WEEKNUM(B266),8)=1, 79, 0)</f>
        <v>0</v>
      </c>
      <c r="E266" s="4">
        <f>IF(WEEKNUM(B266)=WEEKNUM(EOMONTH(B266,0)), 15, 0)</f>
        <v>0</v>
      </c>
      <c r="F266" s="4">
        <f>IF(WEEKNUM(B266)=WEEKNUM(EOMONTH(B266,0)), 20, 0)</f>
        <v>0</v>
      </c>
      <c r="I266" s="4">
        <f>IF(MOD(WEEKNUM(B238),2)=1, 50, 0)</f>
        <v>50</v>
      </c>
      <c r="J266" s="4">
        <v>30</v>
      </c>
      <c r="L266" s="4">
        <v>13</v>
      </c>
      <c r="M266" s="4">
        <v>40</v>
      </c>
      <c r="N266" s="4">
        <f t="shared" si="83"/>
        <v>0</v>
      </c>
      <c r="P266" s="4">
        <f t="shared" si="84"/>
        <v>0</v>
      </c>
      <c r="Q266" s="4">
        <f t="shared" si="90"/>
        <v>0</v>
      </c>
      <c r="R266" s="4">
        <f t="shared" si="85"/>
        <v>0</v>
      </c>
      <c r="T266" s="4">
        <f t="shared" si="82"/>
        <v>0</v>
      </c>
      <c r="AE266" s="4">
        <f t="shared" si="86"/>
        <v>133</v>
      </c>
      <c r="AF266" s="7">
        <f t="shared" si="89"/>
        <v>133</v>
      </c>
      <c r="AG266" s="4">
        <f t="shared" si="81"/>
        <v>0</v>
      </c>
      <c r="AK266" s="4">
        <f t="shared" si="87"/>
        <v>12949</v>
      </c>
      <c r="AN266" s="2">
        <f t="shared" si="88"/>
        <v>45970</v>
      </c>
    </row>
    <row r="267" spans="2:40">
      <c r="B267" s="2">
        <f>B266+7</f>
        <v>45977</v>
      </c>
      <c r="C267" s="7">
        <f>(C266 + AG266 + AH266 + AI266 +AJ266)-AF266</f>
        <v>12949</v>
      </c>
      <c r="D267" s="4">
        <f>IF(MOD(WEEKNUM(B267),8)=1, 79, 0)</f>
        <v>0</v>
      </c>
      <c r="E267" s="4">
        <f>IF(WEEKNUM(B267)=WEEKNUM(EOMONTH(B267,0)), 15, 0)</f>
        <v>0</v>
      </c>
      <c r="F267" s="4">
        <f>IF(WEEKNUM(B267)=WEEKNUM(EOMONTH(B267,0)), 20, 0)</f>
        <v>0</v>
      </c>
      <c r="I267" s="4">
        <f>IF(MOD(WEEKNUM(B239),2)=1, 50, 0)</f>
        <v>0</v>
      </c>
      <c r="J267" s="4">
        <v>30</v>
      </c>
      <c r="L267" s="4">
        <v>13</v>
      </c>
      <c r="M267" s="4">
        <v>40</v>
      </c>
      <c r="N267" s="4">
        <f t="shared" si="83"/>
        <v>0</v>
      </c>
      <c r="P267" s="4">
        <f t="shared" si="84"/>
        <v>0</v>
      </c>
      <c r="Q267" s="4">
        <f t="shared" si="90"/>
        <v>0</v>
      </c>
      <c r="R267" s="4">
        <f t="shared" si="85"/>
        <v>0</v>
      </c>
      <c r="T267" s="4">
        <f t="shared" si="82"/>
        <v>0</v>
      </c>
      <c r="AE267" s="4">
        <f t="shared" si="86"/>
        <v>83</v>
      </c>
      <c r="AF267" s="7">
        <f t="shared" si="89"/>
        <v>83</v>
      </c>
      <c r="AG267" s="4">
        <f t="shared" si="81"/>
        <v>0</v>
      </c>
      <c r="AK267" s="4">
        <f t="shared" si="87"/>
        <v>12866</v>
      </c>
      <c r="AN267" s="2">
        <f t="shared" si="88"/>
        <v>45977</v>
      </c>
    </row>
    <row r="268" spans="2:40">
      <c r="B268" s="2">
        <f>B267+7</f>
        <v>45984</v>
      </c>
      <c r="C268" s="7">
        <f>(C267 + AG267 + AH267 + AI267 +AJ267)-AF267</f>
        <v>12866</v>
      </c>
      <c r="D268" s="4">
        <f>IF(MOD(WEEKNUM(B268),8)=1, 79, 0)</f>
        <v>0</v>
      </c>
      <c r="E268" s="4">
        <f>IF(WEEKNUM(B268)=WEEKNUM(EOMONTH(B268,0)), 15, 0)</f>
        <v>0</v>
      </c>
      <c r="F268" s="4">
        <f>IF(WEEKNUM(B268)=WEEKNUM(EOMONTH(B268,0)), 20, 0)</f>
        <v>0</v>
      </c>
      <c r="I268" s="4">
        <f>IF(MOD(WEEKNUM(B240),2)=1, 50, 0)</f>
        <v>50</v>
      </c>
      <c r="J268" s="4">
        <v>30</v>
      </c>
      <c r="L268" s="4">
        <v>13</v>
      </c>
      <c r="M268" s="4">
        <v>40</v>
      </c>
      <c r="N268" s="4">
        <f t="shared" si="83"/>
        <v>0</v>
      </c>
      <c r="P268" s="4">
        <f t="shared" si="84"/>
        <v>0</v>
      </c>
      <c r="Q268" s="4">
        <f t="shared" si="90"/>
        <v>0</v>
      </c>
      <c r="R268" s="4">
        <f t="shared" si="85"/>
        <v>0</v>
      </c>
      <c r="T268" s="4">
        <f t="shared" si="82"/>
        <v>0</v>
      </c>
      <c r="AE268" s="4">
        <f t="shared" si="86"/>
        <v>133</v>
      </c>
      <c r="AF268" s="7">
        <f t="shared" si="89"/>
        <v>133</v>
      </c>
      <c r="AG268" s="4">
        <f t="shared" si="81"/>
        <v>0</v>
      </c>
      <c r="AK268" s="4">
        <f t="shared" si="87"/>
        <v>12733</v>
      </c>
      <c r="AN268" s="2">
        <f t="shared" si="88"/>
        <v>45984</v>
      </c>
    </row>
    <row r="269" spans="2:40">
      <c r="B269" s="2">
        <f>B268+7</f>
        <v>45991</v>
      </c>
      <c r="C269" s="7">
        <f>(C268 + AG268 + AH268 + AI268 +AJ268)-AF268</f>
        <v>12733</v>
      </c>
      <c r="D269" s="4">
        <f>IF(MOD(WEEKNUM(B269),8)=1, 79, 0)</f>
        <v>79</v>
      </c>
      <c r="E269" s="4">
        <f>IF(WEEKNUM(B269)=WEEKNUM(EOMONTH(B269,0)), 15, 0)</f>
        <v>15</v>
      </c>
      <c r="F269" s="4">
        <f>IF(WEEKNUM(B269)=WEEKNUM(EOMONTH(B269,0)), 20, 0)</f>
        <v>20</v>
      </c>
      <c r="I269" s="4">
        <f>IF(MOD(WEEKNUM(B241),2)=1, 50, 0)</f>
        <v>0</v>
      </c>
      <c r="J269" s="4">
        <v>30</v>
      </c>
      <c r="L269" s="4">
        <v>13</v>
      </c>
      <c r="M269" s="4">
        <v>40</v>
      </c>
      <c r="N269" s="4">
        <f t="shared" si="83"/>
        <v>50</v>
      </c>
      <c r="P269" s="4">
        <f t="shared" si="84"/>
        <v>750</v>
      </c>
      <c r="Q269" s="4">
        <f t="shared" si="90"/>
        <v>0</v>
      </c>
      <c r="R269" s="4">
        <f>IF(WEEKNUM(B269)=WEEKNUM(EOMONTH(B269,0)), 250, 0)</f>
        <v>250</v>
      </c>
      <c r="T269" s="4">
        <f t="shared" si="82"/>
        <v>76</v>
      </c>
      <c r="AE269" s="4">
        <f t="shared" si="86"/>
        <v>247</v>
      </c>
      <c r="AF269" s="7">
        <f t="shared" si="89"/>
        <v>1323</v>
      </c>
      <c r="AG269" s="4">
        <f t="shared" si="81"/>
        <v>2590</v>
      </c>
      <c r="AK269" s="4">
        <f t="shared" si="87"/>
        <v>12486</v>
      </c>
      <c r="AN269" s="2">
        <f t="shared" si="88"/>
        <v>45991</v>
      </c>
    </row>
    <row r="270" spans="2:40">
      <c r="B270" s="2">
        <f>B269+7</f>
        <v>45998</v>
      </c>
      <c r="C270" s="7">
        <f>(C269 + AG269 + AH269 + AI269 +AJ269)-AF269</f>
        <v>14000</v>
      </c>
      <c r="D270" s="4">
        <f>IF(MOD(WEEKNUM(B270),8)=1, 79, 0)</f>
        <v>0</v>
      </c>
      <c r="E270" s="4">
        <f>IF(WEEKNUM(B270)=WEEKNUM(EOMONTH(B270,0)), 15, 0)</f>
        <v>0</v>
      </c>
      <c r="F270" s="4">
        <f>IF(WEEKNUM(B270)=WEEKNUM(EOMONTH(B270,0)), 20, 0)</f>
        <v>0</v>
      </c>
      <c r="I270" s="4">
        <f>IF(MOD(WEEKNUM(B242),2)=1, 50, 0)</f>
        <v>50</v>
      </c>
      <c r="J270" s="4">
        <v>30</v>
      </c>
      <c r="L270" s="4">
        <v>13</v>
      </c>
      <c r="M270" s="4">
        <v>40</v>
      </c>
      <c r="N270" s="4">
        <f t="shared" si="83"/>
        <v>0</v>
      </c>
      <c r="P270" s="4">
        <f t="shared" si="84"/>
        <v>0</v>
      </c>
      <c r="Q270" s="4">
        <f t="shared" si="90"/>
        <v>0</v>
      </c>
      <c r="R270" s="4">
        <f t="shared" si="85"/>
        <v>0</v>
      </c>
      <c r="T270" s="4">
        <f t="shared" si="82"/>
        <v>0</v>
      </c>
      <c r="AE270" s="4">
        <f t="shared" si="86"/>
        <v>133</v>
      </c>
      <c r="AF270" s="7">
        <f t="shared" si="89"/>
        <v>133</v>
      </c>
      <c r="AG270" s="4">
        <f t="shared" si="81"/>
        <v>0</v>
      </c>
      <c r="AK270" s="4">
        <f t="shared" si="87"/>
        <v>13867</v>
      </c>
      <c r="AN270" s="2">
        <f t="shared" si="88"/>
        <v>45998</v>
      </c>
    </row>
    <row r="271" spans="2:40">
      <c r="B271" s="2">
        <f t="shared" ref="B271:B291" si="91">B270+7</f>
        <v>46005</v>
      </c>
      <c r="C271" s="7">
        <f t="shared" ref="C271:C291" si="92">(C270 + AG270 + AH270 + AI270 +AJ270)-AF270</f>
        <v>13867</v>
      </c>
      <c r="D271" s="4">
        <f t="shared" ref="D271:D291" si="93">IF(MOD(WEEKNUM(B271),8)=1, 79, 0)</f>
        <v>0</v>
      </c>
      <c r="E271" s="4">
        <f t="shared" ref="E271:E291" si="94">IF(WEEKNUM(B271)=WEEKNUM(EOMONTH(B271,0)), 15, 0)</f>
        <v>0</v>
      </c>
      <c r="F271" s="4">
        <f t="shared" ref="F271:F291" si="95">IF(WEEKNUM(B271)=WEEKNUM(EOMONTH(B271,0)), 20, 0)</f>
        <v>0</v>
      </c>
      <c r="I271" s="4">
        <f t="shared" ref="I271:I273" si="96">IF(MOD(WEEKNUM(B243),2)=1, 50, 0)</f>
        <v>0</v>
      </c>
      <c r="J271" s="4">
        <v>30</v>
      </c>
      <c r="L271" s="4">
        <v>13</v>
      </c>
      <c r="M271" s="4">
        <v>40</v>
      </c>
      <c r="N271" s="4">
        <f t="shared" si="83"/>
        <v>0</v>
      </c>
      <c r="P271" s="4">
        <f t="shared" si="84"/>
        <v>0</v>
      </c>
      <c r="Q271" s="4">
        <f t="shared" si="90"/>
        <v>0</v>
      </c>
      <c r="R271" s="4">
        <f t="shared" si="85"/>
        <v>0</v>
      </c>
      <c r="T271" s="4">
        <f t="shared" si="82"/>
        <v>0</v>
      </c>
      <c r="AE271" s="4">
        <f t="shared" si="86"/>
        <v>83</v>
      </c>
      <c r="AF271" s="7">
        <f t="shared" si="89"/>
        <v>83</v>
      </c>
      <c r="AG271" s="4">
        <f t="shared" si="81"/>
        <v>0</v>
      </c>
      <c r="AK271" s="4">
        <f t="shared" si="87"/>
        <v>13784</v>
      </c>
      <c r="AN271" s="2">
        <f t="shared" si="88"/>
        <v>46005</v>
      </c>
    </row>
    <row r="272" spans="2:40">
      <c r="B272" s="2">
        <f t="shared" si="91"/>
        <v>46012</v>
      </c>
      <c r="C272" s="7">
        <f t="shared" si="92"/>
        <v>13784</v>
      </c>
      <c r="D272" s="4">
        <f t="shared" si="93"/>
        <v>0</v>
      </c>
      <c r="E272" s="4">
        <f t="shared" si="94"/>
        <v>0</v>
      </c>
      <c r="F272" s="4">
        <f t="shared" si="95"/>
        <v>0</v>
      </c>
      <c r="I272" s="4">
        <f t="shared" si="96"/>
        <v>50</v>
      </c>
      <c r="J272" s="4">
        <v>30</v>
      </c>
      <c r="L272" s="4">
        <v>13</v>
      </c>
      <c r="M272" s="4">
        <v>40</v>
      </c>
      <c r="N272" s="4">
        <f t="shared" si="83"/>
        <v>0</v>
      </c>
      <c r="P272" s="4">
        <f t="shared" si="84"/>
        <v>0</v>
      </c>
      <c r="Q272" s="4">
        <f t="shared" si="90"/>
        <v>0</v>
      </c>
      <c r="R272" s="4">
        <f t="shared" si="85"/>
        <v>0</v>
      </c>
      <c r="T272" s="4">
        <f t="shared" si="82"/>
        <v>0</v>
      </c>
      <c r="AE272" s="4">
        <f t="shared" si="86"/>
        <v>133</v>
      </c>
      <c r="AF272" s="7">
        <f t="shared" si="89"/>
        <v>133</v>
      </c>
      <c r="AG272" s="4">
        <f t="shared" si="81"/>
        <v>0</v>
      </c>
      <c r="AK272" s="4">
        <f t="shared" si="87"/>
        <v>13651</v>
      </c>
      <c r="AN272" s="2">
        <f t="shared" si="88"/>
        <v>46012</v>
      </c>
    </row>
    <row r="273" spans="1:50">
      <c r="B273" s="2">
        <f t="shared" si="91"/>
        <v>46019</v>
      </c>
      <c r="C273" s="7">
        <f t="shared" si="92"/>
        <v>13651</v>
      </c>
      <c r="D273" s="4">
        <f t="shared" si="93"/>
        <v>0</v>
      </c>
      <c r="E273" s="4">
        <f t="shared" si="94"/>
        <v>15</v>
      </c>
      <c r="F273" s="4">
        <f t="shared" si="95"/>
        <v>20</v>
      </c>
      <c r="I273" s="4">
        <f t="shared" si="96"/>
        <v>0</v>
      </c>
      <c r="J273" s="4">
        <v>30</v>
      </c>
      <c r="L273" s="4">
        <v>13</v>
      </c>
      <c r="M273" s="4">
        <v>40</v>
      </c>
      <c r="N273" s="4">
        <f t="shared" si="83"/>
        <v>0</v>
      </c>
      <c r="P273" s="4">
        <f t="shared" si="84"/>
        <v>750</v>
      </c>
      <c r="Q273" s="4">
        <f t="shared" si="90"/>
        <v>0</v>
      </c>
      <c r="R273" s="4">
        <f t="shared" si="85"/>
        <v>250</v>
      </c>
      <c r="T273" s="4">
        <f t="shared" si="82"/>
        <v>76</v>
      </c>
      <c r="AE273" s="4">
        <f t="shared" si="86"/>
        <v>118</v>
      </c>
      <c r="AF273" s="7">
        <f t="shared" si="89"/>
        <v>1194</v>
      </c>
      <c r="AG273" s="4">
        <f t="shared" si="81"/>
        <v>2590</v>
      </c>
      <c r="AK273" s="4">
        <f t="shared" si="87"/>
        <v>13533</v>
      </c>
      <c r="AN273" s="2">
        <f t="shared" si="88"/>
        <v>46019</v>
      </c>
    </row>
    <row r="274" spans="1:50">
      <c r="B274" s="2"/>
      <c r="AK274" s="4"/>
      <c r="AN274" s="2"/>
    </row>
    <row r="275" spans="1:50">
      <c r="A275" s="20"/>
      <c r="B275" s="20">
        <v>2026</v>
      </c>
      <c r="C275" s="19"/>
      <c r="D275" s="21">
        <f>SUM(D221:D273)</f>
        <v>474</v>
      </c>
      <c r="E275" s="21">
        <f t="shared" ref="E275:AJ275" si="97">SUM(E221:E273)</f>
        <v>180</v>
      </c>
      <c r="F275" s="21">
        <f t="shared" si="97"/>
        <v>240</v>
      </c>
      <c r="G275" s="21">
        <f t="shared" si="97"/>
        <v>0</v>
      </c>
      <c r="H275" s="21">
        <f t="shared" si="97"/>
        <v>0</v>
      </c>
      <c r="I275" s="21">
        <f t="shared" si="97"/>
        <v>1350</v>
      </c>
      <c r="J275" s="21">
        <f t="shared" si="97"/>
        <v>1560</v>
      </c>
      <c r="K275" s="21">
        <f t="shared" si="97"/>
        <v>0</v>
      </c>
      <c r="L275" s="21">
        <f t="shared" si="97"/>
        <v>676</v>
      </c>
      <c r="M275" s="21">
        <f t="shared" si="97"/>
        <v>2080</v>
      </c>
      <c r="N275" s="21">
        <f t="shared" si="97"/>
        <v>300</v>
      </c>
      <c r="O275" s="21">
        <f t="shared" si="97"/>
        <v>0</v>
      </c>
      <c r="P275" s="21">
        <f t="shared" si="97"/>
        <v>9000</v>
      </c>
      <c r="Q275" s="21">
        <f t="shared" si="97"/>
        <v>1680</v>
      </c>
      <c r="R275" s="21">
        <f t="shared" si="97"/>
        <v>3000</v>
      </c>
      <c r="S275" s="21">
        <f t="shared" si="97"/>
        <v>0</v>
      </c>
      <c r="T275" s="21">
        <f t="shared" si="97"/>
        <v>912</v>
      </c>
      <c r="U275" s="21">
        <f t="shared" si="97"/>
        <v>200</v>
      </c>
      <c r="V275" s="21">
        <f t="shared" si="97"/>
        <v>0</v>
      </c>
      <c r="W275" s="21">
        <f t="shared" si="97"/>
        <v>0</v>
      </c>
      <c r="X275" s="21">
        <f t="shared" si="97"/>
        <v>0</v>
      </c>
      <c r="Y275" s="21">
        <f t="shared" si="97"/>
        <v>0</v>
      </c>
      <c r="Z275" s="21">
        <f t="shared" si="97"/>
        <v>0</v>
      </c>
      <c r="AA275" s="21">
        <f t="shared" si="97"/>
        <v>0</v>
      </c>
      <c r="AB275" s="21">
        <f t="shared" si="97"/>
        <v>0</v>
      </c>
      <c r="AC275" s="21">
        <f t="shared" si="97"/>
        <v>0</v>
      </c>
      <c r="AD275" s="21">
        <f t="shared" si="97"/>
        <v>0</v>
      </c>
      <c r="AE275" s="21">
        <f t="shared" si="97"/>
        <v>7060</v>
      </c>
      <c r="AF275" s="21">
        <f t="shared" si="97"/>
        <v>21652</v>
      </c>
      <c r="AG275" s="21">
        <f t="shared" si="97"/>
        <v>31080</v>
      </c>
      <c r="AH275" s="21">
        <f t="shared" si="97"/>
        <v>0</v>
      </c>
      <c r="AI275" s="21">
        <f t="shared" si="97"/>
        <v>0</v>
      </c>
      <c r="AJ275" s="21">
        <f t="shared" si="97"/>
        <v>0</v>
      </c>
      <c r="AK275" s="4"/>
      <c r="AL275" s="20"/>
      <c r="AM275" s="20"/>
      <c r="AN275" s="2"/>
      <c r="AO275" s="20"/>
      <c r="AP275" s="20"/>
      <c r="AQ275" s="20"/>
      <c r="AR275" s="20"/>
      <c r="AS275" s="20"/>
      <c r="AT275" s="20"/>
      <c r="AU275" s="20"/>
      <c r="AV275" s="21"/>
      <c r="AW275" s="21"/>
      <c r="AX275" s="20"/>
    </row>
    <row r="276" spans="1:50">
      <c r="A276" s="20"/>
      <c r="B276" s="22" t="s">
        <v>104</v>
      </c>
      <c r="C276" s="19"/>
      <c r="D276" s="21">
        <f>SUM(D116:D157,D162:D214, D222:D273)</f>
        <v>2839</v>
      </c>
      <c r="E276" s="21">
        <f t="shared" ref="E276:AJ276" si="98">SUM(E116:E157,E162:E214, E222:E273)</f>
        <v>975</v>
      </c>
      <c r="F276" s="21">
        <f t="shared" si="98"/>
        <v>1256</v>
      </c>
      <c r="G276" s="21">
        <f>SUM(G116:G157,G162:G214, G222:G273)</f>
        <v>1585</v>
      </c>
      <c r="H276" s="21">
        <f t="shared" si="98"/>
        <v>581</v>
      </c>
      <c r="I276" s="21">
        <f t="shared" si="98"/>
        <v>8914</v>
      </c>
      <c r="J276" s="21">
        <f t="shared" si="98"/>
        <v>8940</v>
      </c>
      <c r="K276" s="21">
        <f t="shared" si="98"/>
        <v>1529</v>
      </c>
      <c r="L276" s="21">
        <f t="shared" si="98"/>
        <v>3860</v>
      </c>
      <c r="M276" s="21">
        <f t="shared" si="98"/>
        <v>9805</v>
      </c>
      <c r="N276" s="21">
        <f t="shared" si="98"/>
        <v>1430</v>
      </c>
      <c r="O276" s="21">
        <f t="shared" si="98"/>
        <v>752</v>
      </c>
      <c r="P276" s="21">
        <f t="shared" si="98"/>
        <v>20862</v>
      </c>
      <c r="Q276" s="21">
        <f t="shared" si="98"/>
        <v>24460</v>
      </c>
      <c r="R276" s="21">
        <f t="shared" si="98"/>
        <v>30250</v>
      </c>
      <c r="S276" s="21">
        <f t="shared" si="98"/>
        <v>15000</v>
      </c>
      <c r="T276" s="21">
        <f t="shared" si="98"/>
        <v>5126</v>
      </c>
      <c r="U276" s="21">
        <f t="shared" si="98"/>
        <v>3227</v>
      </c>
      <c r="V276" s="21">
        <f t="shared" si="98"/>
        <v>0</v>
      </c>
      <c r="W276" s="21">
        <f t="shared" si="98"/>
        <v>160</v>
      </c>
      <c r="X276" s="21">
        <f t="shared" si="98"/>
        <v>0</v>
      </c>
      <c r="Y276" s="21">
        <f t="shared" si="98"/>
        <v>1264</v>
      </c>
      <c r="Z276" s="21">
        <f t="shared" si="98"/>
        <v>420</v>
      </c>
      <c r="AA276" s="21">
        <f t="shared" si="98"/>
        <v>1035</v>
      </c>
      <c r="AB276" s="21">
        <f t="shared" si="98"/>
        <v>0</v>
      </c>
      <c r="AC276" s="21">
        <f t="shared" si="98"/>
        <v>14285</v>
      </c>
      <c r="AD276" s="21">
        <f t="shared" si="98"/>
        <v>287</v>
      </c>
      <c r="AE276" s="21"/>
      <c r="AF276" s="21">
        <f t="shared" si="98"/>
        <v>158842</v>
      </c>
      <c r="AG276" s="21">
        <f t="shared" si="98"/>
        <v>172497</v>
      </c>
      <c r="AH276" s="21">
        <f t="shared" si="98"/>
        <v>887</v>
      </c>
      <c r="AI276" s="21">
        <f t="shared" si="98"/>
        <v>80</v>
      </c>
      <c r="AJ276" s="21">
        <f t="shared" si="98"/>
        <v>1162</v>
      </c>
      <c r="AK276" s="4"/>
      <c r="AL276" s="20"/>
      <c r="AM276" s="20"/>
      <c r="AN276" s="2" t="str">
        <f t="shared" si="88"/>
        <v>All-time</v>
      </c>
      <c r="AO276" s="20"/>
      <c r="AP276" s="20"/>
      <c r="AQ276" s="20"/>
      <c r="AR276" s="20"/>
      <c r="AS276" s="20"/>
      <c r="AT276" s="20"/>
      <c r="AU276" s="20"/>
      <c r="AV276" s="21"/>
      <c r="AW276" s="21"/>
      <c r="AX276" s="20"/>
    </row>
    <row r="277" spans="1:50">
      <c r="B277" s="2" t="s">
        <v>106</v>
      </c>
      <c r="AK277" s="4"/>
      <c r="AN277" s="2" t="str">
        <f t="shared" si="88"/>
        <v>"2028"</v>
      </c>
    </row>
    <row r="278" spans="1:50">
      <c r="B278" s="2"/>
      <c r="AK278" s="4"/>
      <c r="AN278" s="2"/>
    </row>
    <row r="279" spans="1:50">
      <c r="B279" s="2">
        <f>B273+7</f>
        <v>46026</v>
      </c>
      <c r="C279" s="7">
        <f>(C273 + AG273 + AH273 + AI273 +AJ273)-AF273</f>
        <v>15047</v>
      </c>
      <c r="D279" s="4">
        <f t="shared" si="93"/>
        <v>0</v>
      </c>
      <c r="E279" s="4">
        <f t="shared" si="94"/>
        <v>0</v>
      </c>
      <c r="F279" s="4">
        <f t="shared" si="95"/>
        <v>0</v>
      </c>
      <c r="I279" s="4">
        <f>IF(MOD(WEEKNUM(B246),2)=1, 50, 0)</f>
        <v>50</v>
      </c>
      <c r="J279" s="4">
        <v>30</v>
      </c>
      <c r="L279" s="4">
        <v>13</v>
      </c>
      <c r="M279" s="4">
        <v>40</v>
      </c>
      <c r="N279" s="4">
        <f t="shared" si="83"/>
        <v>0</v>
      </c>
      <c r="P279" s="4">
        <f t="shared" si="84"/>
        <v>0</v>
      </c>
      <c r="Q279" s="4">
        <f t="shared" si="90"/>
        <v>0</v>
      </c>
      <c r="R279" s="4">
        <f t="shared" si="85"/>
        <v>0</v>
      </c>
      <c r="T279" s="4">
        <f t="shared" si="82"/>
        <v>0</v>
      </c>
      <c r="AE279" s="4">
        <f t="shared" si="86"/>
        <v>133</v>
      </c>
      <c r="AF279" s="7">
        <f t="shared" si="89"/>
        <v>133</v>
      </c>
      <c r="AG279" s="4">
        <f t="shared" si="81"/>
        <v>0</v>
      </c>
      <c r="AK279" s="4">
        <f t="shared" si="87"/>
        <v>14914</v>
      </c>
      <c r="AN279" s="2">
        <f t="shared" si="88"/>
        <v>46026</v>
      </c>
    </row>
    <row r="280" spans="1:50">
      <c r="B280" s="2">
        <f t="shared" si="91"/>
        <v>46033</v>
      </c>
      <c r="C280" s="7">
        <f t="shared" si="92"/>
        <v>14914</v>
      </c>
      <c r="D280" s="4">
        <f t="shared" si="93"/>
        <v>0</v>
      </c>
      <c r="E280" s="4">
        <f t="shared" si="94"/>
        <v>0</v>
      </c>
      <c r="F280" s="4">
        <f t="shared" si="95"/>
        <v>0</v>
      </c>
      <c r="I280" s="4">
        <f>IF(MOD(WEEKNUM(B247),2)=1, 50, 0)</f>
        <v>50</v>
      </c>
      <c r="J280" s="4">
        <v>30</v>
      </c>
      <c r="L280" s="4">
        <v>13</v>
      </c>
      <c r="M280" s="4">
        <v>40</v>
      </c>
      <c r="N280" s="4">
        <f t="shared" si="83"/>
        <v>0</v>
      </c>
      <c r="P280" s="4">
        <f t="shared" si="84"/>
        <v>0</v>
      </c>
      <c r="Q280" s="4">
        <f t="shared" si="90"/>
        <v>0</v>
      </c>
      <c r="R280" s="4">
        <f t="shared" si="85"/>
        <v>0</v>
      </c>
      <c r="T280" s="4">
        <f t="shared" si="82"/>
        <v>0</v>
      </c>
      <c r="AE280" s="4">
        <f t="shared" si="86"/>
        <v>133</v>
      </c>
      <c r="AF280" s="7">
        <f t="shared" si="89"/>
        <v>133</v>
      </c>
      <c r="AG280" s="4">
        <f t="shared" si="81"/>
        <v>0</v>
      </c>
      <c r="AK280" s="4">
        <f t="shared" si="87"/>
        <v>14781</v>
      </c>
      <c r="AN280" s="2">
        <f t="shared" si="88"/>
        <v>46033</v>
      </c>
    </row>
    <row r="281" spans="1:50">
      <c r="B281" s="2">
        <f t="shared" si="91"/>
        <v>46040</v>
      </c>
      <c r="C281" s="7">
        <f t="shared" si="92"/>
        <v>14781</v>
      </c>
      <c r="D281" s="4">
        <f t="shared" si="93"/>
        <v>0</v>
      </c>
      <c r="E281" s="4">
        <f t="shared" si="94"/>
        <v>0</v>
      </c>
      <c r="F281" s="4">
        <f t="shared" si="95"/>
        <v>0</v>
      </c>
      <c r="I281" s="4">
        <f>IF(MOD(WEEKNUM(B248),2)=1, 50, 0)</f>
        <v>0</v>
      </c>
      <c r="J281" s="4">
        <v>30</v>
      </c>
      <c r="L281" s="4">
        <v>13</v>
      </c>
      <c r="M281" s="4">
        <v>40</v>
      </c>
      <c r="N281" s="4">
        <f t="shared" si="83"/>
        <v>0</v>
      </c>
      <c r="P281" s="4">
        <f t="shared" si="84"/>
        <v>0</v>
      </c>
      <c r="Q281" s="4">
        <f t="shared" si="90"/>
        <v>0</v>
      </c>
      <c r="R281" s="4">
        <f t="shared" si="85"/>
        <v>0</v>
      </c>
      <c r="T281" s="4">
        <f t="shared" si="82"/>
        <v>0</v>
      </c>
      <c r="AE281" s="4">
        <f t="shared" si="86"/>
        <v>83</v>
      </c>
      <c r="AF281" s="7">
        <f t="shared" si="89"/>
        <v>83</v>
      </c>
      <c r="AG281" s="4">
        <f t="shared" si="81"/>
        <v>0</v>
      </c>
      <c r="AK281" s="4">
        <f t="shared" si="87"/>
        <v>14698</v>
      </c>
      <c r="AN281" s="2">
        <f t="shared" si="88"/>
        <v>46040</v>
      </c>
    </row>
    <row r="282" spans="1:50">
      <c r="B282" s="2">
        <f t="shared" si="91"/>
        <v>46047</v>
      </c>
      <c r="C282" s="7">
        <f t="shared" si="92"/>
        <v>14698</v>
      </c>
      <c r="D282" s="4">
        <f t="shared" si="93"/>
        <v>0</v>
      </c>
      <c r="E282" s="4">
        <f t="shared" si="94"/>
        <v>15</v>
      </c>
      <c r="F282" s="4">
        <f t="shared" si="95"/>
        <v>20</v>
      </c>
      <c r="I282" s="4">
        <f>IF(MOD(WEEKNUM(B249),2)=1, 50, 0)</f>
        <v>50</v>
      </c>
      <c r="J282" s="4">
        <v>30</v>
      </c>
      <c r="L282" s="4">
        <v>13</v>
      </c>
      <c r="M282" s="4">
        <v>40</v>
      </c>
      <c r="N282" s="4">
        <f t="shared" si="83"/>
        <v>0</v>
      </c>
      <c r="P282" s="4">
        <f t="shared" si="84"/>
        <v>750</v>
      </c>
      <c r="Q282" s="4">
        <f t="shared" si="90"/>
        <v>0</v>
      </c>
      <c r="R282" s="4">
        <f t="shared" si="85"/>
        <v>250</v>
      </c>
      <c r="T282" s="4">
        <f t="shared" si="82"/>
        <v>76</v>
      </c>
      <c r="AE282" s="4">
        <f t="shared" si="86"/>
        <v>168</v>
      </c>
      <c r="AF282" s="7">
        <f t="shared" si="89"/>
        <v>1244</v>
      </c>
      <c r="AG282" s="4">
        <f t="shared" si="81"/>
        <v>2590</v>
      </c>
      <c r="AK282" s="4">
        <f t="shared" si="87"/>
        <v>14530</v>
      </c>
      <c r="AN282" s="2">
        <f t="shared" si="88"/>
        <v>46047</v>
      </c>
    </row>
    <row r="283" spans="1:50">
      <c r="B283" s="2">
        <f t="shared" si="91"/>
        <v>46054</v>
      </c>
      <c r="C283" s="7">
        <f t="shared" si="92"/>
        <v>16044</v>
      </c>
      <c r="D283" s="4">
        <f t="shared" si="93"/>
        <v>0</v>
      </c>
      <c r="E283" s="4">
        <f t="shared" si="94"/>
        <v>0</v>
      </c>
      <c r="F283" s="4">
        <f t="shared" si="95"/>
        <v>0</v>
      </c>
      <c r="I283" s="4">
        <f>IF(MOD(WEEKNUM(B250),2)=1, 50, 0)</f>
        <v>0</v>
      </c>
      <c r="J283" s="4">
        <v>30</v>
      </c>
      <c r="L283" s="4">
        <v>13</v>
      </c>
      <c r="M283" s="4">
        <v>40</v>
      </c>
      <c r="N283" s="4">
        <f t="shared" si="83"/>
        <v>0</v>
      </c>
      <c r="P283" s="4">
        <f t="shared" si="84"/>
        <v>0</v>
      </c>
      <c r="Q283" s="4">
        <f t="shared" si="90"/>
        <v>0</v>
      </c>
      <c r="R283" s="4">
        <f t="shared" si="85"/>
        <v>0</v>
      </c>
      <c r="T283" s="4">
        <f t="shared" si="82"/>
        <v>0</v>
      </c>
      <c r="AE283" s="4">
        <f t="shared" si="86"/>
        <v>83</v>
      </c>
      <c r="AF283" s="7">
        <f t="shared" si="89"/>
        <v>83</v>
      </c>
      <c r="AG283" s="4">
        <f t="shared" si="81"/>
        <v>0</v>
      </c>
      <c r="AK283" s="4">
        <f t="shared" si="87"/>
        <v>15961</v>
      </c>
      <c r="AN283" s="2">
        <f t="shared" si="88"/>
        <v>46054</v>
      </c>
    </row>
    <row r="284" spans="1:50">
      <c r="B284" s="2">
        <f t="shared" si="91"/>
        <v>46061</v>
      </c>
      <c r="C284" s="7">
        <f t="shared" si="92"/>
        <v>15961</v>
      </c>
      <c r="D284" s="4">
        <f t="shared" si="93"/>
        <v>0</v>
      </c>
      <c r="E284" s="4">
        <f t="shared" si="94"/>
        <v>0</v>
      </c>
      <c r="F284" s="4">
        <f t="shared" si="95"/>
        <v>0</v>
      </c>
      <c r="I284" s="4">
        <f>IF(MOD(WEEKNUM(B251),2)=1, 50, 0)</f>
        <v>50</v>
      </c>
      <c r="J284" s="4">
        <v>30</v>
      </c>
      <c r="L284" s="4">
        <v>13</v>
      </c>
      <c r="M284" s="4">
        <v>40</v>
      </c>
      <c r="N284" s="4">
        <f t="shared" si="83"/>
        <v>0</v>
      </c>
      <c r="P284" s="4">
        <f t="shared" si="84"/>
        <v>0</v>
      </c>
      <c r="Q284" s="4">
        <f t="shared" si="90"/>
        <v>0</v>
      </c>
      <c r="R284" s="4">
        <f t="shared" si="85"/>
        <v>0</v>
      </c>
      <c r="T284" s="4">
        <f t="shared" si="82"/>
        <v>0</v>
      </c>
      <c r="AE284" s="4">
        <f t="shared" si="86"/>
        <v>133</v>
      </c>
      <c r="AF284" s="7">
        <f t="shared" si="89"/>
        <v>133</v>
      </c>
      <c r="AG284" s="4">
        <f t="shared" si="81"/>
        <v>0</v>
      </c>
      <c r="AK284" s="4">
        <f t="shared" si="87"/>
        <v>15828</v>
      </c>
      <c r="AN284" s="2">
        <f t="shared" si="88"/>
        <v>46061</v>
      </c>
    </row>
    <row r="285" spans="1:50">
      <c r="B285" s="2">
        <f t="shared" si="91"/>
        <v>46068</v>
      </c>
      <c r="C285" s="7">
        <f t="shared" si="92"/>
        <v>15828</v>
      </c>
      <c r="D285" s="4">
        <f t="shared" si="93"/>
        <v>0</v>
      </c>
      <c r="E285" s="4">
        <f t="shared" si="94"/>
        <v>0</v>
      </c>
      <c r="F285" s="4">
        <f t="shared" si="95"/>
        <v>0</v>
      </c>
      <c r="I285" s="4">
        <f>IF(MOD(WEEKNUM(B252),2)=1, 50, 0)</f>
        <v>0</v>
      </c>
      <c r="J285" s="4">
        <v>30</v>
      </c>
      <c r="L285" s="4">
        <v>13</v>
      </c>
      <c r="M285" s="4">
        <v>40</v>
      </c>
      <c r="N285" s="4">
        <f t="shared" si="83"/>
        <v>0</v>
      </c>
      <c r="P285" s="4">
        <f t="shared" si="84"/>
        <v>0</v>
      </c>
      <c r="Q285" s="4">
        <f t="shared" si="90"/>
        <v>0</v>
      </c>
      <c r="R285" s="4">
        <f t="shared" si="85"/>
        <v>0</v>
      </c>
      <c r="T285" s="4">
        <f t="shared" si="82"/>
        <v>0</v>
      </c>
      <c r="AE285" s="4">
        <f t="shared" si="86"/>
        <v>83</v>
      </c>
      <c r="AF285" s="7">
        <f t="shared" si="89"/>
        <v>83</v>
      </c>
      <c r="AG285" s="4">
        <f t="shared" si="81"/>
        <v>0</v>
      </c>
      <c r="AK285" s="4">
        <f t="shared" si="87"/>
        <v>15745</v>
      </c>
      <c r="AN285" s="2">
        <f t="shared" si="88"/>
        <v>46068</v>
      </c>
    </row>
    <row r="286" spans="1:50">
      <c r="B286" s="2">
        <f t="shared" si="91"/>
        <v>46075</v>
      </c>
      <c r="C286" s="7">
        <f t="shared" si="92"/>
        <v>15745</v>
      </c>
      <c r="D286" s="4">
        <f t="shared" si="93"/>
        <v>79</v>
      </c>
      <c r="E286" s="4">
        <f t="shared" si="94"/>
        <v>15</v>
      </c>
      <c r="F286" s="4">
        <f t="shared" si="95"/>
        <v>20</v>
      </c>
      <c r="I286" s="4">
        <f>IF(MOD(WEEKNUM(B253),2)=1, 50, 0)</f>
        <v>50</v>
      </c>
      <c r="J286" s="4">
        <v>30</v>
      </c>
      <c r="L286" s="4">
        <v>13</v>
      </c>
      <c r="M286" s="4">
        <v>40</v>
      </c>
      <c r="N286" s="4">
        <f t="shared" si="83"/>
        <v>50</v>
      </c>
      <c r="P286" s="4">
        <f t="shared" si="84"/>
        <v>750</v>
      </c>
      <c r="Q286" s="4">
        <f t="shared" si="90"/>
        <v>0</v>
      </c>
      <c r="R286" s="4">
        <f t="shared" si="85"/>
        <v>250</v>
      </c>
      <c r="T286" s="4">
        <f t="shared" si="82"/>
        <v>76</v>
      </c>
      <c r="AE286" s="4">
        <f t="shared" si="86"/>
        <v>297</v>
      </c>
      <c r="AF286" s="7">
        <f t="shared" si="89"/>
        <v>1373</v>
      </c>
      <c r="AG286" s="4">
        <f t="shared" si="81"/>
        <v>2590</v>
      </c>
      <c r="AK286" s="4">
        <f t="shared" si="87"/>
        <v>15448</v>
      </c>
      <c r="AN286" s="2">
        <f t="shared" si="88"/>
        <v>46075</v>
      </c>
    </row>
    <row r="287" spans="1:50">
      <c r="B287" s="2">
        <f t="shared" si="91"/>
        <v>46082</v>
      </c>
      <c r="C287" s="7">
        <f t="shared" si="92"/>
        <v>16962</v>
      </c>
      <c r="D287" s="4">
        <f t="shared" si="93"/>
        <v>0</v>
      </c>
      <c r="E287" s="4">
        <f t="shared" si="94"/>
        <v>0</v>
      </c>
      <c r="F287" s="4">
        <f t="shared" si="95"/>
        <v>0</v>
      </c>
      <c r="I287" s="4">
        <f>IF(MOD(WEEKNUM(B254),2)=1, 50, 0)</f>
        <v>0</v>
      </c>
      <c r="J287" s="4">
        <v>30</v>
      </c>
      <c r="L287" s="4">
        <v>13</v>
      </c>
      <c r="M287" s="4">
        <v>40</v>
      </c>
      <c r="N287" s="4">
        <f t="shared" si="83"/>
        <v>0</v>
      </c>
      <c r="P287" s="4">
        <f t="shared" si="84"/>
        <v>0</v>
      </c>
      <c r="Q287" s="4">
        <f t="shared" si="90"/>
        <v>0</v>
      </c>
      <c r="R287" s="4">
        <f t="shared" si="85"/>
        <v>0</v>
      </c>
      <c r="T287" s="4">
        <f t="shared" si="82"/>
        <v>0</v>
      </c>
      <c r="AE287" s="4">
        <f t="shared" si="86"/>
        <v>83</v>
      </c>
      <c r="AF287" s="7">
        <f t="shared" si="89"/>
        <v>83</v>
      </c>
      <c r="AG287" s="4">
        <f t="shared" si="81"/>
        <v>0</v>
      </c>
      <c r="AK287" s="4">
        <f t="shared" si="87"/>
        <v>16879</v>
      </c>
      <c r="AN287" s="2">
        <f t="shared" si="88"/>
        <v>46082</v>
      </c>
    </row>
    <row r="288" spans="1:50">
      <c r="B288" s="2">
        <f t="shared" si="91"/>
        <v>46089</v>
      </c>
      <c r="C288" s="7">
        <f t="shared" si="92"/>
        <v>16879</v>
      </c>
      <c r="D288" s="4">
        <f t="shared" si="93"/>
        <v>0</v>
      </c>
      <c r="E288" s="4">
        <f t="shared" si="94"/>
        <v>0</v>
      </c>
      <c r="F288" s="4">
        <f t="shared" si="95"/>
        <v>0</v>
      </c>
      <c r="I288" s="4">
        <f>IF(MOD(WEEKNUM(B255),2)=1, 50, 0)</f>
        <v>50</v>
      </c>
      <c r="J288" s="4">
        <v>30</v>
      </c>
      <c r="L288" s="4">
        <v>13</v>
      </c>
      <c r="M288" s="4">
        <v>40</v>
      </c>
      <c r="N288" s="4">
        <f t="shared" si="83"/>
        <v>0</v>
      </c>
      <c r="P288" s="4">
        <f t="shared" si="84"/>
        <v>0</v>
      </c>
      <c r="Q288" s="4">
        <f t="shared" si="90"/>
        <v>0</v>
      </c>
      <c r="R288" s="4">
        <f t="shared" si="85"/>
        <v>0</v>
      </c>
      <c r="T288" s="4">
        <f t="shared" si="82"/>
        <v>0</v>
      </c>
      <c r="AE288" s="4">
        <f t="shared" si="86"/>
        <v>133</v>
      </c>
      <c r="AF288" s="7">
        <f t="shared" si="89"/>
        <v>133</v>
      </c>
      <c r="AG288" s="4">
        <f t="shared" si="81"/>
        <v>0</v>
      </c>
      <c r="AK288" s="4">
        <f t="shared" si="87"/>
        <v>16746</v>
      </c>
      <c r="AN288" s="2">
        <f t="shared" si="88"/>
        <v>46089</v>
      </c>
    </row>
    <row r="289" spans="2:40">
      <c r="B289" s="2">
        <f t="shared" si="91"/>
        <v>46096</v>
      </c>
      <c r="C289" s="7">
        <f t="shared" si="92"/>
        <v>16746</v>
      </c>
      <c r="D289" s="4">
        <f t="shared" si="93"/>
        <v>0</v>
      </c>
      <c r="E289" s="4">
        <f t="shared" si="94"/>
        <v>0</v>
      </c>
      <c r="F289" s="4">
        <f t="shared" si="95"/>
        <v>0</v>
      </c>
      <c r="I289" s="4">
        <f>IF(MOD(WEEKNUM(B256),2)=1, 50, 0)</f>
        <v>0</v>
      </c>
      <c r="J289" s="4">
        <v>30</v>
      </c>
      <c r="L289" s="4">
        <v>13</v>
      </c>
      <c r="M289" s="4">
        <v>40</v>
      </c>
      <c r="N289" s="4">
        <f t="shared" si="83"/>
        <v>0</v>
      </c>
      <c r="P289" s="4">
        <f t="shared" si="84"/>
        <v>0</v>
      </c>
      <c r="Q289" s="4">
        <f t="shared" si="90"/>
        <v>0</v>
      </c>
      <c r="R289" s="4">
        <f t="shared" si="85"/>
        <v>0</v>
      </c>
      <c r="T289" s="4">
        <f t="shared" si="82"/>
        <v>0</v>
      </c>
      <c r="AE289" s="4">
        <f t="shared" si="86"/>
        <v>83</v>
      </c>
      <c r="AF289" s="7">
        <f t="shared" si="89"/>
        <v>83</v>
      </c>
      <c r="AG289" s="4">
        <f t="shared" si="81"/>
        <v>0</v>
      </c>
      <c r="AK289" s="4">
        <f t="shared" si="87"/>
        <v>16663</v>
      </c>
      <c r="AN289" s="2">
        <f t="shared" si="88"/>
        <v>46096</v>
      </c>
    </row>
    <row r="290" spans="2:40">
      <c r="B290" s="2">
        <f t="shared" si="91"/>
        <v>46103</v>
      </c>
      <c r="C290" s="7">
        <f t="shared" si="92"/>
        <v>16663</v>
      </c>
      <c r="D290" s="4">
        <f t="shared" si="93"/>
        <v>0</v>
      </c>
      <c r="E290" s="4">
        <f t="shared" si="94"/>
        <v>0</v>
      </c>
      <c r="F290" s="4">
        <f t="shared" si="95"/>
        <v>0</v>
      </c>
      <c r="I290" s="4">
        <f>IF(MOD(WEEKNUM(B257),2)=1, 50, 0)</f>
        <v>50</v>
      </c>
      <c r="J290" s="4">
        <v>30</v>
      </c>
      <c r="L290" s="4">
        <v>13</v>
      </c>
      <c r="M290" s="4">
        <v>40</v>
      </c>
      <c r="N290" s="4">
        <f t="shared" si="83"/>
        <v>0</v>
      </c>
      <c r="P290" s="4">
        <f t="shared" si="84"/>
        <v>0</v>
      </c>
      <c r="Q290" s="4">
        <f t="shared" si="90"/>
        <v>0</v>
      </c>
      <c r="R290" s="4">
        <f t="shared" si="85"/>
        <v>0</v>
      </c>
      <c r="T290" s="4">
        <f t="shared" si="82"/>
        <v>0</v>
      </c>
      <c r="AE290" s="4">
        <f t="shared" si="86"/>
        <v>133</v>
      </c>
      <c r="AF290" s="7">
        <f t="shared" si="89"/>
        <v>133</v>
      </c>
      <c r="AG290" s="4">
        <f t="shared" si="81"/>
        <v>0</v>
      </c>
      <c r="AK290" s="4">
        <f t="shared" si="87"/>
        <v>16530</v>
      </c>
      <c r="AN290" s="2">
        <f t="shared" si="88"/>
        <v>46103</v>
      </c>
    </row>
    <row r="291" spans="2:40">
      <c r="B291" s="2">
        <f t="shared" si="91"/>
        <v>46110</v>
      </c>
      <c r="C291" s="7">
        <f t="shared" si="92"/>
        <v>16530</v>
      </c>
      <c r="D291" s="4">
        <f t="shared" si="93"/>
        <v>0</v>
      </c>
      <c r="E291" s="4">
        <f t="shared" si="94"/>
        <v>15</v>
      </c>
      <c r="F291" s="4">
        <f t="shared" si="95"/>
        <v>20</v>
      </c>
      <c r="I291" s="4">
        <f>IF(MOD(WEEKNUM(B258),2)=1, 50, 0)</f>
        <v>0</v>
      </c>
      <c r="J291" s="4">
        <v>30</v>
      </c>
      <c r="L291" s="4">
        <v>13</v>
      </c>
      <c r="M291" s="4">
        <v>40</v>
      </c>
      <c r="N291" s="4">
        <f t="shared" si="83"/>
        <v>0</v>
      </c>
      <c r="P291" s="4">
        <f t="shared" si="84"/>
        <v>750</v>
      </c>
      <c r="Q291" s="4">
        <f t="shared" si="90"/>
        <v>0</v>
      </c>
      <c r="R291" s="4">
        <f t="shared" si="85"/>
        <v>250</v>
      </c>
      <c r="T291" s="4">
        <f t="shared" si="82"/>
        <v>76</v>
      </c>
      <c r="AE291" s="4">
        <f t="shared" si="86"/>
        <v>118</v>
      </c>
      <c r="AF291" s="7">
        <f t="shared" si="89"/>
        <v>1194</v>
      </c>
      <c r="AG291" s="4">
        <f t="shared" ref="AG291" si="99">IF(WEEKNUM(B291)=WEEKNUM(EOMONTH(B291,0)), 2590, 0)</f>
        <v>2590</v>
      </c>
      <c r="AK291" s="4">
        <f t="shared" si="87"/>
        <v>16412</v>
      </c>
      <c r="AN291" s="2">
        <f t="shared" si="88"/>
        <v>46110</v>
      </c>
    </row>
    <row r="292" spans="2:40">
      <c r="AE292" s="4">
        <f t="shared" si="86"/>
        <v>0</v>
      </c>
      <c r="AF292" s="7">
        <f t="shared" si="89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2024-03-19T08:07:33Z</dcterms:created>
  <dcterms:modified xsi:type="dcterms:W3CDTF">2025-01-15T10:21:49Z</dcterms:modified>
  <cp:category/>
  <cp:contentStatus/>
</cp:coreProperties>
</file>