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<sst xmlns="http://schemas.openxmlformats.org/spreadsheetml/2006/main" count="119" uniqueCount="60">
  <si>
    <t>Base Emb Size (*Emb&lt;Hid)</t>
  </si>
  <si>
    <t>Base Batch Size (Used 2^)</t>
  </si>
  <si>
    <t>Alt 1 - Emb</t>
  </si>
  <si>
    <t>Alt 1 - Batch Size</t>
  </si>
  <si>
    <t>Alt 2 - Emb</t>
  </si>
  <si>
    <t>Alt 2 - Batch Size</t>
  </si>
  <si>
    <t>Alt 3 - Emb</t>
  </si>
  <si>
    <t>Alt 3 - Batch Size</t>
  </si>
  <si>
    <t>BERT</t>
  </si>
  <si>
    <t>512 (0002)</t>
  </si>
  <si>
    <t>384 (0059)</t>
  </si>
  <si>
    <t>DistilBERT</t>
  </si>
  <si>
    <t>TinyBert</t>
  </si>
  <si>
    <t>768 (0059)</t>
  </si>
  <si>
    <t>Electra</t>
  </si>
  <si>
    <t>(*128)256</t>
  </si>
  <si>
    <t>768 (0002)</t>
  </si>
  <si>
    <t>-</t>
  </si>
  <si>
    <t>----------------------- NICE TO HAVE -----------------------</t>
  </si>
  <si>
    <t>Luuk</t>
  </si>
  <si>
    <t>Base Emb Size</t>
  </si>
  <si>
    <t>Batch</t>
  </si>
  <si>
    <t>Andrew</t>
  </si>
  <si>
    <t>Change model name</t>
  </si>
  <si>
    <t>Change CSV name</t>
  </si>
  <si>
    <t>CHANGE BACK MODEL!</t>
  </si>
  <si>
    <t>To Do</t>
  </si>
  <si>
    <t>TinyBERT</t>
  </si>
  <si>
    <t>CHANGE CSV NAME!</t>
  </si>
  <si>
    <t>Efficiency</t>
  </si>
  <si>
    <t>Embedding size</t>
  </si>
  <si>
    <t>Total training time (epochs only)</t>
  </si>
  <si>
    <t>Passage encoding + indexing time (eval)</t>
  </si>
  <si>
    <t>Inference time avg (ms)</t>
  </si>
  <si>
    <t>Inference time std dev (ms)</t>
  </si>
  <si>
    <t>TTT Drop</t>
  </si>
  <si>
    <t>PEI Drop</t>
  </si>
  <si>
    <t>Inf Avg Drop</t>
  </si>
  <si>
    <t>Inf Std dev</t>
  </si>
  <si>
    <t>DPR (original)</t>
  </si>
  <si>
    <t>unknown</t>
  </si>
  <si>
    <t>Luuk OLD</t>
  </si>
  <si>
    <t>Baseline</t>
  </si>
  <si>
    <t>768 (batch 8)</t>
  </si>
  <si>
    <t>768 (batch 16)</t>
  </si>
  <si>
    <t>312 (batch 64)</t>
  </si>
  <si>
    <t>312 (batch 16)</t>
  </si>
  <si>
    <t>ELECTRA</t>
  </si>
  <si>
    <t>256 (batch 16)</t>
  </si>
  <si>
    <t>Performance</t>
  </si>
  <si>
    <t>Acc@1</t>
  </si>
  <si>
    <t>Acc@20</t>
  </si>
  <si>
    <t>Acc@100</t>
  </si>
  <si>
    <t>MRR</t>
  </si>
  <si>
    <t>Acc@1 Drop</t>
  </si>
  <si>
    <t>Acc@20 Drop</t>
  </si>
  <si>
    <t>Acc@100 Drop</t>
  </si>
  <si>
    <t>MRR Drop</t>
  </si>
  <si>
    <t>RAM usage</t>
  </si>
  <si>
    <t>Change in RAM usage after FAISS indexing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</si>
</sst>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color rgb="FFFF0000"/>
      <name val="Arial"/>
    </font>
    <font>
      <i/>
      <color theme="1"/>
      <name val="Arial"/>
    </font>
    <font>
      <sz val="11.0"/>
      <color rgb="FF000000"/>
      <name val="Inconsolata"/>
    </font>
    <font>
      <b/>
      <i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5" fillId="0" fontId="2" numFmtId="0" xfId="0" applyBorder="1" applyFont="1"/>
    <xf borderId="8" fillId="0" fontId="2" numFmtId="0" xfId="0" applyBorder="1" applyFont="1"/>
    <xf borderId="0" fillId="3" fontId="3" numFmtId="0" xfId="0" applyAlignment="1" applyFill="1" applyFont="1">
      <alignment horizontal="center"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8" fillId="0" fontId="2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2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7" fontId="2" numFmtId="0" xfId="0" applyFill="1" applyFont="1"/>
    <xf borderId="0" fillId="0" fontId="1" numFmtId="0" xfId="0" applyAlignment="1" applyFont="1">
      <alignment horizontal="center" readingOrder="0"/>
    </xf>
    <xf borderId="0" fillId="8" fontId="2" numFmtId="0" xfId="0" applyAlignment="1" applyFill="1" applyFont="1">
      <alignment readingOrder="0"/>
    </xf>
    <xf borderId="0" fillId="9" fontId="6" numFmtId="0" xfId="0" applyFill="1" applyFont="1"/>
    <xf borderId="0" fillId="0" fontId="1" numFmtId="164" xfId="0" applyFont="1" applyNumberFormat="1"/>
    <xf borderId="0" fillId="0" fontId="1" numFmtId="0" xfId="0" applyFont="1"/>
    <xf borderId="0" fillId="0" fontId="7" numFmtId="0" xfId="0" applyAlignment="1" applyFont="1">
      <alignment horizontal="center" readingOrder="0"/>
    </xf>
    <xf borderId="0" fillId="9" fontId="6" numFmtId="0" xfId="0" applyFont="1"/>
    <xf borderId="0" fillId="7" fontId="2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5.57"/>
    <col customWidth="1" min="3" max="3" width="25.0"/>
    <col customWidth="1" min="5" max="5" width="15.71"/>
    <col customWidth="1" min="7" max="7" width="15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 t="s">
        <v>8</v>
      </c>
      <c r="B2" s="2">
        <v>768.0</v>
      </c>
      <c r="C2" s="2">
        <v>16.0</v>
      </c>
      <c r="D2" s="2" t="s">
        <v>9</v>
      </c>
      <c r="E2" s="3">
        <v>16.0</v>
      </c>
      <c r="F2" s="2" t="s">
        <v>10</v>
      </c>
      <c r="G2" s="3">
        <v>16.0</v>
      </c>
    </row>
    <row r="3">
      <c r="A3" s="1" t="s">
        <v>11</v>
      </c>
      <c r="B3" s="2">
        <v>768.0</v>
      </c>
      <c r="C3" s="2">
        <v>64.0</v>
      </c>
      <c r="D3" s="2">
        <v>512.0</v>
      </c>
      <c r="E3" s="3">
        <v>64.0</v>
      </c>
      <c r="F3" s="2">
        <v>384.0</v>
      </c>
      <c r="G3" s="3">
        <v>64.0</v>
      </c>
    </row>
    <row r="4">
      <c r="A4" s="1" t="s">
        <v>12</v>
      </c>
      <c r="B4" s="2">
        <v>312.0</v>
      </c>
      <c r="C4" s="2">
        <v>128.0</v>
      </c>
      <c r="D4" s="2" t="s">
        <v>9</v>
      </c>
      <c r="E4" s="3">
        <v>128.0</v>
      </c>
      <c r="F4" s="2" t="s">
        <v>10</v>
      </c>
      <c r="G4" s="3">
        <v>128.0</v>
      </c>
      <c r="H4" s="2" t="s">
        <v>13</v>
      </c>
      <c r="I4" s="3">
        <v>128.0</v>
      </c>
    </row>
    <row r="5">
      <c r="A5" s="1" t="s">
        <v>14</v>
      </c>
      <c r="B5" s="4" t="s">
        <v>15</v>
      </c>
      <c r="C5" s="2">
        <v>64.0</v>
      </c>
      <c r="D5" s="2" t="s">
        <v>9</v>
      </c>
      <c r="E5" s="3">
        <v>64.0</v>
      </c>
      <c r="F5" s="2" t="s">
        <v>10</v>
      </c>
      <c r="G5" s="3">
        <v>64.0</v>
      </c>
      <c r="H5" s="2" t="s">
        <v>16</v>
      </c>
      <c r="I5" s="3">
        <v>64.0</v>
      </c>
    </row>
    <row r="10">
      <c r="A10" s="5" t="s">
        <v>8</v>
      </c>
      <c r="B10" s="6">
        <v>768.0</v>
      </c>
      <c r="C10" s="6">
        <v>512.0</v>
      </c>
      <c r="D10" s="6">
        <v>384.0</v>
      </c>
      <c r="E10" s="7" t="s">
        <v>17</v>
      </c>
    </row>
    <row r="11">
      <c r="A11" s="8" t="s">
        <v>11</v>
      </c>
      <c r="B11" s="2">
        <v>768.0</v>
      </c>
      <c r="C11" s="2">
        <v>512.0</v>
      </c>
      <c r="D11" s="2">
        <v>384.0</v>
      </c>
      <c r="E11" s="9" t="s">
        <v>17</v>
      </c>
    </row>
    <row r="12">
      <c r="A12" s="8" t="s">
        <v>12</v>
      </c>
      <c r="B12" s="2">
        <v>768.0</v>
      </c>
      <c r="C12" s="2">
        <v>512.0</v>
      </c>
      <c r="D12" s="2">
        <v>384.0</v>
      </c>
      <c r="E12" s="10">
        <v>312.0</v>
      </c>
    </row>
    <row r="13">
      <c r="A13" s="11" t="s">
        <v>14</v>
      </c>
      <c r="B13" s="12">
        <v>768.0</v>
      </c>
      <c r="C13" s="12">
        <v>512.0</v>
      </c>
      <c r="D13" s="12">
        <v>384.0</v>
      </c>
      <c r="E13" s="13">
        <v>256.0</v>
      </c>
    </row>
    <row r="16">
      <c r="A16" s="5" t="s">
        <v>8</v>
      </c>
      <c r="B16" s="6">
        <v>704.0</v>
      </c>
      <c r="C16" s="14">
        <v>640.0</v>
      </c>
    </row>
    <row r="17">
      <c r="A17" s="8" t="s">
        <v>11</v>
      </c>
      <c r="B17" s="2">
        <v>704.0</v>
      </c>
      <c r="C17" s="10">
        <v>640.0</v>
      </c>
    </row>
    <row r="18">
      <c r="A18" s="8" t="s">
        <v>12</v>
      </c>
      <c r="B18" s="2">
        <v>1536.0</v>
      </c>
      <c r="C18" s="15"/>
    </row>
    <row r="19">
      <c r="A19" s="11" t="s">
        <v>14</v>
      </c>
      <c r="B19" s="12">
        <v>1536.0</v>
      </c>
      <c r="C19" s="16"/>
    </row>
    <row r="21">
      <c r="A21" s="17" t="s">
        <v>18</v>
      </c>
      <c r="H21" s="18" t="s">
        <v>19</v>
      </c>
    </row>
    <row r="22">
      <c r="B22" s="1" t="s">
        <v>20</v>
      </c>
      <c r="C22" s="1" t="s">
        <v>21</v>
      </c>
      <c r="H22" s="19" t="s">
        <v>22</v>
      </c>
    </row>
    <row r="23">
      <c r="A23" s="5" t="s">
        <v>11</v>
      </c>
      <c r="B23" s="6">
        <v>768.0</v>
      </c>
      <c r="C23" s="7">
        <v>16.0</v>
      </c>
      <c r="D23" s="20" t="s">
        <v>23</v>
      </c>
      <c r="E23" s="20" t="s">
        <v>24</v>
      </c>
      <c r="F23" s="1" t="s">
        <v>25</v>
      </c>
      <c r="H23" s="21" t="s">
        <v>26</v>
      </c>
    </row>
    <row r="24">
      <c r="A24" s="11" t="s">
        <v>27</v>
      </c>
      <c r="B24" s="12">
        <v>312.0</v>
      </c>
      <c r="C24" s="22">
        <v>64.0</v>
      </c>
      <c r="D24" s="20" t="s">
        <v>23</v>
      </c>
      <c r="E24" s="20" t="s">
        <v>24</v>
      </c>
      <c r="F24" s="1" t="s">
        <v>28</v>
      </c>
    </row>
    <row r="26">
      <c r="A26" s="5" t="s">
        <v>8</v>
      </c>
      <c r="B26" s="6">
        <v>1536.0</v>
      </c>
      <c r="C26" s="7">
        <v>16.0</v>
      </c>
    </row>
    <row r="27">
      <c r="A27" s="11" t="s">
        <v>11</v>
      </c>
      <c r="B27" s="12">
        <v>1536.0</v>
      </c>
      <c r="C27" s="22">
        <v>64.0</v>
      </c>
    </row>
    <row r="29">
      <c r="A29" s="23" t="s">
        <v>8</v>
      </c>
      <c r="B29" s="24">
        <v>768.0</v>
      </c>
      <c r="C29" s="25">
        <v>8.0</v>
      </c>
      <c r="D29" s="20" t="s">
        <v>23</v>
      </c>
      <c r="E29" s="20" t="s">
        <v>24</v>
      </c>
    </row>
    <row r="31">
      <c r="A31" s="5" t="s">
        <v>27</v>
      </c>
      <c r="B31" s="6">
        <v>312.0</v>
      </c>
      <c r="C31" s="7">
        <v>16.0</v>
      </c>
      <c r="D31" s="20" t="s">
        <v>23</v>
      </c>
      <c r="E31" s="20" t="s">
        <v>24</v>
      </c>
    </row>
    <row r="32">
      <c r="A32" s="11" t="s">
        <v>14</v>
      </c>
      <c r="B32" s="12">
        <v>256.0</v>
      </c>
      <c r="C32" s="22">
        <v>16.0</v>
      </c>
      <c r="D32" s="20" t="s">
        <v>23</v>
      </c>
      <c r="E32" s="20" t="s">
        <v>24</v>
      </c>
    </row>
  </sheetData>
  <mergeCells count="1">
    <mergeCell ref="A21:C2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15.14"/>
    <col customWidth="1" min="4" max="4" width="15.57"/>
    <col customWidth="1" min="5" max="5" width="14.71"/>
    <col customWidth="1" min="6" max="6" width="17.29"/>
    <col customWidth="1" min="7" max="7" width="4.0"/>
    <col customWidth="1" min="12" max="12" width="3.86"/>
  </cols>
  <sheetData>
    <row r="1">
      <c r="A1" s="26" t="s">
        <v>29</v>
      </c>
      <c r="B1" s="1" t="s">
        <v>30</v>
      </c>
      <c r="C1" s="27" t="s">
        <v>31</v>
      </c>
      <c r="D1" s="27" t="s">
        <v>32</v>
      </c>
      <c r="E1" s="27" t="s">
        <v>33</v>
      </c>
      <c r="F1" s="27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>
      <c r="A2" s="1" t="s">
        <v>39</v>
      </c>
      <c r="B2" s="28">
        <v>768.0</v>
      </c>
      <c r="C2" s="28" t="s">
        <v>40</v>
      </c>
      <c r="D2" s="29">
        <v>0.11172453703703704</v>
      </c>
      <c r="E2" s="30">
        <f>round(1000 * 0.0176924150354205, 4)</f>
        <v>17.6924</v>
      </c>
      <c r="F2" s="30">
        <f>ROUND(1000 * 0.00531070083670955, 4)</f>
        <v>5.3107</v>
      </c>
      <c r="G2" s="31"/>
      <c r="L2" s="31"/>
      <c r="P2" s="32" t="s">
        <v>8</v>
      </c>
    </row>
    <row r="3">
      <c r="A3" s="1" t="s">
        <v>8</v>
      </c>
      <c r="B3" s="33">
        <v>1536.0</v>
      </c>
      <c r="C3" s="29">
        <v>0.6132060185185185</v>
      </c>
      <c r="D3" s="29">
        <v>0.16681712962962963</v>
      </c>
      <c r="E3" s="34">
        <f>ROUND(1000 * 0.0309319177775408, 4)</f>
        <v>30.9319</v>
      </c>
      <c r="F3" s="34">
        <f>ROUND(1000 * 0.010152494812807, 4)</f>
        <v>10.1525</v>
      </c>
      <c r="G3" s="31"/>
      <c r="H3" s="30">
        <f t="shared" ref="H3:K3" si="1">(C$4-C3)/C$4</f>
        <v>-0.001058101086</v>
      </c>
      <c r="I3" s="30">
        <f t="shared" si="1"/>
        <v>-0.4985443959</v>
      </c>
      <c r="J3" s="30">
        <f t="shared" si="1"/>
        <v>-3.442196117</v>
      </c>
      <c r="K3" s="30">
        <f t="shared" si="1"/>
        <v>-4.49526387</v>
      </c>
      <c r="L3" s="31"/>
      <c r="P3" s="35">
        <f>round(average(P4:P8),4)</f>
        <v>0.1073</v>
      </c>
      <c r="Q3" s="36">
        <f t="shared" ref="Q3:R3" si="2">round(1000*AVERAGE(Q4:Q8),4)</f>
        <v>6.7516</v>
      </c>
      <c r="R3" s="36">
        <f t="shared" si="2"/>
        <v>1.7609</v>
      </c>
      <c r="T3" s="28" t="s">
        <v>41</v>
      </c>
    </row>
    <row r="4">
      <c r="B4" s="1">
        <v>768.0</v>
      </c>
      <c r="C4" s="29">
        <v>0.6125578703703703</v>
      </c>
      <c r="D4" s="29">
        <v>0.11131944444444444</v>
      </c>
      <c r="E4" s="34">
        <f t="shared" ref="E4:F4" si="3">round(1000*Q6,4)</f>
        <v>6.9632</v>
      </c>
      <c r="F4" s="34">
        <f t="shared" si="3"/>
        <v>1.8475</v>
      </c>
      <c r="G4" s="31"/>
      <c r="H4" s="37" t="s">
        <v>42</v>
      </c>
      <c r="I4" s="37" t="s">
        <v>42</v>
      </c>
      <c r="J4" s="37" t="s">
        <v>42</v>
      </c>
      <c r="K4" s="37" t="s">
        <v>42</v>
      </c>
      <c r="L4" s="31"/>
      <c r="P4" s="29">
        <v>0.11850694444444444</v>
      </c>
      <c r="Q4" s="28">
        <v>0.00703649996613321</v>
      </c>
      <c r="R4" s="28">
        <v>0.00187561269113986</v>
      </c>
      <c r="T4" s="29">
        <v>0.10841435185185185</v>
      </c>
      <c r="U4" s="34">
        <f>ROUND(1000 * 0.0178465555195431, 4)</f>
        <v>17.8466</v>
      </c>
      <c r="V4" s="34">
        <f>ROUND(1000 * 0.00561200846920789, 4)</f>
        <v>5.612</v>
      </c>
    </row>
    <row r="5">
      <c r="A5" s="1"/>
      <c r="B5" s="33" t="s">
        <v>43</v>
      </c>
      <c r="C5" s="29">
        <v>0.7222569444444444</v>
      </c>
      <c r="D5" s="29">
        <v>0.10599537037037036</v>
      </c>
      <c r="E5" s="34">
        <f>ROUND(1000 * 0.0165313083944371, 4)</f>
        <v>16.5313</v>
      </c>
      <c r="F5" s="38">
        <f>ROUND(1000 * 0.00514950825247965, 4)</f>
        <v>5.1495</v>
      </c>
      <c r="G5" s="39"/>
      <c r="H5" s="30">
        <f t="shared" ref="H5:K5" si="4">(C$4-C5)/C$4</f>
        <v>-0.1790836089</v>
      </c>
      <c r="I5" s="30">
        <f t="shared" si="4"/>
        <v>0.04782699106</v>
      </c>
      <c r="J5" s="30">
        <f t="shared" si="4"/>
        <v>-1.374095244</v>
      </c>
      <c r="K5" s="30">
        <f t="shared" si="4"/>
        <v>-1.787280108</v>
      </c>
      <c r="L5" s="39"/>
      <c r="M5" s="28"/>
      <c r="N5" s="28"/>
      <c r="P5" s="29">
        <v>0.11899305555555556</v>
      </c>
      <c r="Q5" s="28">
        <v>0.00692676323153656</v>
      </c>
      <c r="R5" s="28">
        <v>0.00183670473504252</v>
      </c>
    </row>
    <row r="6">
      <c r="A6" s="1"/>
      <c r="B6" s="28">
        <v>704.0</v>
      </c>
      <c r="C6" s="29">
        <v>0.5763888888888888</v>
      </c>
      <c r="D6" s="29">
        <v>0.11002314814814815</v>
      </c>
      <c r="E6" s="28">
        <f t="shared" ref="E6:F6" si="5">round(1000*M6,4)</f>
        <v>16.2645</v>
      </c>
      <c r="F6" s="28">
        <f t="shared" si="5"/>
        <v>5.066</v>
      </c>
      <c r="G6" s="39"/>
      <c r="H6" s="30">
        <f t="shared" ref="H6:K6" si="6">(C$4-C6)/C$4</f>
        <v>0.05904581956</v>
      </c>
      <c r="I6" s="30">
        <f t="shared" si="6"/>
        <v>0.01164483261</v>
      </c>
      <c r="J6" s="30">
        <f t="shared" si="6"/>
        <v>-1.335779527</v>
      </c>
      <c r="K6" s="30">
        <f t="shared" si="6"/>
        <v>-1.742083897</v>
      </c>
      <c r="L6" s="39"/>
      <c r="M6" s="28">
        <v>0.0162644833486444</v>
      </c>
      <c r="N6" s="28">
        <v>0.0050660364154475</v>
      </c>
      <c r="P6" s="29">
        <v>0.11131944444444444</v>
      </c>
      <c r="Q6" s="28">
        <v>0.00696318832069566</v>
      </c>
      <c r="R6" s="28">
        <v>0.0018475206480026</v>
      </c>
    </row>
    <row r="7">
      <c r="A7" s="1"/>
      <c r="B7" s="28">
        <v>640.0</v>
      </c>
      <c r="C7" s="29">
        <v>0.726400462962963</v>
      </c>
      <c r="D7" s="29">
        <v>0.09217592592592593</v>
      </c>
      <c r="E7" s="28">
        <f t="shared" ref="E7:F7" si="7">round(1000*M7,4)</f>
        <v>6.2508</v>
      </c>
      <c r="F7" s="28">
        <f t="shared" si="7"/>
        <v>1.6476</v>
      </c>
      <c r="G7" s="39"/>
      <c r="H7" s="30">
        <f t="shared" ref="H7:K7" si="8">(C$4-C7)/C$4</f>
        <v>-0.185847898</v>
      </c>
      <c r="I7" s="30">
        <f t="shared" si="8"/>
        <v>0.1719692244</v>
      </c>
      <c r="J7" s="30">
        <f t="shared" si="8"/>
        <v>0.1023092831</v>
      </c>
      <c r="K7" s="30">
        <f t="shared" si="8"/>
        <v>0.1082002706</v>
      </c>
      <c r="L7" s="39"/>
      <c r="M7" s="28">
        <v>0.00625075422976443</v>
      </c>
      <c r="N7" s="28">
        <v>0.00164760714350243</v>
      </c>
      <c r="P7" s="29">
        <v>0.09422453703703704</v>
      </c>
      <c r="Q7" s="28">
        <v>0.00635969066107538</v>
      </c>
      <c r="R7" s="28">
        <v>0.00161154551154756</v>
      </c>
    </row>
    <row r="8">
      <c r="A8" s="1"/>
      <c r="B8" s="28">
        <v>512.0</v>
      </c>
      <c r="C8" s="29">
        <v>0.5723379629629629</v>
      </c>
      <c r="D8" s="29">
        <v>0.08988425925925926</v>
      </c>
      <c r="E8" s="28">
        <f t="shared" ref="E8:F8" si="9">round(1000*M8,4)</f>
        <v>5.6511</v>
      </c>
      <c r="F8" s="28">
        <f t="shared" si="9"/>
        <v>1.4331</v>
      </c>
      <c r="G8" s="39"/>
      <c r="H8" s="30">
        <f t="shared" ref="H8:K8" si="10">(C$4-C8)/C$4</f>
        <v>0.06565895135</v>
      </c>
      <c r="I8" s="30">
        <f t="shared" si="10"/>
        <v>0.1925556249</v>
      </c>
      <c r="J8" s="30">
        <f t="shared" si="10"/>
        <v>0.1884334789</v>
      </c>
      <c r="K8" s="30">
        <f t="shared" si="10"/>
        <v>0.2243031123</v>
      </c>
      <c r="L8" s="39"/>
      <c r="M8" s="28">
        <v>0.00565108938209844</v>
      </c>
      <c r="N8" s="28">
        <v>0.00143310031838864</v>
      </c>
      <c r="P8" s="29">
        <v>0.09364583333333333</v>
      </c>
      <c r="Q8" s="28">
        <v>0.00647173425552941</v>
      </c>
      <c r="R8" s="28">
        <v>0.00163302872295554</v>
      </c>
    </row>
    <row r="9">
      <c r="A9" s="1"/>
      <c r="B9" s="28">
        <v>384.0</v>
      </c>
      <c r="C9" s="29">
        <v>0.5857291666666666</v>
      </c>
      <c r="D9" s="29">
        <v>0.08872685185185185</v>
      </c>
      <c r="E9" s="28">
        <f t="shared" ref="E9:F9" si="11">round(1000*M9,4)</f>
        <v>5.2307</v>
      </c>
      <c r="F9" s="28">
        <f t="shared" si="11"/>
        <v>1.2721</v>
      </c>
      <c r="G9" s="39"/>
      <c r="H9" s="30">
        <f t="shared" ref="H9:K9" si="12">(C$4-C9)/C$4</f>
        <v>0.04379782711</v>
      </c>
      <c r="I9" s="30">
        <f t="shared" si="12"/>
        <v>0.2029527968</v>
      </c>
      <c r="J9" s="30">
        <f t="shared" si="12"/>
        <v>0.2488080193</v>
      </c>
      <c r="K9" s="30">
        <f t="shared" si="12"/>
        <v>0.3114479026</v>
      </c>
      <c r="L9" s="39"/>
      <c r="M9" s="28">
        <v>0.00523065016622828</v>
      </c>
      <c r="N9" s="28">
        <v>0.00127208716279451</v>
      </c>
    </row>
    <row r="10">
      <c r="A10" s="1" t="s">
        <v>11</v>
      </c>
      <c r="B10" s="28">
        <v>1536.0</v>
      </c>
      <c r="C10" s="29">
        <v>0.23484953703703704</v>
      </c>
      <c r="D10" s="29">
        <v>0.07806712962962963</v>
      </c>
      <c r="E10" s="28">
        <f t="shared" ref="E10:F10" si="13">round(1000*M10,4)</f>
        <v>10.9135</v>
      </c>
      <c r="F10" s="28">
        <f t="shared" si="13"/>
        <v>3.5256</v>
      </c>
      <c r="G10" s="31"/>
      <c r="H10" s="30">
        <f t="shared" ref="H10:K10" si="14">(C$4-C10)/C$4</f>
        <v>0.6166084081</v>
      </c>
      <c r="I10" s="30">
        <f t="shared" si="14"/>
        <v>0.2987107507</v>
      </c>
      <c r="J10" s="30">
        <f t="shared" si="14"/>
        <v>-0.5673110064</v>
      </c>
      <c r="K10" s="30">
        <f t="shared" si="14"/>
        <v>-0.908308525</v>
      </c>
      <c r="L10" s="31"/>
      <c r="M10" s="28">
        <v>0.0109134803253782</v>
      </c>
      <c r="N10" s="28">
        <v>0.00352563233256491</v>
      </c>
      <c r="P10" s="32" t="s">
        <v>11</v>
      </c>
    </row>
    <row r="11">
      <c r="A11" s="1"/>
      <c r="B11" s="1">
        <v>768.0</v>
      </c>
      <c r="C11" s="29">
        <v>0.23761574074074074</v>
      </c>
      <c r="D11" s="29">
        <v>0.06909722222222223</v>
      </c>
      <c r="E11" s="34">
        <f t="shared" ref="E11:F11" si="15">ROUND(1000*Q14,4)</f>
        <v>6.6319</v>
      </c>
      <c r="F11" s="34">
        <f t="shared" si="15"/>
        <v>1.8406</v>
      </c>
      <c r="G11" s="31"/>
      <c r="H11" s="30">
        <f t="shared" ref="H11:K11" si="16">(C$4-C11)/C$4</f>
        <v>0.6120925838</v>
      </c>
      <c r="I11" s="30">
        <f t="shared" si="16"/>
        <v>0.3792888334</v>
      </c>
      <c r="J11" s="30">
        <f t="shared" si="16"/>
        <v>0.04757869945</v>
      </c>
      <c r="K11" s="30">
        <f t="shared" si="16"/>
        <v>0.003734776725</v>
      </c>
      <c r="L11" s="31"/>
      <c r="O11" s="30">
        <f>(P3-P11)/P3</f>
        <v>0.3410997204</v>
      </c>
      <c r="P11" s="35">
        <f>round(average(P12:P16),4)</f>
        <v>0.0707</v>
      </c>
      <c r="Q11" s="36">
        <f t="shared" ref="Q11:R11" si="17">round(1000*average(Q12:Q16),4)</f>
        <v>6.9296</v>
      </c>
      <c r="R11" s="36">
        <f t="shared" si="17"/>
        <v>1.9604</v>
      </c>
      <c r="S11" s="30">
        <f>(Q3-Q11)/Q3</f>
        <v>-0.0263641211</v>
      </c>
    </row>
    <row r="12">
      <c r="A12" s="1"/>
      <c r="B12" s="28" t="s">
        <v>44</v>
      </c>
      <c r="C12" s="29">
        <v>0.2937962962962963</v>
      </c>
      <c r="D12" s="29">
        <v>0.10469907407407407</v>
      </c>
      <c r="E12" s="28">
        <f t="shared" ref="E12:F12" si="18">round(1000*M12,4)</f>
        <v>7.2369</v>
      </c>
      <c r="F12" s="28">
        <f t="shared" si="18"/>
        <v>1.9867</v>
      </c>
      <c r="G12" s="39"/>
      <c r="H12" s="30">
        <f t="shared" ref="H12:K12" si="19">(C$4-C12)/C$4</f>
        <v>0.5203778932</v>
      </c>
      <c r="I12" s="30">
        <f t="shared" si="19"/>
        <v>0.05947182366</v>
      </c>
      <c r="J12" s="30">
        <f t="shared" si="19"/>
        <v>-0.03930664063</v>
      </c>
      <c r="K12" s="30">
        <f t="shared" si="19"/>
        <v>-0.07534506089</v>
      </c>
      <c r="L12" s="39"/>
      <c r="M12" s="28">
        <v>0.00723687433226695</v>
      </c>
      <c r="N12" s="28">
        <v>0.00198671525871987</v>
      </c>
      <c r="P12" s="29">
        <v>0.07518518518518519</v>
      </c>
      <c r="Q12" s="28">
        <v>0.0072383581631383</v>
      </c>
      <c r="R12" s="28">
        <v>0.00212916139865634</v>
      </c>
    </row>
    <row r="13">
      <c r="A13" s="1"/>
      <c r="B13" s="28">
        <v>704.0</v>
      </c>
      <c r="C13" s="29">
        <v>0.2445949074074074</v>
      </c>
      <c r="D13" s="29">
        <v>0.08688657407407407</v>
      </c>
      <c r="E13" s="28">
        <f t="shared" ref="E13:F13" si="20">round(1000*M13,4)</f>
        <v>16.2861</v>
      </c>
      <c r="F13" s="28">
        <f t="shared" si="20"/>
        <v>5.7019</v>
      </c>
      <c r="G13" s="39"/>
      <c r="H13" s="30">
        <f t="shared" ref="H13:K13" si="21">(C$4-C13)/C$4</f>
        <v>0.6006991025</v>
      </c>
      <c r="I13" s="30">
        <f t="shared" si="21"/>
        <v>0.2194843003</v>
      </c>
      <c r="J13" s="30">
        <f t="shared" si="21"/>
        <v>-1.338881549</v>
      </c>
      <c r="K13" s="30">
        <f t="shared" si="21"/>
        <v>-2.086278755</v>
      </c>
      <c r="L13" s="39"/>
      <c r="M13" s="28">
        <v>0.0162861074563273</v>
      </c>
      <c r="N13" s="28">
        <v>0.00570194999127175</v>
      </c>
      <c r="P13" s="29">
        <v>0.0724537037037037</v>
      </c>
      <c r="Q13" s="28">
        <v>0.00745005409990195</v>
      </c>
      <c r="R13" s="28">
        <v>0.00215250489380872</v>
      </c>
    </row>
    <row r="14">
      <c r="A14" s="1"/>
      <c r="B14" s="28">
        <v>640.0</v>
      </c>
      <c r="C14" s="29">
        <v>0.23775462962962962</v>
      </c>
      <c r="D14" s="29">
        <v>0.06508101851851852</v>
      </c>
      <c r="E14" s="28">
        <f t="shared" ref="E14:F14" si="22">round(1000*M14,4)</f>
        <v>6.1464</v>
      </c>
      <c r="F14" s="28">
        <f t="shared" si="22"/>
        <v>1.7378</v>
      </c>
      <c r="G14" s="31"/>
      <c r="H14" s="30">
        <f t="shared" ref="H14:K14" si="23">(C$4-C14)/C$4</f>
        <v>0.6118658479</v>
      </c>
      <c r="I14" s="30">
        <f t="shared" si="23"/>
        <v>0.4153670202</v>
      </c>
      <c r="J14" s="30">
        <f t="shared" si="23"/>
        <v>0.1173023897</v>
      </c>
      <c r="K14" s="30">
        <f t="shared" si="23"/>
        <v>0.05937753721</v>
      </c>
      <c r="L14" s="31"/>
      <c r="M14" s="28">
        <v>0.00614643532408262</v>
      </c>
      <c r="N14" s="28">
        <v>0.00173777696315077</v>
      </c>
      <c r="P14" s="29">
        <v>0.06909722222222223</v>
      </c>
      <c r="Q14" s="28">
        <v>0.00663187249477149</v>
      </c>
      <c r="R14" s="28">
        <v>0.001840591253281</v>
      </c>
    </row>
    <row r="15">
      <c r="A15" s="1"/>
      <c r="B15" s="28">
        <v>512.0</v>
      </c>
      <c r="C15" s="29">
        <v>0.24112268518518518</v>
      </c>
      <c r="D15" s="29">
        <v>0.08361111111111111</v>
      </c>
      <c r="E15" s="34">
        <f>ROUND(1000 * 0.0178051957696195, 4)</f>
        <v>17.8052</v>
      </c>
      <c r="F15" s="34">
        <f>ROUND(1000 * 0.00624644736308591, 4)</f>
        <v>6.2464</v>
      </c>
      <c r="G15" s="31"/>
      <c r="H15" s="30">
        <f t="shared" ref="H15:K15" si="24">(C$4-C15)/C$4</f>
        <v>0.6063675012</v>
      </c>
      <c r="I15" s="30">
        <f t="shared" si="24"/>
        <v>0.2489082969</v>
      </c>
      <c r="J15" s="30">
        <f t="shared" si="24"/>
        <v>-1.557042739</v>
      </c>
      <c r="K15" s="30">
        <f t="shared" si="24"/>
        <v>-2.381001353</v>
      </c>
      <c r="L15" s="31"/>
      <c r="P15" s="29">
        <v>0.06840277777777778</v>
      </c>
      <c r="Q15" s="28">
        <v>0.00663832794769123</v>
      </c>
      <c r="R15" s="28">
        <v>0.00183640205491731</v>
      </c>
    </row>
    <row r="16">
      <c r="A16" s="1"/>
      <c r="B16" s="28">
        <v>384.0</v>
      </c>
      <c r="C16" s="29">
        <v>0.2388888888888889</v>
      </c>
      <c r="D16" s="29">
        <v>0.07902777777777778</v>
      </c>
      <c r="E16" s="34">
        <f>ROUND(1000 * 0.015112856654872, 4)</f>
        <v>15.1129</v>
      </c>
      <c r="F16" s="34">
        <f>ROUND(1000 * 0.00509162278465672, 4)</f>
        <v>5.0916</v>
      </c>
      <c r="G16" s="31"/>
      <c r="H16" s="30">
        <f t="shared" ref="H16:K16" si="25">(C$4-C16)/C$4</f>
        <v>0.610014171</v>
      </c>
      <c r="I16" s="30">
        <f t="shared" si="25"/>
        <v>0.2900810979</v>
      </c>
      <c r="J16" s="30">
        <f t="shared" si="25"/>
        <v>-1.170395795</v>
      </c>
      <c r="K16" s="30">
        <f t="shared" si="25"/>
        <v>-1.75594046</v>
      </c>
      <c r="L16" s="31"/>
      <c r="P16" s="29">
        <v>0.06849537037037037</v>
      </c>
      <c r="Q16" s="28">
        <v>0.00668931984480581</v>
      </c>
      <c r="R16" s="28">
        <v>0.00184329061349939</v>
      </c>
    </row>
    <row r="17">
      <c r="A17" s="1" t="s">
        <v>27</v>
      </c>
      <c r="B17" s="1">
        <v>312.0</v>
      </c>
      <c r="C17" s="29">
        <v>0.11121527777777777</v>
      </c>
      <c r="D17" s="29">
        <v>0.04111111111111111</v>
      </c>
      <c r="E17" s="28">
        <f t="shared" ref="E17:F17" si="26">round(1000*M17,4)</f>
        <v>4.616</v>
      </c>
      <c r="F17" s="28">
        <f t="shared" si="26"/>
        <v>1.1352</v>
      </c>
      <c r="G17" s="39"/>
      <c r="H17" s="30">
        <f t="shared" ref="H17:K17" si="27">(C$4-C17)/C$4</f>
        <v>0.8184411904</v>
      </c>
      <c r="I17" s="30">
        <f t="shared" si="27"/>
        <v>0.6306924517</v>
      </c>
      <c r="J17" s="30">
        <f t="shared" si="27"/>
        <v>0.3370863971</v>
      </c>
      <c r="K17" s="30">
        <f t="shared" si="27"/>
        <v>0.3855480379</v>
      </c>
      <c r="L17" s="39"/>
      <c r="M17" s="28">
        <v>0.00461602031681415</v>
      </c>
      <c r="N17" s="28">
        <v>0.00113516870532581</v>
      </c>
    </row>
    <row r="18">
      <c r="A18" s="1"/>
      <c r="B18" s="28" t="s">
        <v>45</v>
      </c>
      <c r="C18" s="29">
        <v>0.11519675925925926</v>
      </c>
      <c r="D18" s="29">
        <v>0.0408912037037037</v>
      </c>
      <c r="E18" s="28">
        <f t="shared" ref="E18:F18" si="28">round(1000*M18,4)</f>
        <v>4.7822</v>
      </c>
      <c r="F18" s="28">
        <f t="shared" si="28"/>
        <v>1.5729</v>
      </c>
      <c r="G18" s="39"/>
      <c r="H18" s="30">
        <f t="shared" ref="H18:K18" si="29">(C$4-C18)/C$4</f>
        <v>0.8119414265</v>
      </c>
      <c r="I18" s="30">
        <f t="shared" si="29"/>
        <v>0.6326679143</v>
      </c>
      <c r="J18" s="30">
        <f t="shared" si="29"/>
        <v>0.3132180607</v>
      </c>
      <c r="K18" s="30">
        <f t="shared" si="29"/>
        <v>0.1486332882</v>
      </c>
      <c r="L18" s="39"/>
      <c r="M18" s="28">
        <v>0.00478219319926896</v>
      </c>
      <c r="N18" s="28">
        <v>0.00157285952243696</v>
      </c>
    </row>
    <row r="19">
      <c r="A19" s="1"/>
      <c r="B19" s="28" t="s">
        <v>46</v>
      </c>
      <c r="C19" s="29">
        <v>0.14081018518518518</v>
      </c>
      <c r="D19" s="29">
        <v>0.041805555555555554</v>
      </c>
      <c r="E19" s="28">
        <f t="shared" ref="E19:F19" si="30">round(1000*M19,4)</f>
        <v>4.8284</v>
      </c>
      <c r="F19" s="28">
        <f t="shared" si="30"/>
        <v>1.0436</v>
      </c>
      <c r="G19" s="39"/>
      <c r="H19" s="30">
        <f t="shared" ref="H19:K19" si="31">(C$4-C19)/C$4</f>
        <v>0.770127539</v>
      </c>
      <c r="I19" s="30">
        <f t="shared" si="31"/>
        <v>0.6244541485</v>
      </c>
      <c r="J19" s="30">
        <f t="shared" si="31"/>
        <v>0.3065831801</v>
      </c>
      <c r="K19" s="30">
        <f t="shared" si="31"/>
        <v>0.4351285521</v>
      </c>
      <c r="L19" s="39"/>
      <c r="M19" s="28">
        <v>0.00482844958740843</v>
      </c>
      <c r="N19" s="28">
        <v>0.00104360913917631</v>
      </c>
    </row>
    <row r="20">
      <c r="A20" s="1"/>
      <c r="B20" s="28">
        <v>384.0</v>
      </c>
      <c r="C20" s="29">
        <v>0.11145833333333334</v>
      </c>
      <c r="D20" s="29">
        <v>0.042395833333333334</v>
      </c>
      <c r="E20" s="28">
        <f t="shared" ref="E20:F20" si="32">round(1000*M20,4)</f>
        <v>5.1794</v>
      </c>
      <c r="F20" s="28">
        <f t="shared" si="32"/>
        <v>1.2627</v>
      </c>
      <c r="G20" s="39"/>
      <c r="H20" s="30">
        <f t="shared" ref="H20:K20" si="33">(C$4-C20)/C$4</f>
        <v>0.8180444025</v>
      </c>
      <c r="I20" s="30">
        <f t="shared" si="33"/>
        <v>0.6191515908</v>
      </c>
      <c r="J20" s="30">
        <f t="shared" si="33"/>
        <v>0.2561753217</v>
      </c>
      <c r="K20" s="30">
        <f t="shared" si="33"/>
        <v>0.3165358593</v>
      </c>
      <c r="L20" s="39"/>
      <c r="M20" s="28">
        <v>0.00517937860759697</v>
      </c>
      <c r="N20" s="28">
        <v>0.00126266362968854</v>
      </c>
    </row>
    <row r="21">
      <c r="A21" s="1"/>
      <c r="B21" s="28">
        <v>512.0</v>
      </c>
      <c r="C21" s="29">
        <v>0.11163194444444445</v>
      </c>
      <c r="D21" s="29">
        <v>0.04332175925925926</v>
      </c>
      <c r="E21" s="28">
        <f t="shared" ref="E21:F21" si="34">round(1000*M21,4)</f>
        <v>5.4324</v>
      </c>
      <c r="F21" s="28">
        <f t="shared" si="34"/>
        <v>1.3354</v>
      </c>
      <c r="G21" s="39"/>
      <c r="H21" s="30">
        <f t="shared" ref="H21:K21" si="35">(C$4-C21)/C$4</f>
        <v>0.8177609825</v>
      </c>
      <c r="I21" s="30">
        <f t="shared" si="35"/>
        <v>0.6108338532</v>
      </c>
      <c r="J21" s="30">
        <f t="shared" si="35"/>
        <v>0.2198414522</v>
      </c>
      <c r="K21" s="30">
        <f t="shared" si="35"/>
        <v>0.2771853857</v>
      </c>
      <c r="L21" s="39"/>
      <c r="M21" s="28">
        <v>0.0054324338551402</v>
      </c>
      <c r="N21" s="28">
        <v>0.00133542462871816</v>
      </c>
    </row>
    <row r="22">
      <c r="A22" s="1"/>
      <c r="B22" s="28">
        <v>768.0</v>
      </c>
      <c r="C22" s="29">
        <v>0.11027777777777778</v>
      </c>
      <c r="D22" s="29">
        <v>0.04839120370370371</v>
      </c>
      <c r="E22" s="28">
        <f t="shared" ref="E22:F22" si="36">round(1000*M22,4)</f>
        <v>6.7365</v>
      </c>
      <c r="F22" s="28">
        <f t="shared" si="36"/>
        <v>1.8153</v>
      </c>
      <c r="G22" s="39"/>
      <c r="H22" s="30">
        <f t="shared" ref="H22:K22" si="37">(C$4-C22)/C$4</f>
        <v>0.819971658</v>
      </c>
      <c r="I22" s="30">
        <f t="shared" si="37"/>
        <v>0.56529424</v>
      </c>
      <c r="J22" s="30">
        <f t="shared" si="37"/>
        <v>0.0325568704</v>
      </c>
      <c r="K22" s="30">
        <f t="shared" si="37"/>
        <v>0.01742895805</v>
      </c>
      <c r="L22" s="39"/>
      <c r="M22" s="28">
        <v>0.0067365369701605</v>
      </c>
      <c r="N22" s="28">
        <v>0.00181531122753315</v>
      </c>
    </row>
    <row r="23">
      <c r="A23" s="1"/>
      <c r="B23" s="28">
        <v>1536.0</v>
      </c>
      <c r="C23" s="29">
        <v>0.1099537037037037</v>
      </c>
      <c r="D23" s="29">
        <v>0.061724537037037036</v>
      </c>
      <c r="E23" s="28">
        <f t="shared" ref="E23:F23" si="38">round(1000*M23,4)</f>
        <v>11.515</v>
      </c>
      <c r="F23" s="28">
        <f t="shared" si="38"/>
        <v>3.5895</v>
      </c>
      <c r="G23" s="39"/>
      <c r="H23" s="30">
        <f t="shared" ref="H23:K23" si="39">(C$4-C23)/C$4</f>
        <v>0.8205007085</v>
      </c>
      <c r="I23" s="30">
        <f t="shared" si="39"/>
        <v>0.4455188189</v>
      </c>
      <c r="J23" s="30">
        <f t="shared" si="39"/>
        <v>-0.653693704</v>
      </c>
      <c r="K23" s="30">
        <f t="shared" si="39"/>
        <v>-0.9428958051</v>
      </c>
      <c r="L23" s="39"/>
      <c r="M23" s="28">
        <v>0.0115150220743619</v>
      </c>
      <c r="N23" s="28">
        <v>0.003589468007162</v>
      </c>
    </row>
    <row r="24">
      <c r="A24" s="1" t="s">
        <v>47</v>
      </c>
      <c r="B24" s="1">
        <v>256.0</v>
      </c>
      <c r="C24" s="29">
        <v>0.18074074074074073</v>
      </c>
      <c r="D24" s="29">
        <v>0.04587962962962963</v>
      </c>
      <c r="E24" s="28">
        <f t="shared" ref="E24:F24" si="40">round(1000*M24,4)</f>
        <v>4.2025</v>
      </c>
      <c r="F24" s="28">
        <f t="shared" si="40"/>
        <v>0.9214</v>
      </c>
      <c r="G24" s="39"/>
      <c r="H24" s="30">
        <f t="shared" ref="H24:K24" si="41">(C$4-C24)/C$4</f>
        <v>0.7049409542</v>
      </c>
      <c r="I24" s="30">
        <f t="shared" si="41"/>
        <v>0.5878561031</v>
      </c>
      <c r="J24" s="30">
        <f t="shared" si="41"/>
        <v>0.3964700138</v>
      </c>
      <c r="K24" s="30">
        <f t="shared" si="41"/>
        <v>0.5012719892</v>
      </c>
      <c r="L24" s="39"/>
      <c r="M24" s="28">
        <v>0.00420245282574973</v>
      </c>
      <c r="N24" s="28">
        <v>9.21375942324692E-4</v>
      </c>
    </row>
    <row r="25">
      <c r="B25" s="28" t="s">
        <v>48</v>
      </c>
      <c r="C25" s="29">
        <v>0.24371527777777777</v>
      </c>
      <c r="D25" s="29">
        <v>0.04482638888888889</v>
      </c>
      <c r="E25" s="28">
        <f t="shared" ref="E25:F25" si="42">round(1000*M25,4)</f>
        <v>4.0981</v>
      </c>
      <c r="F25" s="28">
        <f t="shared" si="42"/>
        <v>0.8399</v>
      </c>
      <c r="G25" s="39"/>
      <c r="H25" s="30">
        <f t="shared" ref="H25:K25" si="43">(C$4-C25)/C$4</f>
        <v>0.6021350968</v>
      </c>
      <c r="I25" s="30">
        <f t="shared" si="43"/>
        <v>0.5973175296</v>
      </c>
      <c r="J25" s="30">
        <f t="shared" si="43"/>
        <v>0.4114631204</v>
      </c>
      <c r="K25" s="30">
        <f t="shared" si="43"/>
        <v>0.5453856563</v>
      </c>
      <c r="L25" s="39"/>
      <c r="M25" s="28">
        <v>0.00409813190732474</v>
      </c>
      <c r="N25" s="28">
        <v>8.39943407799696E-4</v>
      </c>
    </row>
    <row r="26">
      <c r="B26" s="28">
        <v>384.0</v>
      </c>
      <c r="C26" s="29">
        <v>0.18230324074074075</v>
      </c>
      <c r="D26" s="29">
        <v>0.04703703703703704</v>
      </c>
      <c r="E26" s="28">
        <f t="shared" ref="E26:F26" si="44">round(1000*M26,4)</f>
        <v>4.7753</v>
      </c>
      <c r="F26" s="28">
        <f t="shared" si="44"/>
        <v>1.0945</v>
      </c>
      <c r="G26" s="39"/>
      <c r="H26" s="30">
        <f t="shared" ref="H26:K26" si="45">(C$4-C26)/C$4</f>
        <v>0.7023901748</v>
      </c>
      <c r="I26" s="30">
        <f t="shared" si="45"/>
        <v>0.5774589312</v>
      </c>
      <c r="J26" s="30">
        <f t="shared" si="45"/>
        <v>0.3142089844</v>
      </c>
      <c r="K26" s="30">
        <f t="shared" si="45"/>
        <v>0.4075778078</v>
      </c>
      <c r="L26" s="39"/>
      <c r="M26" s="28">
        <v>0.00477529706537769</v>
      </c>
      <c r="N26" s="28">
        <v>0.00109452961091446</v>
      </c>
    </row>
    <row r="27">
      <c r="B27" s="28">
        <v>512.0</v>
      </c>
      <c r="C27" s="29">
        <v>0.17054398148148148</v>
      </c>
      <c r="D27" s="29">
        <v>0.050104166666666665</v>
      </c>
      <c r="E27" s="28">
        <f t="shared" ref="E27:F27" si="46">round(1000*M27,4)</f>
        <v>5.0492</v>
      </c>
      <c r="F27" s="28">
        <f t="shared" si="46"/>
        <v>1.2113</v>
      </c>
      <c r="G27" s="39"/>
      <c r="H27" s="30">
        <f t="shared" ref="H27:K27" si="47">(C$4-C27)/C$4</f>
        <v>0.7215871516</v>
      </c>
      <c r="I27" s="30">
        <f t="shared" si="47"/>
        <v>0.5499064255</v>
      </c>
      <c r="J27" s="30">
        <f t="shared" si="47"/>
        <v>0.2748736213</v>
      </c>
      <c r="K27" s="30">
        <f t="shared" si="47"/>
        <v>0.3443572395</v>
      </c>
      <c r="L27" s="39"/>
      <c r="M27" s="28">
        <v>0.00504918325340757</v>
      </c>
      <c r="N27" s="28">
        <v>0.00121133870806296</v>
      </c>
    </row>
    <row r="28">
      <c r="B28" s="28">
        <v>768.0</v>
      </c>
      <c r="C28" s="29">
        <v>0.17324074074074075</v>
      </c>
      <c r="D28" s="29">
        <v>0.054641203703703706</v>
      </c>
      <c r="E28" s="28">
        <f t="shared" ref="E28:F28" si="48">round(1000*M28,4)</f>
        <v>6.032</v>
      </c>
      <c r="F28" s="28">
        <f t="shared" si="48"/>
        <v>1.497</v>
      </c>
      <c r="G28" s="39"/>
      <c r="H28" s="30">
        <f t="shared" ref="H28:K28" si="49">(C$4-C28)/C$4</f>
        <v>0.7171846953</v>
      </c>
      <c r="I28" s="30">
        <f t="shared" si="49"/>
        <v>0.5091495113</v>
      </c>
      <c r="J28" s="30">
        <f t="shared" si="49"/>
        <v>0.1337316176</v>
      </c>
      <c r="K28" s="30">
        <f t="shared" si="49"/>
        <v>0.1897158322</v>
      </c>
      <c r="L28" s="39"/>
      <c r="M28" s="28">
        <v>0.00603199305208664</v>
      </c>
      <c r="N28" s="28">
        <v>0.00149697368083324</v>
      </c>
    </row>
    <row r="29">
      <c r="B29" s="28">
        <v>1536.0</v>
      </c>
      <c r="C29" s="29">
        <v>0.17059027777777777</v>
      </c>
      <c r="D29" s="29">
        <v>0.06924768518518519</v>
      </c>
      <c r="E29" s="28">
        <f t="shared" ref="E29:F29" si="50">round(1000*M29,4)</f>
        <v>9.3349</v>
      </c>
      <c r="F29" s="28">
        <f t="shared" si="50"/>
        <v>2.5234</v>
      </c>
      <c r="G29" s="39"/>
      <c r="H29" s="30">
        <f t="shared" ref="H29:K29" si="51">(C$4-C29)/C$4</f>
        <v>0.721511573</v>
      </c>
      <c r="I29" s="30">
        <f t="shared" si="51"/>
        <v>0.3779372011</v>
      </c>
      <c r="J29" s="30">
        <f t="shared" si="51"/>
        <v>-0.3406048943</v>
      </c>
      <c r="K29" s="30">
        <f t="shared" si="51"/>
        <v>-0.3658457375</v>
      </c>
      <c r="L29" s="39"/>
      <c r="M29" s="28">
        <v>0.00933489920264102</v>
      </c>
      <c r="N29" s="28">
        <v>0.00252340381782892</v>
      </c>
    </row>
    <row r="30">
      <c r="G30" s="31"/>
    </row>
    <row r="31">
      <c r="G31" s="31"/>
    </row>
    <row r="32">
      <c r="A32" s="26" t="s">
        <v>49</v>
      </c>
      <c r="B32" s="1"/>
      <c r="C32" s="1" t="s">
        <v>50</v>
      </c>
      <c r="D32" s="1" t="s">
        <v>51</v>
      </c>
      <c r="E32" s="1" t="s">
        <v>52</v>
      </c>
      <c r="F32" s="1" t="s">
        <v>53</v>
      </c>
      <c r="G32" s="40"/>
      <c r="H32" s="1" t="s">
        <v>54</v>
      </c>
      <c r="I32" s="1" t="s">
        <v>55</v>
      </c>
      <c r="J32" s="1" t="s">
        <v>56</v>
      </c>
      <c r="K32" s="1" t="s">
        <v>57</v>
      </c>
    </row>
    <row r="33">
      <c r="A33" s="1" t="s">
        <v>39</v>
      </c>
      <c r="B33" s="28">
        <v>768.0</v>
      </c>
      <c r="C33" s="28">
        <v>0.504221028396009</v>
      </c>
      <c r="D33" s="28">
        <v>0.883192632386799</v>
      </c>
      <c r="E33" s="28">
        <v>0.949040675364543</v>
      </c>
      <c r="F33" s="28">
        <v>0.613585022853346</v>
      </c>
      <c r="G33" s="31"/>
    </row>
    <row r="34">
      <c r="A34" s="1" t="s">
        <v>8</v>
      </c>
      <c r="B34" s="33">
        <v>1536.0</v>
      </c>
      <c r="C34" s="28">
        <v>0.336454336147352</v>
      </c>
      <c r="D34" s="28">
        <v>0.781273983115886</v>
      </c>
      <c r="E34" s="28">
        <v>0.902839600920951</v>
      </c>
      <c r="F34" s="28">
        <v>0.455974825124538</v>
      </c>
      <c r="G34" s="31"/>
      <c r="H34" s="30">
        <f t="shared" ref="H34:K34" si="52">(C$35-C34)/C$35</f>
        <v>0.1157724889</v>
      </c>
      <c r="I34" s="30">
        <f t="shared" si="52"/>
        <v>0.05125815471</v>
      </c>
      <c r="J34" s="30">
        <f t="shared" si="52"/>
        <v>0.02243643011</v>
      </c>
      <c r="K34" s="30">
        <f t="shared" si="52"/>
        <v>0.09196700519</v>
      </c>
    </row>
    <row r="35">
      <c r="B35" s="1">
        <v>768.0</v>
      </c>
      <c r="C35" s="28">
        <v>0.380506523407521</v>
      </c>
      <c r="D35" s="28">
        <v>0.823484267075978</v>
      </c>
      <c r="E35" s="28">
        <v>0.923561013046815</v>
      </c>
      <c r="F35" s="28">
        <v>0.502156670222151</v>
      </c>
      <c r="G35" s="41"/>
      <c r="H35" s="37" t="s">
        <v>42</v>
      </c>
      <c r="I35" s="37" t="s">
        <v>42</v>
      </c>
      <c r="J35" s="37" t="s">
        <v>42</v>
      </c>
      <c r="K35" s="37" t="s">
        <v>42</v>
      </c>
    </row>
    <row r="36">
      <c r="A36" s="1"/>
      <c r="B36" s="33" t="s">
        <v>43</v>
      </c>
      <c r="C36" s="28">
        <v>0.361320030698388</v>
      </c>
      <c r="D36" s="28">
        <v>0.800767459708365</v>
      </c>
      <c r="E36" s="28">
        <v>0.908825786646201</v>
      </c>
      <c r="F36" s="28">
        <v>0.478325473470883</v>
      </c>
      <c r="G36" s="31"/>
      <c r="H36" s="30">
        <f t="shared" ref="H36:K36" si="53">(C$35-C36)/C$35</f>
        <v>0.05042355789</v>
      </c>
      <c r="I36" s="30">
        <f t="shared" si="53"/>
        <v>0.0275862069</v>
      </c>
      <c r="J36" s="30">
        <f t="shared" si="53"/>
        <v>0.01595479475</v>
      </c>
      <c r="K36" s="30">
        <f t="shared" si="53"/>
        <v>0.04745769232</v>
      </c>
    </row>
    <row r="37">
      <c r="A37" s="1"/>
      <c r="B37" s="28">
        <v>704.0</v>
      </c>
      <c r="C37" s="28">
        <v>0.327398311588641</v>
      </c>
      <c r="D37" s="28">
        <v>0.77544128933231</v>
      </c>
      <c r="E37" s="28">
        <v>0.893937068303914</v>
      </c>
      <c r="F37" s="28">
        <v>0.445995485561989</v>
      </c>
      <c r="G37" s="31"/>
      <c r="H37" s="30">
        <f t="shared" ref="H37:K37" si="54">(C$35-C37)/C$35</f>
        <v>0.1395724082</v>
      </c>
      <c r="I37" s="30">
        <f t="shared" si="54"/>
        <v>0.05834109972</v>
      </c>
      <c r="J37" s="30">
        <f t="shared" si="54"/>
        <v>0.03207578528</v>
      </c>
      <c r="K37" s="30">
        <f t="shared" si="54"/>
        <v>0.1118399655</v>
      </c>
    </row>
    <row r="38">
      <c r="A38" s="1"/>
      <c r="B38" s="28">
        <v>640.0</v>
      </c>
      <c r="C38" s="28">
        <v>0.328165771297006</v>
      </c>
      <c r="D38" s="28">
        <v>0.772985418265541</v>
      </c>
      <c r="E38" s="28">
        <v>0.894397544128933</v>
      </c>
      <c r="F38" s="28">
        <v>0.443853224125115</v>
      </c>
      <c r="G38" s="31"/>
      <c r="H38" s="30">
        <f t="shared" ref="H38:K38" si="55">(C$35-C38)/C$35</f>
        <v>0.1375554659</v>
      </c>
      <c r="I38" s="30">
        <f t="shared" si="55"/>
        <v>0.06132339236</v>
      </c>
      <c r="J38" s="30">
        <f t="shared" si="55"/>
        <v>0.03157719794</v>
      </c>
      <c r="K38" s="30">
        <f t="shared" si="55"/>
        <v>0.1161060871</v>
      </c>
    </row>
    <row r="39">
      <c r="A39" s="1"/>
      <c r="B39" s="28">
        <v>512.0</v>
      </c>
      <c r="C39" s="28">
        <v>0.334458940905602</v>
      </c>
      <c r="D39" s="28">
        <v>0.768380660015349</v>
      </c>
      <c r="E39" s="28">
        <v>0.890406753645433</v>
      </c>
      <c r="F39" s="28">
        <v>0.449877525835313</v>
      </c>
      <c r="G39" s="31"/>
      <c r="H39" s="30">
        <f t="shared" ref="H39:K39" si="56">(C$35-C39)/C$35</f>
        <v>0.1210165389</v>
      </c>
      <c r="I39" s="30">
        <f t="shared" si="56"/>
        <v>0.06691519105</v>
      </c>
      <c r="J39" s="30">
        <f t="shared" si="56"/>
        <v>0.03589828818</v>
      </c>
      <c r="K39" s="30">
        <f t="shared" si="56"/>
        <v>0.1041092302</v>
      </c>
    </row>
    <row r="40">
      <c r="A40" s="1"/>
      <c r="B40" s="28">
        <v>384.0</v>
      </c>
      <c r="C40" s="28">
        <v>0.313737528779739</v>
      </c>
      <c r="D40" s="28">
        <v>0.759017651573292</v>
      </c>
      <c r="E40" s="28">
        <v>0.889792785878741</v>
      </c>
      <c r="F40" s="28">
        <v>0.430008798691376</v>
      </c>
      <c r="G40" s="31"/>
      <c r="H40" s="30">
        <f t="shared" ref="H40:K40" si="57">(C$35-C40)/C$35</f>
        <v>0.1754739814</v>
      </c>
      <c r="I40" s="30">
        <f t="shared" si="57"/>
        <v>0.07828518173</v>
      </c>
      <c r="J40" s="30">
        <f t="shared" si="57"/>
        <v>0.0365630713</v>
      </c>
      <c r="K40" s="30">
        <f t="shared" si="57"/>
        <v>0.1436760195</v>
      </c>
    </row>
    <row r="41">
      <c r="A41" s="1" t="s">
        <v>11</v>
      </c>
      <c r="B41" s="28">
        <v>1536.0</v>
      </c>
      <c r="C41" s="28">
        <v>0.322640061396776</v>
      </c>
      <c r="D41" s="28">
        <v>0.789869531849577</v>
      </c>
      <c r="E41" s="28">
        <v>0.904528012279355</v>
      </c>
      <c r="F41" s="28">
        <v>0.444637217419192</v>
      </c>
      <c r="G41" s="31"/>
      <c r="H41" s="30">
        <f t="shared" ref="H41:K41" si="58">(C$35-C41)/C$35</f>
        <v>0.1520774506</v>
      </c>
      <c r="I41" s="30">
        <f t="shared" si="58"/>
        <v>0.04082013048</v>
      </c>
      <c r="J41" s="30">
        <f t="shared" si="58"/>
        <v>0.02060827655</v>
      </c>
      <c r="K41" s="30">
        <f t="shared" si="58"/>
        <v>0.1145448347</v>
      </c>
    </row>
    <row r="42">
      <c r="B42" s="1">
        <v>768.0</v>
      </c>
      <c r="C42" s="28">
        <v>0.363315425940138</v>
      </c>
      <c r="D42" s="28">
        <v>0.835303146584804</v>
      </c>
      <c r="E42" s="28">
        <v>0.932770529547198</v>
      </c>
      <c r="F42" s="28">
        <v>0.489720988619483</v>
      </c>
      <c r="G42" s="31"/>
      <c r="H42" s="30">
        <f t="shared" ref="H42:K42" si="59">(C$35-C42)/C$35</f>
        <v>0.04517950787</v>
      </c>
      <c r="I42" s="30">
        <f t="shared" si="59"/>
        <v>-0.01435228332</v>
      </c>
      <c r="J42" s="30">
        <f t="shared" si="59"/>
        <v>-0.009971746718</v>
      </c>
      <c r="K42" s="30">
        <f t="shared" si="59"/>
        <v>0.02476454529</v>
      </c>
    </row>
    <row r="43">
      <c r="B43" s="28" t="s">
        <v>44</v>
      </c>
      <c r="C43" s="28">
        <v>0.355180353031465</v>
      </c>
      <c r="D43" s="28">
        <v>0.811665387567152</v>
      </c>
      <c r="E43" s="28">
        <v>0.91880276285495</v>
      </c>
      <c r="F43" s="28">
        <v>0.475897998902026</v>
      </c>
      <c r="G43" s="31"/>
      <c r="H43" s="30">
        <f t="shared" ref="H43:K43" si="60">(C$35-C43)/C$35</f>
        <v>0.06655909641</v>
      </c>
      <c r="I43" s="30">
        <f t="shared" si="60"/>
        <v>0.01435228332</v>
      </c>
      <c r="J43" s="30">
        <f t="shared" si="60"/>
        <v>0.005152069137</v>
      </c>
      <c r="K43" s="30">
        <f t="shared" si="60"/>
        <v>0.05229179035</v>
      </c>
    </row>
    <row r="44">
      <c r="A44" s="1"/>
      <c r="B44" s="28">
        <v>704.0</v>
      </c>
      <c r="C44" s="28">
        <v>0.329393706830391</v>
      </c>
      <c r="D44" s="28">
        <v>0.782808902532617</v>
      </c>
      <c r="E44" s="28">
        <v>0.900537221795855</v>
      </c>
      <c r="F44" s="28">
        <v>0.446658662003892</v>
      </c>
      <c r="G44" s="31"/>
      <c r="H44" s="30">
        <f t="shared" ref="H44:K44" si="61">(C$35-C44)/C$35</f>
        <v>0.1343283582</v>
      </c>
      <c r="I44" s="30">
        <f t="shared" si="61"/>
        <v>0.04939422181</v>
      </c>
      <c r="J44" s="30">
        <f t="shared" si="61"/>
        <v>0.02492936679</v>
      </c>
      <c r="K44" s="30">
        <f t="shared" si="61"/>
        <v>0.110519309</v>
      </c>
    </row>
    <row r="45">
      <c r="A45" s="1"/>
      <c r="B45" s="28">
        <v>640.0</v>
      </c>
      <c r="C45" s="28">
        <v>0.320184190330007</v>
      </c>
      <c r="D45" s="28">
        <v>0.780660015349194</v>
      </c>
      <c r="E45" s="28">
        <v>0.895011511895625</v>
      </c>
      <c r="F45" s="28">
        <v>0.441352812374066</v>
      </c>
      <c r="G45" s="31"/>
      <c r="H45" s="30">
        <f t="shared" ref="H45:K45" si="62">(C$35-C45)/C$35</f>
        <v>0.158531666</v>
      </c>
      <c r="I45" s="30">
        <f t="shared" si="62"/>
        <v>0.05200372787</v>
      </c>
      <c r="J45" s="30">
        <f t="shared" si="62"/>
        <v>0.03091241482</v>
      </c>
      <c r="K45" s="30">
        <f t="shared" si="62"/>
        <v>0.121085433</v>
      </c>
    </row>
    <row r="46">
      <c r="A46" s="1"/>
      <c r="B46" s="28">
        <v>512.0</v>
      </c>
      <c r="C46" s="28">
        <v>0.319877206446661</v>
      </c>
      <c r="D46" s="28">
        <v>0.782348426707597</v>
      </c>
      <c r="E46" s="28">
        <v>0.900844205679201</v>
      </c>
      <c r="F46" s="28">
        <v>0.441285840781588</v>
      </c>
      <c r="G46" s="31"/>
      <c r="H46" s="30">
        <f t="shared" ref="H46:K46" si="63">(C$35-C46)/C$35</f>
        <v>0.1593384429</v>
      </c>
      <c r="I46" s="30">
        <f t="shared" si="63"/>
        <v>0.04995340168</v>
      </c>
      <c r="J46" s="30">
        <f t="shared" si="63"/>
        <v>0.02459697524</v>
      </c>
      <c r="K46" s="30">
        <f t="shared" si="63"/>
        <v>0.1212188009</v>
      </c>
    </row>
    <row r="47">
      <c r="A47" s="1"/>
      <c r="B47" s="28">
        <v>384.0</v>
      </c>
      <c r="C47" s="28">
        <v>0.323100537221795</v>
      </c>
      <c r="D47" s="28">
        <v>0.781120491174213</v>
      </c>
      <c r="E47" s="28">
        <v>0.897927858787413</v>
      </c>
      <c r="F47" s="28">
        <v>0.442285899862678</v>
      </c>
      <c r="G47" s="31"/>
      <c r="H47" s="30">
        <f t="shared" ref="H47:K47" si="64">(C$35-C47)/C$35</f>
        <v>0.1508672852</v>
      </c>
      <c r="I47" s="30">
        <f t="shared" si="64"/>
        <v>0.051444548</v>
      </c>
      <c r="J47" s="30">
        <f t="shared" si="64"/>
        <v>0.02775469503</v>
      </c>
      <c r="K47" s="30">
        <f t="shared" si="64"/>
        <v>0.1192272729</v>
      </c>
    </row>
    <row r="48">
      <c r="A48" s="1" t="s">
        <v>27</v>
      </c>
      <c r="B48" s="1">
        <v>312.0</v>
      </c>
      <c r="C48" s="28">
        <v>0.24712202609363</v>
      </c>
      <c r="D48" s="28">
        <v>0.681811204911742</v>
      </c>
      <c r="E48" s="28">
        <v>0.837759017651573</v>
      </c>
      <c r="F48" s="28">
        <v>0.357938675695635</v>
      </c>
      <c r="G48" s="31"/>
      <c r="H48" s="30">
        <f t="shared" ref="H48:K48" si="65">(C$35-C48)/C$35</f>
        <v>0.3505445744</v>
      </c>
      <c r="I48" s="30">
        <f t="shared" si="65"/>
        <v>0.1720410065</v>
      </c>
      <c r="J48" s="30">
        <f t="shared" si="65"/>
        <v>0.09290344025</v>
      </c>
      <c r="K48" s="30">
        <f t="shared" si="65"/>
        <v>0.2871972097</v>
      </c>
    </row>
    <row r="49">
      <c r="A49" s="1"/>
      <c r="B49" s="28" t="s">
        <v>45</v>
      </c>
      <c r="C49" s="28">
        <v>0.25418265541059</v>
      </c>
      <c r="D49" s="28">
        <v>0.676745970836531</v>
      </c>
      <c r="E49" s="28">
        <v>0.82808902532617</v>
      </c>
      <c r="F49" s="28">
        <v>0.359974127006351</v>
      </c>
      <c r="G49" s="31"/>
      <c r="H49" s="30">
        <f t="shared" ref="H49:K49" si="66">(C$35-C49)/C$35</f>
        <v>0.3319887051</v>
      </c>
      <c r="I49" s="30">
        <f t="shared" si="66"/>
        <v>0.1781919851</v>
      </c>
      <c r="J49" s="30">
        <f t="shared" si="66"/>
        <v>0.1033737743</v>
      </c>
      <c r="K49" s="30">
        <f t="shared" si="66"/>
        <v>0.2831437909</v>
      </c>
    </row>
    <row r="50">
      <c r="A50" s="1"/>
      <c r="B50" s="28" t="s">
        <v>46</v>
      </c>
      <c r="C50" s="28">
        <v>0.240214888718342</v>
      </c>
      <c r="D50" s="28">
        <v>0.648810437452033</v>
      </c>
      <c r="E50" s="28">
        <v>0.803069838833461</v>
      </c>
      <c r="F50" s="28">
        <v>0.343713065110707</v>
      </c>
      <c r="G50" s="31"/>
      <c r="H50" s="30">
        <f t="shared" ref="H50:K50" si="67">(C$35-C50)/C$35</f>
        <v>0.3686970553</v>
      </c>
      <c r="I50" s="30">
        <f t="shared" si="67"/>
        <v>0.2121155638</v>
      </c>
      <c r="J50" s="30">
        <f t="shared" si="67"/>
        <v>0.1304636862</v>
      </c>
      <c r="K50" s="30">
        <f t="shared" si="67"/>
        <v>0.3155262381</v>
      </c>
    </row>
    <row r="51">
      <c r="A51" s="1"/>
      <c r="B51" s="28">
        <v>384.0</v>
      </c>
      <c r="C51" s="28">
        <v>0.220107444359171</v>
      </c>
      <c r="D51" s="28">
        <v>0.645280122793553</v>
      </c>
      <c r="E51" s="28">
        <v>0.809669992325402</v>
      </c>
      <c r="F51" s="28">
        <v>0.324683611661369</v>
      </c>
      <c r="G51" s="31"/>
      <c r="H51" s="30">
        <f t="shared" ref="H51:K51" si="68">(C$35-C51)/C$35</f>
        <v>0.4215409439</v>
      </c>
      <c r="I51" s="30">
        <f t="shared" si="68"/>
        <v>0.2164026095</v>
      </c>
      <c r="J51" s="30">
        <f t="shared" si="68"/>
        <v>0.1233172677</v>
      </c>
      <c r="K51" s="30">
        <f t="shared" si="68"/>
        <v>0.3534216891</v>
      </c>
    </row>
    <row r="52">
      <c r="A52" s="1"/>
      <c r="B52" s="28">
        <v>512.0</v>
      </c>
      <c r="C52" s="28">
        <v>0.221642363775901</v>
      </c>
      <c r="D52" s="28">
        <v>0.646508058326937</v>
      </c>
      <c r="E52" s="28">
        <v>0.806446661550268</v>
      </c>
      <c r="F52" s="28">
        <v>0.326778565945633</v>
      </c>
      <c r="G52" s="31"/>
      <c r="H52" s="30">
        <f t="shared" ref="H52:K52" si="69">(C$35-C52)/C$35</f>
        <v>0.4175070593</v>
      </c>
      <c r="I52" s="30">
        <f t="shared" si="69"/>
        <v>0.2149114632</v>
      </c>
      <c r="J52" s="30">
        <f t="shared" si="69"/>
        <v>0.1268073791</v>
      </c>
      <c r="K52" s="30">
        <f t="shared" si="69"/>
        <v>0.3492497754</v>
      </c>
    </row>
    <row r="53">
      <c r="A53" s="1"/>
      <c r="B53" s="28">
        <v>768.0</v>
      </c>
      <c r="C53" s="28">
        <v>0.229163468917881</v>
      </c>
      <c r="D53" s="28">
        <v>0.649731389102072</v>
      </c>
      <c r="E53" s="28">
        <v>0.81304681504221</v>
      </c>
      <c r="F53" s="28">
        <v>0.331842185853801</v>
      </c>
      <c r="G53" s="31"/>
      <c r="H53" s="30">
        <f t="shared" ref="H53:K53" si="70">(C$35-C53)/C$35</f>
        <v>0.3977410246</v>
      </c>
      <c r="I53" s="30">
        <f t="shared" si="70"/>
        <v>0.2109972041</v>
      </c>
      <c r="J53" s="30">
        <f t="shared" si="70"/>
        <v>0.1196609606</v>
      </c>
      <c r="K53" s="30">
        <f t="shared" si="70"/>
        <v>0.3391660302</v>
      </c>
    </row>
    <row r="54">
      <c r="A54" s="1"/>
      <c r="B54" s="28">
        <v>1536.0</v>
      </c>
      <c r="C54" s="28">
        <v>0.229777436684574</v>
      </c>
      <c r="D54" s="28">
        <v>0.656024558710667</v>
      </c>
      <c r="E54" s="28">
        <v>0.813353798925556</v>
      </c>
      <c r="F54" s="28">
        <v>0.334593446686063</v>
      </c>
      <c r="G54" s="31"/>
      <c r="H54" s="30">
        <f t="shared" ref="H54:K54" si="71">(C$35-C54)/C$35</f>
        <v>0.3961274708</v>
      </c>
      <c r="I54" s="30">
        <f t="shared" si="71"/>
        <v>0.2033550792</v>
      </c>
      <c r="J54" s="30">
        <f t="shared" si="71"/>
        <v>0.1193285691</v>
      </c>
      <c r="K54" s="30">
        <f t="shared" si="71"/>
        <v>0.3336871408</v>
      </c>
    </row>
    <row r="55">
      <c r="A55" s="1" t="s">
        <v>47</v>
      </c>
      <c r="B55" s="1">
        <v>256.0</v>
      </c>
      <c r="C55" s="28">
        <v>0.223023791250959</v>
      </c>
      <c r="D55" s="28">
        <v>0.60153491941673</v>
      </c>
      <c r="E55" s="28">
        <v>0.772985418265541</v>
      </c>
      <c r="F55" s="28">
        <v>0.31591462006627</v>
      </c>
      <c r="G55" s="31"/>
      <c r="H55" s="30">
        <f t="shared" ref="H55:K55" si="72">(C$35-C55)/C$35</f>
        <v>0.4138765631</v>
      </c>
      <c r="I55" s="30">
        <f t="shared" si="72"/>
        <v>0.2695246971</v>
      </c>
      <c r="J55" s="30">
        <f t="shared" si="72"/>
        <v>0.1630380588</v>
      </c>
      <c r="K55" s="30">
        <f t="shared" si="72"/>
        <v>0.3708843498</v>
      </c>
    </row>
    <row r="56">
      <c r="B56" s="28" t="s">
        <v>48</v>
      </c>
      <c r="C56" s="28">
        <v>0.206907137375287</v>
      </c>
      <c r="D56" s="28">
        <v>0.565617805065234</v>
      </c>
      <c r="E56" s="28">
        <v>0.73184957789716</v>
      </c>
      <c r="F56" s="28">
        <v>0.295266240664658</v>
      </c>
      <c r="G56" s="31"/>
      <c r="H56" s="30">
        <f t="shared" ref="H56:K56" si="73">(C$35-C56)/C$35</f>
        <v>0.4562323518</v>
      </c>
      <c r="I56" s="30">
        <f t="shared" si="73"/>
        <v>0.3131407269</v>
      </c>
      <c r="J56" s="30">
        <f t="shared" si="73"/>
        <v>0.2075785275</v>
      </c>
      <c r="K56" s="30">
        <f t="shared" si="73"/>
        <v>0.4120037467</v>
      </c>
    </row>
    <row r="57">
      <c r="B57" s="28">
        <v>384.0</v>
      </c>
      <c r="C57" s="28">
        <v>0.135533384497313</v>
      </c>
      <c r="D57" s="28">
        <v>0.467536454336147</v>
      </c>
      <c r="E57" s="28">
        <v>0.665234075211051</v>
      </c>
      <c r="F57" s="28">
        <v>0.211992579665026</v>
      </c>
      <c r="G57" s="31"/>
      <c r="H57" s="30">
        <f t="shared" ref="H57:K57" si="74">(C$35-C57)/C$35</f>
        <v>0.6438079871</v>
      </c>
      <c r="I57" s="30">
        <f t="shared" si="74"/>
        <v>0.4322460391</v>
      </c>
      <c r="J57" s="30">
        <f t="shared" si="74"/>
        <v>0.2797074954</v>
      </c>
      <c r="K57" s="30">
        <f t="shared" si="74"/>
        <v>0.5778357787</v>
      </c>
    </row>
    <row r="58">
      <c r="B58" s="28">
        <v>512.0</v>
      </c>
      <c r="C58" s="28">
        <v>0.140445126630851</v>
      </c>
      <c r="D58" s="28">
        <v>0.479969301611665</v>
      </c>
      <c r="E58" s="28">
        <v>0.668457405986185</v>
      </c>
      <c r="F58" s="28">
        <v>0.220160569381743</v>
      </c>
      <c r="G58" s="31"/>
      <c r="H58" s="30">
        <f t="shared" ref="H58:K58" si="75">(C$35-C58)/C$35</f>
        <v>0.6308995563</v>
      </c>
      <c r="I58" s="30">
        <f t="shared" si="75"/>
        <v>0.4171481827</v>
      </c>
      <c r="J58" s="30">
        <f t="shared" si="75"/>
        <v>0.2762173841</v>
      </c>
      <c r="K58" s="30">
        <f t="shared" si="75"/>
        <v>0.5615699593</v>
      </c>
    </row>
    <row r="59">
      <c r="B59" s="28">
        <v>768.0</v>
      </c>
      <c r="C59" s="28">
        <v>0.149347659247889</v>
      </c>
      <c r="D59" s="28">
        <v>0.490406753645433</v>
      </c>
      <c r="E59" s="28">
        <v>0.681504221028396</v>
      </c>
      <c r="F59" s="28">
        <v>0.231048491181176</v>
      </c>
      <c r="G59" s="31"/>
      <c r="H59" s="30">
        <f t="shared" ref="H59:K59" si="76">(C$35-C59)/C$35</f>
        <v>0.6075030254</v>
      </c>
      <c r="I59" s="30">
        <f t="shared" si="76"/>
        <v>0.404473439</v>
      </c>
      <c r="J59" s="30">
        <f t="shared" si="76"/>
        <v>0.2620907429</v>
      </c>
      <c r="K59" s="30">
        <f t="shared" si="76"/>
        <v>0.5398876389</v>
      </c>
    </row>
    <row r="60">
      <c r="B60" s="28">
        <v>1536.0</v>
      </c>
      <c r="C60" s="28">
        <v>0.160245587106676</v>
      </c>
      <c r="D60" s="28">
        <v>0.50176515732924</v>
      </c>
      <c r="E60" s="28">
        <v>0.687029930928626</v>
      </c>
      <c r="F60" s="28">
        <v>0.240845684124842</v>
      </c>
      <c r="G60" s="31"/>
      <c r="H60" s="30">
        <f t="shared" ref="H60:K60" si="77">(C$35-C60)/C$35</f>
        <v>0.5788624445</v>
      </c>
      <c r="I60" s="30">
        <f t="shared" si="77"/>
        <v>0.3906803355</v>
      </c>
      <c r="J60" s="30">
        <f t="shared" si="77"/>
        <v>0.2561076949</v>
      </c>
      <c r="K60" s="30">
        <f t="shared" si="77"/>
        <v>0.5203774073</v>
      </c>
    </row>
    <row r="63">
      <c r="A63" s="42" t="s">
        <v>58</v>
      </c>
      <c r="B63" s="1"/>
      <c r="C63" s="27" t="s">
        <v>59</v>
      </c>
    </row>
    <row r="64">
      <c r="A64" s="1" t="s">
        <v>39</v>
      </c>
      <c r="B64" s="28">
        <v>768.0</v>
      </c>
      <c r="C64" s="28">
        <v>5168860.0</v>
      </c>
    </row>
    <row r="65">
      <c r="A65" s="1" t="s">
        <v>8</v>
      </c>
      <c r="B65" s="33">
        <v>1536.0</v>
      </c>
      <c r="C65" s="28">
        <v>8771388.0</v>
      </c>
    </row>
    <row r="66">
      <c r="B66" s="28">
        <v>768.0</v>
      </c>
      <c r="C66" s="28">
        <v>5167604.0</v>
      </c>
    </row>
    <row r="67">
      <c r="A67" s="1"/>
      <c r="B67" s="33" t="s">
        <v>43</v>
      </c>
      <c r="C67" s="28">
        <v>5169872.0</v>
      </c>
    </row>
    <row r="68">
      <c r="A68" s="1"/>
      <c r="B68" s="28">
        <v>704.0</v>
      </c>
      <c r="C68" s="28">
        <v>4698812.0</v>
      </c>
    </row>
    <row r="69">
      <c r="A69" s="1"/>
      <c r="B69" s="28">
        <v>640.0</v>
      </c>
      <c r="C69" s="28">
        <v>4319468.0</v>
      </c>
    </row>
    <row r="70">
      <c r="A70" s="1"/>
      <c r="B70" s="28">
        <v>512.0</v>
      </c>
      <c r="C70" s="28">
        <v>3381180.0</v>
      </c>
    </row>
    <row r="71">
      <c r="A71" s="1"/>
      <c r="B71" s="28">
        <v>384.0</v>
      </c>
      <c r="C71" s="28">
        <v>4543852.0</v>
      </c>
    </row>
    <row r="72">
      <c r="A72" s="1" t="s">
        <v>11</v>
      </c>
      <c r="B72" s="28">
        <v>1536.0</v>
      </c>
      <c r="C72" s="28">
        <v>8851264.0</v>
      </c>
    </row>
    <row r="73">
      <c r="B73" s="28">
        <v>768.0</v>
      </c>
      <c r="C73" s="28">
        <v>5168664.0</v>
      </c>
    </row>
    <row r="74">
      <c r="A74" s="1"/>
      <c r="B74" s="28" t="s">
        <v>44</v>
      </c>
      <c r="C74" s="28">
        <v>5250420.0</v>
      </c>
    </row>
    <row r="75">
      <c r="A75" s="1"/>
      <c r="B75" s="28">
        <v>704.0</v>
      </c>
      <c r="C75" s="28">
        <v>4701768.0</v>
      </c>
    </row>
    <row r="76">
      <c r="A76" s="1"/>
      <c r="B76" s="28">
        <v>640.0</v>
      </c>
      <c r="C76" s="28">
        <v>4313548.0</v>
      </c>
    </row>
    <row r="77">
      <c r="A77" s="1"/>
      <c r="B77" s="28">
        <v>512.0</v>
      </c>
      <c r="C77" s="28">
        <v>3298168.0</v>
      </c>
    </row>
    <row r="78">
      <c r="A78" s="1"/>
      <c r="B78" s="28">
        <v>384.0</v>
      </c>
      <c r="C78" s="28">
        <v>4460412.0</v>
      </c>
    </row>
    <row r="79">
      <c r="A79" s="1" t="s">
        <v>27</v>
      </c>
      <c r="B79" s="28">
        <v>312.0</v>
      </c>
      <c r="C79" s="28">
        <v>4013928.0</v>
      </c>
    </row>
    <row r="80">
      <c r="A80" s="1"/>
      <c r="B80" s="28" t="s">
        <v>45</v>
      </c>
      <c r="C80" s="28">
        <v>4013880.0</v>
      </c>
    </row>
    <row r="81">
      <c r="A81" s="1"/>
      <c r="B81" s="28" t="s">
        <v>46</v>
      </c>
      <c r="C81" s="28">
        <v>4014832.0</v>
      </c>
    </row>
    <row r="82">
      <c r="A82" s="1"/>
      <c r="B82" s="28">
        <v>384.0</v>
      </c>
      <c r="C82" s="28">
        <v>4541380.0</v>
      </c>
    </row>
    <row r="83">
      <c r="A83" s="1"/>
      <c r="B83" s="28">
        <v>512.0</v>
      </c>
      <c r="C83" s="28">
        <v>3382172.0</v>
      </c>
    </row>
    <row r="84">
      <c r="A84" s="1"/>
      <c r="B84" s="28">
        <v>768.0</v>
      </c>
      <c r="C84" s="28">
        <v>5251008.0</v>
      </c>
    </row>
    <row r="85">
      <c r="A85" s="1"/>
      <c r="B85" s="28">
        <v>1536.0</v>
      </c>
      <c r="C85" s="28">
        <v>8852012.0</v>
      </c>
    </row>
    <row r="86">
      <c r="A86" s="1" t="s">
        <v>47</v>
      </c>
      <c r="B86" s="28">
        <v>256.0</v>
      </c>
      <c r="C86" s="28">
        <v>3652680.0</v>
      </c>
    </row>
    <row r="87">
      <c r="B87" s="28" t="s">
        <v>48</v>
      </c>
      <c r="C87" s="28">
        <v>3654104.0</v>
      </c>
    </row>
    <row r="88">
      <c r="B88" s="28">
        <v>384.0</v>
      </c>
      <c r="C88" s="28">
        <v>4580872.0</v>
      </c>
    </row>
    <row r="89">
      <c r="B89" s="28">
        <v>512.0</v>
      </c>
      <c r="C89" s="28">
        <v>3419948.0</v>
      </c>
    </row>
    <row r="90">
      <c r="B90" s="28">
        <v>768.0</v>
      </c>
      <c r="C90" s="28">
        <v>5281740.0</v>
      </c>
    </row>
    <row r="91">
      <c r="B91" s="28">
        <v>1536.0</v>
      </c>
      <c r="C91" s="28">
        <v>8872732.0</v>
      </c>
    </row>
  </sheetData>
  <mergeCells count="2">
    <mergeCell ref="P2:R2"/>
    <mergeCell ref="P10:R10"/>
  </mergeCells>
  <conditionalFormatting sqref="G34:K34 G36:K60">
    <cfRule type="cellIs" dxfId="0" priority="1" operator="lessThanOrEqual">
      <formula>0</formula>
    </cfRule>
  </conditionalFormatting>
  <conditionalFormatting sqref="H3:K29">
    <cfRule type="cellIs" dxfId="1" priority="2" operator="lessThanOrEqual">
      <formula>0</formula>
    </cfRule>
  </conditionalFormatting>
  <drawing r:id="rId1"/>
</worksheet>
</file>