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iobinder\data\"/>
    </mc:Choice>
  </mc:AlternateContent>
  <xr:revisionPtr revIDLastSave="0" documentId="13_ncr:1_{E2CF0F6F-7C41-49AA-BA7E-AAD7C0A9FD1D}" xr6:coauthVersionLast="47" xr6:coauthVersionMax="47" xr10:uidLastSave="{00000000-0000-0000-0000-000000000000}"/>
  <bookViews>
    <workbookView xWindow="10423" yWindow="1191" windowWidth="18977" windowHeight="12986" xr2:uid="{BD97E243-0BB4-3F42-9EBC-00D49E7EE019}"/>
  </bookViews>
  <sheets>
    <sheet name="info" sheetId="2" r:id="rId1"/>
    <sheet name="Acidification" sheetId="6" r:id="rId2"/>
    <sheet name="Ecotoxicity" sheetId="7" r:id="rId3"/>
    <sheet name="Eutrophication" sheetId="13" r:id="rId4"/>
    <sheet name="GlobalWarming" sheetId="14" r:id="rId5"/>
    <sheet name="OzoneDepletion" sheetId="15" r:id="rId6"/>
    <sheet name="PhotochemicalOxidation" sheetId="16" r:id="rId7"/>
    <sheet name="Carcinogenics" sheetId="8" r:id="rId8"/>
    <sheet name="NonCarcinogenics" sheetId="9" r:id="rId9"/>
    <sheet name="RespiratoryEffec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4" l="1"/>
  <c r="E41" i="10"/>
  <c r="D41" i="10"/>
  <c r="E41" i="9"/>
  <c r="D41" i="9"/>
  <c r="E41" i="8"/>
  <c r="D41" i="8"/>
  <c r="D40" i="8"/>
  <c r="E40" i="8"/>
  <c r="E41" i="16"/>
  <c r="D41" i="16"/>
  <c r="E41" i="15"/>
  <c r="D41" i="15"/>
  <c r="E41" i="14"/>
  <c r="D41" i="14"/>
  <c r="E41" i="13"/>
  <c r="D41" i="13"/>
  <c r="E41" i="7"/>
  <c r="D41" i="7"/>
  <c r="E41" i="6"/>
  <c r="D41" i="6"/>
  <c r="D40" i="10" l="1"/>
  <c r="E40" i="10"/>
  <c r="D40" i="9"/>
  <c r="E40" i="9"/>
  <c r="D40" i="16"/>
  <c r="E40" i="16"/>
  <c r="D40" i="15"/>
  <c r="E40" i="15"/>
  <c r="D40" i="14"/>
  <c r="E40" i="14"/>
  <c r="D40" i="13"/>
  <c r="E40" i="13"/>
  <c r="D40" i="7"/>
  <c r="E40" i="7"/>
  <c r="D40" i="6"/>
  <c r="E40" i="6"/>
  <c r="E39" i="10"/>
  <c r="D39" i="10"/>
  <c r="D39" i="9"/>
  <c r="E39" i="9"/>
  <c r="D39" i="8"/>
  <c r="E39" i="8"/>
  <c r="D39" i="16"/>
  <c r="E39" i="16"/>
  <c r="D39" i="15"/>
  <c r="E39" i="15"/>
  <c r="D39" i="14"/>
  <c r="E39" i="14"/>
  <c r="D39" i="13"/>
  <c r="E39" i="13"/>
  <c r="D39" i="7"/>
  <c r="E39" i="7"/>
  <c r="D39" i="6"/>
  <c r="E39" i="6"/>
  <c r="C16" i="10" l="1"/>
  <c r="C16" i="9"/>
  <c r="C16" i="8"/>
  <c r="C16" i="16"/>
  <c r="C16" i="15"/>
  <c r="C16" i="14"/>
  <c r="C16" i="13"/>
  <c r="C16" i="7"/>
  <c r="C16" i="6"/>
  <c r="C10" i="6"/>
  <c r="E5" i="10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10" i="10" l="1"/>
  <c r="C10" i="9"/>
  <c r="C10" i="8"/>
  <c r="C10" i="16"/>
  <c r="C10" i="15"/>
  <c r="C10" i="13"/>
  <c r="C10" i="7"/>
  <c r="C22" i="10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<sst xmlns="http://schemas.openxmlformats.org/spreadsheetml/2006/main" count="1720" uniqueCount="119">
  <si>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</si>
  <si>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</si>
  <si>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</si>
  <si>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</si>
  <si>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</si>
  <si>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</si>
  <si>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</si>
  <si>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</si>
  <si>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</si>
  <si>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</si>
  <si>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</si>
  <si>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</si>
  <si>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</si>
  <si>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</si>
  <si>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</si>
  <si>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</si>
  <si>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</si>
  <si>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</si>
  <si>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</si>
  <si>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</si>
  <si>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</si>
  <si>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</si>
  <si>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</si>
  <si>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</si>
  <si>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</si>
  <si>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</si>
  <si>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</si>
  <si>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</si>
  <si>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</si>
  <si>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</si>
  <si>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</si>
  <si>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</si>
  <si>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</si>
  <si>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</si>
  <si>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</si>
  <si>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</si>
  <si>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</si>
  <si>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</si>
  <si>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</si>
  <si>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</si>
  <si>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</si>
  <si>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</si>
  <si>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</si>
  <si>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</si>
  <si>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</si>
  <si>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</si>
  <si>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</si>
  <si>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</si>
  <si>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</si>
  <si>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</si>
  <si>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</si>
  <si>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</si>
  <si>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</si>
  <si>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</si>
  <si>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</si>
  <si>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</si>
  <si>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</si>
  <si>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</si>
  <si>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</si>
  <si>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</si>
  <si>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</si>
  <si>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</si>
  <si>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</si>
  <si>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</si>
  <si>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</si>
  <si>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</si>
  <si>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</si>
  <si>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</si>
  <si>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</si>
  <si>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</si>
  <si>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</si>
  <si>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</si>
  <si>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</si>
  <si>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</si>
  <si>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</si>
  <si>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</si>
  <si>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</si>
  <si>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</si>
  <si>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</si>
  <si>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</si>
  <si>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</si>
  <si>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</si>
  <si>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</si>
  <si>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</si>
  <si>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</si>
  <si>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</si>
  <si>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</si>
  <si>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</si>
  <si>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</si>
  <si>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</si>
  <si>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</si>
  <si>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</si>
  <si>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</si>
  <si>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</si>
  <si>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</si>
  <si>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</si>
  <si>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</si>
  <si>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</si>
  <si>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</si>
  <si>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</si>
  <si>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</si>
  <si>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</si>
  <si>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</si>
  <si>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</si>
  <si>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</si>
  <si>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</si>
  <si>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</si>
  <si>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</si>
  <si>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</si>
  <si>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</si>
  <si>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</si>
  <si>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</si>
  <si>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</si>
  <si>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</si>
  <si>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</si>
  <si>
    <t>kind</t>
  </si>
  <si>
    <t>ImpactItem</t>
  </si>
  <si>
    <t>Link</t>
  </si>
  <si>
    <t>StreamImpactItem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</si>
</sst>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G41"/>
  <sheetViews>
    <sheetView tabSelected="1" topLeftCell="A15" zoomScaleNormal="100" workbookViewId="0">
      <selection activeCell="B36" sqref="B36"/>
    </sheetView>
  </sheetViews>
  <sheetFormatPr defaultColWidth="10.640625" defaultRowHeight="15" x14ac:dyDescent="0.35"/>
  <cols>
    <col min="1" max="1" width="23.85546875" style="2" bestFit="1" customWidth="1"/>
    <col min="2" max="3" width="18.35546875" style="2" bestFit="1" customWidth="1"/>
    <col min="4" max="4" width="86.140625" style="2" bestFit="1" customWidth="1"/>
    <col min="5" max="5" width="7.85546875" style="2" bestFit="1" customWidth="1"/>
    <col min="6" max="6" width="255.85546875" style="2" bestFit="1" customWidth="1"/>
    <col min="7" max="16384" width="10.640625" style="2"/>
  </cols>
  <sheetData>
    <row r="1" spans="1:7" ht="15.45" x14ac:dyDescent="0.4">
      <c r="A1" s="1" t="s">
        <v>9</v>
      </c>
      <c r="B1" s="1" t="s">
        <v>115</v>
      </c>
      <c r="C1" s="1" t="s">
        <v>7</v>
      </c>
      <c r="D1" s="1" t="s">
        <v>30</v>
      </c>
      <c r="E1" s="1" t="s">
        <v>32</v>
      </c>
      <c r="F1" s="1" t="s">
        <v>31</v>
      </c>
      <c r="G1" s="1" t="s">
        <v>117</v>
      </c>
    </row>
    <row r="2" spans="1:7" x14ac:dyDescent="0.35">
      <c r="A2" s="2" t="s">
        <v>83</v>
      </c>
      <c r="B2" s="2" t="s">
        <v>116</v>
      </c>
      <c r="C2" s="2" t="s">
        <v>8</v>
      </c>
      <c r="D2" s="2" t="s">
        <v>40</v>
      </c>
      <c r="E2" s="2" t="s">
        <v>33</v>
      </c>
      <c r="F2" s="2" t="s">
        <v>41</v>
      </c>
    </row>
    <row r="3" spans="1:7" x14ac:dyDescent="0.35">
      <c r="A3" s="2" t="s">
        <v>29</v>
      </c>
      <c r="B3" s="2" t="s">
        <v>116</v>
      </c>
      <c r="C3" s="2" t="s">
        <v>8</v>
      </c>
      <c r="D3" s="2" t="s">
        <v>39</v>
      </c>
      <c r="E3" s="2" t="s">
        <v>33</v>
      </c>
      <c r="F3" s="2" t="s">
        <v>36</v>
      </c>
    </row>
    <row r="4" spans="1:7" x14ac:dyDescent="0.35">
      <c r="A4" s="2" t="s">
        <v>84</v>
      </c>
      <c r="B4" s="2" t="s">
        <v>116</v>
      </c>
      <c r="C4" s="2" t="s">
        <v>80</v>
      </c>
      <c r="D4" s="2" t="s">
        <v>82</v>
      </c>
      <c r="E4" s="2" t="s">
        <v>33</v>
      </c>
    </row>
    <row r="5" spans="1:7" x14ac:dyDescent="0.35">
      <c r="A5" s="2" t="s">
        <v>85</v>
      </c>
      <c r="B5" s="2" t="s">
        <v>116</v>
      </c>
      <c r="C5" s="2" t="s">
        <v>80</v>
      </c>
      <c r="D5" s="2" t="s">
        <v>81</v>
      </c>
      <c r="E5" s="2" t="s">
        <v>33</v>
      </c>
    </row>
    <row r="6" spans="1:7" x14ac:dyDescent="0.35">
      <c r="A6" s="2" t="s">
        <v>93</v>
      </c>
      <c r="B6" s="2" t="s">
        <v>116</v>
      </c>
      <c r="C6" s="2" t="s">
        <v>8</v>
      </c>
      <c r="D6" s="2" t="s">
        <v>35</v>
      </c>
      <c r="E6" s="2" t="s">
        <v>33</v>
      </c>
    </row>
    <row r="7" spans="1:7" x14ac:dyDescent="0.35">
      <c r="A7" s="2" t="s">
        <v>94</v>
      </c>
      <c r="B7" s="2" t="s">
        <v>116</v>
      </c>
      <c r="C7" s="2" t="s">
        <v>8</v>
      </c>
      <c r="D7" s="2" t="s">
        <v>34</v>
      </c>
      <c r="E7" s="2" t="s">
        <v>33</v>
      </c>
    </row>
    <row r="8" spans="1:7" x14ac:dyDescent="0.35">
      <c r="A8" s="2" t="s">
        <v>95</v>
      </c>
      <c r="B8" s="2" t="s">
        <v>116</v>
      </c>
      <c r="C8" s="2" t="s">
        <v>8</v>
      </c>
      <c r="D8" s="2" t="s">
        <v>38</v>
      </c>
      <c r="E8" s="2" t="s">
        <v>33</v>
      </c>
      <c r="F8" s="2" t="s">
        <v>37</v>
      </c>
    </row>
    <row r="9" spans="1:7" x14ac:dyDescent="0.35">
      <c r="A9" s="2" t="s">
        <v>12</v>
      </c>
      <c r="B9" s="2" t="s">
        <v>116</v>
      </c>
      <c r="C9" s="2" t="s">
        <v>19</v>
      </c>
      <c r="D9" s="2" t="s">
        <v>51</v>
      </c>
      <c r="E9" s="2" t="s">
        <v>33</v>
      </c>
    </row>
    <row r="10" spans="1:7" x14ac:dyDescent="0.35">
      <c r="A10" s="2" t="s">
        <v>13</v>
      </c>
      <c r="B10" s="2" t="s">
        <v>118</v>
      </c>
      <c r="C10" s="2" t="s">
        <v>8</v>
      </c>
      <c r="D10" s="2" t="s">
        <v>52</v>
      </c>
      <c r="E10" s="2" t="s">
        <v>48</v>
      </c>
      <c r="F10" s="2" t="s">
        <v>78</v>
      </c>
    </row>
    <row r="11" spans="1:7" x14ac:dyDescent="0.35">
      <c r="A11" s="2" t="s">
        <v>14</v>
      </c>
      <c r="B11" s="2" t="s">
        <v>118</v>
      </c>
      <c r="C11" s="2" t="s">
        <v>8</v>
      </c>
      <c r="D11" s="2" t="s">
        <v>42</v>
      </c>
      <c r="E11" s="2" t="s">
        <v>33</v>
      </c>
    </row>
    <row r="12" spans="1:7" x14ac:dyDescent="0.35">
      <c r="A12" s="2" t="s">
        <v>15</v>
      </c>
      <c r="B12" s="2" t="s">
        <v>118</v>
      </c>
      <c r="C12" s="2" t="s">
        <v>8</v>
      </c>
      <c r="D12" s="2" t="s">
        <v>45</v>
      </c>
      <c r="E12" s="2" t="s">
        <v>33</v>
      </c>
      <c r="F12" s="2" t="s">
        <v>46</v>
      </c>
    </row>
    <row r="13" spans="1:7" x14ac:dyDescent="0.35">
      <c r="A13" s="2" t="s">
        <v>16</v>
      </c>
      <c r="B13" s="2" t="s">
        <v>118</v>
      </c>
      <c r="C13" s="2" t="s">
        <v>8</v>
      </c>
      <c r="D13" s="2" t="s">
        <v>43</v>
      </c>
      <c r="E13" s="2" t="s">
        <v>33</v>
      </c>
    </row>
    <row r="14" spans="1:7" x14ac:dyDescent="0.35">
      <c r="A14" s="2" t="s">
        <v>17</v>
      </c>
      <c r="B14" s="2" t="s">
        <v>118</v>
      </c>
      <c r="C14" s="2" t="s">
        <v>8</v>
      </c>
      <c r="D14" s="2" t="s">
        <v>44</v>
      </c>
      <c r="E14" s="2" t="s">
        <v>33</v>
      </c>
    </row>
    <row r="15" spans="1:7" x14ac:dyDescent="0.35">
      <c r="A15" s="2" t="s">
        <v>18</v>
      </c>
      <c r="B15" s="2" t="s">
        <v>118</v>
      </c>
      <c r="C15" s="2" t="s">
        <v>8</v>
      </c>
      <c r="D15" s="2" t="s">
        <v>50</v>
      </c>
      <c r="E15" s="2" t="s">
        <v>33</v>
      </c>
    </row>
    <row r="16" spans="1:7" x14ac:dyDescent="0.35">
      <c r="A16" s="2" t="s">
        <v>86</v>
      </c>
      <c r="B16" s="2" t="s">
        <v>118</v>
      </c>
      <c r="C16" s="2" t="s">
        <v>8</v>
      </c>
      <c r="D16" s="2" t="s">
        <v>54</v>
      </c>
      <c r="E16" s="2" t="s">
        <v>48</v>
      </c>
      <c r="F16" s="2" t="s">
        <v>53</v>
      </c>
    </row>
    <row r="17" spans="1:6" x14ac:dyDescent="0.35">
      <c r="A17" s="2" t="s">
        <v>96</v>
      </c>
      <c r="B17" s="2" t="s">
        <v>118</v>
      </c>
      <c r="C17" s="2" t="s">
        <v>8</v>
      </c>
      <c r="D17" s="2" t="s">
        <v>47</v>
      </c>
      <c r="E17" s="2" t="s">
        <v>48</v>
      </c>
    </row>
    <row r="18" spans="1:6" x14ac:dyDescent="0.35">
      <c r="A18" s="2" t="s">
        <v>97</v>
      </c>
      <c r="B18" s="2" t="s">
        <v>118</v>
      </c>
      <c r="C18" s="2" t="s">
        <v>8</v>
      </c>
      <c r="D18" s="2" t="s">
        <v>113</v>
      </c>
      <c r="E18" s="2" t="s">
        <v>48</v>
      </c>
      <c r="F18" s="2" t="s">
        <v>114</v>
      </c>
    </row>
    <row r="19" spans="1:6" x14ac:dyDescent="0.35">
      <c r="A19" s="2" t="s">
        <v>87</v>
      </c>
      <c r="B19" s="2" t="s">
        <v>116</v>
      </c>
      <c r="C19" s="2" t="s">
        <v>20</v>
      </c>
      <c r="D19" s="2" t="s">
        <v>56</v>
      </c>
      <c r="E19" s="2" t="s">
        <v>33</v>
      </c>
      <c r="F19" s="2" t="s">
        <v>55</v>
      </c>
    </row>
    <row r="20" spans="1:6" x14ac:dyDescent="0.35">
      <c r="A20" s="2" t="s">
        <v>88</v>
      </c>
      <c r="B20" s="2" t="s">
        <v>118</v>
      </c>
      <c r="C20" s="2" t="s">
        <v>8</v>
      </c>
      <c r="D20" s="2" t="s">
        <v>74</v>
      </c>
      <c r="E20" s="2" t="s">
        <v>33</v>
      </c>
    </row>
    <row r="21" spans="1:6" x14ac:dyDescent="0.35">
      <c r="A21" s="2" t="s">
        <v>98</v>
      </c>
      <c r="B21" s="2" t="s">
        <v>118</v>
      </c>
      <c r="C21" s="2" t="s">
        <v>8</v>
      </c>
      <c r="D21" s="15" t="s">
        <v>57</v>
      </c>
      <c r="E21" s="15"/>
      <c r="F21" s="15"/>
    </row>
    <row r="22" spans="1:6" x14ac:dyDescent="0.35">
      <c r="A22" s="2" t="s">
        <v>103</v>
      </c>
      <c r="B22" s="2" t="s">
        <v>118</v>
      </c>
      <c r="C22" s="2" t="s">
        <v>8</v>
      </c>
      <c r="D22" s="15" t="s">
        <v>57</v>
      </c>
      <c r="E22" s="15"/>
      <c r="F22" s="15"/>
    </row>
    <row r="23" spans="1:6" x14ac:dyDescent="0.35">
      <c r="A23" s="2" t="s">
        <v>58</v>
      </c>
      <c r="B23" s="2" t="s">
        <v>118</v>
      </c>
      <c r="C23" s="2" t="s">
        <v>8</v>
      </c>
      <c r="D23" s="2" t="s">
        <v>64</v>
      </c>
      <c r="E23" s="2" t="s">
        <v>48</v>
      </c>
    </row>
    <row r="24" spans="1:6" x14ac:dyDescent="0.35">
      <c r="A24" s="2" t="s">
        <v>99</v>
      </c>
      <c r="B24" s="2" t="s">
        <v>118</v>
      </c>
      <c r="C24" s="2" t="s">
        <v>8</v>
      </c>
      <c r="D24" s="2" t="s">
        <v>65</v>
      </c>
      <c r="E24" s="2" t="s">
        <v>48</v>
      </c>
    </row>
    <row r="25" spans="1:6" x14ac:dyDescent="0.35">
      <c r="A25" s="2" t="s">
        <v>59</v>
      </c>
      <c r="B25" s="2" t="s">
        <v>118</v>
      </c>
      <c r="C25" s="2" t="s">
        <v>8</v>
      </c>
      <c r="D25" s="2" t="s">
        <v>66</v>
      </c>
      <c r="E25" s="2" t="s">
        <v>48</v>
      </c>
    </row>
    <row r="26" spans="1:6" x14ac:dyDescent="0.35">
      <c r="A26" s="2" t="s">
        <v>60</v>
      </c>
      <c r="B26" s="2" t="s">
        <v>118</v>
      </c>
      <c r="C26" s="2" t="s">
        <v>8</v>
      </c>
      <c r="D26" s="2" t="s">
        <v>67</v>
      </c>
      <c r="E26" s="2" t="s">
        <v>33</v>
      </c>
    </row>
    <row r="27" spans="1:6" x14ac:dyDescent="0.35">
      <c r="A27" s="2" t="s">
        <v>61</v>
      </c>
      <c r="B27" s="2" t="s">
        <v>118</v>
      </c>
      <c r="C27" s="2" t="s">
        <v>8</v>
      </c>
      <c r="D27" s="2" t="s">
        <v>68</v>
      </c>
      <c r="E27" s="2" t="s">
        <v>33</v>
      </c>
    </row>
    <row r="28" spans="1:6" x14ac:dyDescent="0.35">
      <c r="A28" s="2" t="s">
        <v>89</v>
      </c>
      <c r="B28" s="2" t="s">
        <v>118</v>
      </c>
      <c r="C28" s="2" t="s">
        <v>8</v>
      </c>
      <c r="D28" s="2" t="s">
        <v>69</v>
      </c>
      <c r="E28" s="2" t="s">
        <v>33</v>
      </c>
    </row>
    <row r="29" spans="1:6" x14ac:dyDescent="0.35">
      <c r="A29" s="2" t="s">
        <v>90</v>
      </c>
      <c r="B29" s="2" t="s">
        <v>118</v>
      </c>
      <c r="C29" s="2" t="s">
        <v>8</v>
      </c>
      <c r="D29" s="2" t="s">
        <v>45</v>
      </c>
      <c r="E29" s="2" t="s">
        <v>33</v>
      </c>
      <c r="F29" s="2" t="s">
        <v>46</v>
      </c>
    </row>
    <row r="30" spans="1:6" x14ac:dyDescent="0.35">
      <c r="A30" s="2" t="s">
        <v>104</v>
      </c>
      <c r="B30" s="2" t="s">
        <v>118</v>
      </c>
      <c r="C30" s="2" t="s">
        <v>8</v>
      </c>
      <c r="D30" s="2" t="s">
        <v>74</v>
      </c>
      <c r="E30" s="2" t="s">
        <v>33</v>
      </c>
    </row>
    <row r="31" spans="1:6" x14ac:dyDescent="0.35">
      <c r="A31" s="2" t="s">
        <v>100</v>
      </c>
      <c r="B31" s="2" t="s">
        <v>118</v>
      </c>
      <c r="C31" s="2" t="s">
        <v>8</v>
      </c>
      <c r="D31" s="2" t="s">
        <v>73</v>
      </c>
      <c r="E31" s="2" t="s">
        <v>33</v>
      </c>
    </row>
    <row r="32" spans="1:6" x14ac:dyDescent="0.35">
      <c r="A32" s="2" t="s">
        <v>79</v>
      </c>
      <c r="B32" s="2" t="s">
        <v>118</v>
      </c>
      <c r="C32" s="2" t="s">
        <v>8</v>
      </c>
      <c r="D32" s="2" t="s">
        <v>72</v>
      </c>
      <c r="E32" s="2" t="s">
        <v>33</v>
      </c>
    </row>
    <row r="33" spans="1:6" x14ac:dyDescent="0.35">
      <c r="A33" s="2" t="s">
        <v>62</v>
      </c>
      <c r="B33" s="2" t="s">
        <v>118</v>
      </c>
      <c r="C33" s="2" t="s">
        <v>8</v>
      </c>
      <c r="D33" s="2" t="s">
        <v>71</v>
      </c>
      <c r="E33" s="2" t="s">
        <v>48</v>
      </c>
      <c r="F33" s="2" t="s">
        <v>46</v>
      </c>
    </row>
    <row r="34" spans="1:6" x14ac:dyDescent="0.35">
      <c r="A34" s="2" t="s">
        <v>63</v>
      </c>
      <c r="B34" s="2" t="s">
        <v>118</v>
      </c>
      <c r="C34" s="2" t="s">
        <v>8</v>
      </c>
      <c r="D34" s="2" t="s">
        <v>70</v>
      </c>
      <c r="E34" s="2" t="s">
        <v>48</v>
      </c>
      <c r="F34" s="2" t="s">
        <v>49</v>
      </c>
    </row>
    <row r="35" spans="1:6" x14ac:dyDescent="0.35">
      <c r="A35" s="2" t="s">
        <v>91</v>
      </c>
      <c r="B35" s="2" t="s">
        <v>116</v>
      </c>
      <c r="C35" s="2" t="s">
        <v>76</v>
      </c>
      <c r="D35" s="2" t="s">
        <v>77</v>
      </c>
      <c r="E35" s="2" t="s">
        <v>33</v>
      </c>
    </row>
    <row r="36" spans="1:6" x14ac:dyDescent="0.35">
      <c r="A36" s="2" t="s">
        <v>101</v>
      </c>
      <c r="B36" s="2" t="s">
        <v>118</v>
      </c>
      <c r="C36" s="2" t="s">
        <v>76</v>
      </c>
      <c r="D36" s="2" t="s">
        <v>105</v>
      </c>
      <c r="E36" s="2" t="s">
        <v>33</v>
      </c>
    </row>
    <row r="37" spans="1:6" x14ac:dyDescent="0.35">
      <c r="A37" s="2" t="s">
        <v>92</v>
      </c>
      <c r="B37" s="2" t="s">
        <v>118</v>
      </c>
      <c r="C37" s="2" t="s">
        <v>76</v>
      </c>
      <c r="D37" s="2" t="s">
        <v>75</v>
      </c>
      <c r="E37" s="2" t="s">
        <v>48</v>
      </c>
    </row>
    <row r="38" spans="1:6" x14ac:dyDescent="0.35">
      <c r="A38" s="2" t="s">
        <v>102</v>
      </c>
      <c r="B38" s="2" t="s">
        <v>118</v>
      </c>
      <c r="C38" s="2" t="s">
        <v>20</v>
      </c>
      <c r="D38" s="2" t="s">
        <v>56</v>
      </c>
      <c r="E38" s="2" t="s">
        <v>33</v>
      </c>
      <c r="F38" s="2" t="s">
        <v>55</v>
      </c>
    </row>
    <row r="39" spans="1:6" x14ac:dyDescent="0.35">
      <c r="A39" s="2" t="s">
        <v>107</v>
      </c>
      <c r="B39" s="2" t="s">
        <v>118</v>
      </c>
      <c r="C39" s="2" t="s">
        <v>8</v>
      </c>
      <c r="D39" s="2" t="s">
        <v>106</v>
      </c>
      <c r="E39" s="2" t="s">
        <v>48</v>
      </c>
    </row>
    <row r="40" spans="1:6" x14ac:dyDescent="0.35">
      <c r="A40" s="2" t="s">
        <v>110</v>
      </c>
      <c r="B40" s="2" t="s">
        <v>116</v>
      </c>
      <c r="C40" s="2" t="s">
        <v>108</v>
      </c>
      <c r="D40" s="2" t="s">
        <v>109</v>
      </c>
      <c r="E40" s="2" t="s">
        <v>48</v>
      </c>
    </row>
    <row r="41" spans="1:6" x14ac:dyDescent="0.35">
      <c r="A41" s="2" t="s">
        <v>111</v>
      </c>
      <c r="B41" s="2" t="s">
        <v>118</v>
      </c>
      <c r="C41" s="2" t="s">
        <v>8</v>
      </c>
      <c r="D41" s="2" t="s">
        <v>112</v>
      </c>
      <c r="E41" s="2" t="s">
        <v>33</v>
      </c>
    </row>
  </sheetData>
  <mergeCells count="2">
    <mergeCell ref="D21:F21"/>
    <mergeCell ref="D22:F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41"/>
  <sheetViews>
    <sheetView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2.640625" bestFit="1" customWidth="1"/>
    <col min="3" max="3" width="12.85546875" bestFit="1" customWidth="1"/>
    <col min="4" max="5" width="14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28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28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28</v>
      </c>
      <c r="C4" s="2">
        <v>2.891</v>
      </c>
      <c r="D4" s="2">
        <f t="shared" si="0"/>
        <v>2.6019000000000001</v>
      </c>
      <c r="E4" s="2">
        <f t="shared" si="1"/>
        <v>3.1801000000000004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28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28</v>
      </c>
      <c r="C6" s="2">
        <v>1.6851000000000001E-2</v>
      </c>
      <c r="D6" s="2">
        <f t="shared" si="0"/>
        <v>1.5165900000000001E-2</v>
      </c>
      <c r="E6" s="2">
        <f t="shared" si="1"/>
        <v>1.8536100000000003E-2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28</v>
      </c>
      <c r="C7" s="2">
        <v>3.1905000000000002E-3</v>
      </c>
      <c r="D7" s="2">
        <f t="shared" si="0"/>
        <v>2.8714500000000002E-3</v>
      </c>
      <c r="E7" s="2">
        <f t="shared" si="1"/>
        <v>3.5095500000000006E-3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28</v>
      </c>
      <c r="C8" s="2">
        <v>3.2198999999999999E-3</v>
      </c>
      <c r="D8" s="2">
        <f t="shared" si="0"/>
        <v>2.8979100000000001E-3</v>
      </c>
      <c r="E8" s="2">
        <f t="shared" ref="E8" si="4">C8*1.1</f>
        <v>3.5418900000000002E-3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28</v>
      </c>
      <c r="C9" s="2">
        <v>2.8777999999999998E-3</v>
      </c>
      <c r="D9" s="2">
        <f t="shared" ref="D9:D15" si="5">C9*0.9</f>
        <v>2.5900199999999997E-3</v>
      </c>
      <c r="E9" s="2">
        <f t="shared" si="1"/>
        <v>3.1655799999999999E-3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28</v>
      </c>
      <c r="C10" s="4">
        <f>0.001868/20+19/20*C24</f>
        <v>9.405486350000001E-5</v>
      </c>
      <c r="D10" s="2">
        <f t="shared" si="5"/>
        <v>8.4649377150000014E-5</v>
      </c>
      <c r="E10" s="2">
        <f t="shared" si="1"/>
        <v>1.0346034985000002E-4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28</v>
      </c>
      <c r="C11" s="2">
        <v>4.385E-3</v>
      </c>
      <c r="D11" s="2">
        <f t="shared" si="5"/>
        <v>3.9465000000000004E-3</v>
      </c>
      <c r="E11" s="2">
        <f t="shared" si="1"/>
        <v>4.8235000000000005E-3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28</v>
      </c>
      <c r="C12" s="2">
        <v>3.6698E-3</v>
      </c>
      <c r="D12" s="2">
        <f t="shared" si="5"/>
        <v>3.3028200000000001E-3</v>
      </c>
      <c r="E12" s="2">
        <f t="shared" si="1"/>
        <v>4.0367800000000002E-3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28</v>
      </c>
      <c r="C13" s="2">
        <v>8.7549999999999998E-4</v>
      </c>
      <c r="D13" s="2">
        <f t="shared" si="5"/>
        <v>7.8795000000000004E-4</v>
      </c>
      <c r="E13" s="2">
        <f t="shared" si="1"/>
        <v>9.6305000000000002E-4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28</v>
      </c>
      <c r="C14" s="2">
        <v>2.4543E-3</v>
      </c>
      <c r="D14" s="2">
        <f t="shared" si="5"/>
        <v>2.2088699999999999E-3</v>
      </c>
      <c r="E14" s="2">
        <f t="shared" si="1"/>
        <v>2.69973E-3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28</v>
      </c>
      <c r="C15" s="2">
        <v>1.8387E-3</v>
      </c>
      <c r="D15" s="2">
        <f t="shared" si="5"/>
        <v>1.6548299999999999E-3</v>
      </c>
      <c r="E15" s="2">
        <f t="shared" si="1"/>
        <v>2.02257E-3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28</v>
      </c>
      <c r="C16" s="2">
        <f>-0.0013177*115.03/245.41</f>
        <v>-6.1763999429526105E-4</v>
      </c>
      <c r="D16" s="2">
        <f t="shared" ref="D16:D17" si="6">C16*0.9</f>
        <v>-5.5587599486573499E-4</v>
      </c>
      <c r="E16" s="2">
        <f t="shared" ref="E16:E17" si="7">C16*1.1</f>
        <v>-6.7940399372478722E-4</v>
      </c>
      <c r="F16" s="2" t="s">
        <v>1</v>
      </c>
      <c r="G16" s="2" t="s">
        <v>0</v>
      </c>
    </row>
    <row r="17" spans="1:7" x14ac:dyDescent="0.45">
      <c r="A17" s="2" t="s">
        <v>96</v>
      </c>
      <c r="B17" s="2" t="s">
        <v>28</v>
      </c>
      <c r="C17" s="2">
        <v>-3.1315000000000002E-3</v>
      </c>
      <c r="D17" s="2">
        <f t="shared" si="6"/>
        <v>-2.8183500000000003E-3</v>
      </c>
      <c r="E17" s="2">
        <f t="shared" si="7"/>
        <v>-3.4446500000000005E-3</v>
      </c>
      <c r="F17" s="2" t="s">
        <v>1</v>
      </c>
      <c r="G17" s="2" t="s">
        <v>0</v>
      </c>
    </row>
    <row r="18" spans="1:7" x14ac:dyDescent="0.45">
      <c r="A18" s="2" t="s">
        <v>97</v>
      </c>
      <c r="B18" s="2" t="s">
        <v>28</v>
      </c>
      <c r="C18" s="2">
        <v>3.2652877122704623E-4</v>
      </c>
      <c r="D18" s="2">
        <f>C18*0.9</f>
        <v>2.9387589410434159E-4</v>
      </c>
      <c r="E18" s="2">
        <f>C18*1.1</f>
        <v>3.5918164834975087E-4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28</v>
      </c>
      <c r="C19" s="2">
        <v>1.3397999999999999E-3</v>
      </c>
      <c r="D19" s="2">
        <f>C19*0.9</f>
        <v>1.20582E-3</v>
      </c>
      <c r="E19" s="2">
        <f>C19*1.1</f>
        <v>1.4737800000000001E-3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28</v>
      </c>
      <c r="C20" s="2">
        <v>-1.1096000000000001E-3</v>
      </c>
      <c r="D20" s="2">
        <f>C20*0.9</f>
        <v>-9.9864000000000007E-4</v>
      </c>
      <c r="E20" s="2">
        <f>C20*1.1</f>
        <v>-1.2205600000000001E-3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28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3.5171796523975174</v>
      </c>
      <c r="D21" s="2">
        <f>C21*0.9</f>
        <v>3.1654616871577659</v>
      </c>
      <c r="E21" s="2">
        <f>C21*1.1</f>
        <v>3.8688976176372694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28</v>
      </c>
      <c r="C22" s="2">
        <f>0.4168*C36+3.358*C35+0.206*C37+1.6569*C37+0.4856*C36+0.0149*C38+1.2669*C36+0.7722*C23+0.6177*C24+0.0349*C25+0.136*C26+0.0834*C27+0.0973*C28+0.0088*C29+1.301*C30</f>
        <v>2.0775408907641003E-2</v>
      </c>
      <c r="D22" s="2">
        <f>C22*0.9</f>
        <v>1.8697868016876902E-2</v>
      </c>
      <c r="E22" s="2">
        <f>C22*1.1</f>
        <v>2.2852949798405103E-2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28</v>
      </c>
      <c r="C23" s="2">
        <v>2.7805E-3</v>
      </c>
      <c r="D23" s="2">
        <f t="shared" ref="D23:D38" si="8">C23*0.9</f>
        <v>2.5024500000000002E-3</v>
      </c>
      <c r="E23" s="2">
        <f t="shared" ref="E23:E38" si="9">C23*1.1</f>
        <v>3.0585500000000002E-3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28</v>
      </c>
      <c r="C24" s="4">
        <v>6.8932999999999999E-7</v>
      </c>
      <c r="D24" s="2">
        <f t="shared" si="8"/>
        <v>6.2039700000000005E-7</v>
      </c>
      <c r="E24" s="2">
        <f t="shared" si="9"/>
        <v>7.5826300000000004E-7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28</v>
      </c>
      <c r="C25" s="2">
        <v>4.4926000000000002E-3</v>
      </c>
      <c r="D25" s="2">
        <f t="shared" si="8"/>
        <v>4.0433400000000003E-3</v>
      </c>
      <c r="E25" s="2">
        <f t="shared" si="9"/>
        <v>4.941860000000001E-3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28</v>
      </c>
      <c r="C26" s="2">
        <v>5.9407000000000001E-2</v>
      </c>
      <c r="D26" s="2">
        <f t="shared" si="8"/>
        <v>5.3466300000000001E-2</v>
      </c>
      <c r="E26" s="2">
        <f t="shared" si="9"/>
        <v>6.5347700000000009E-2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28</v>
      </c>
      <c r="C27" s="2">
        <v>9.9498000000000003E-2</v>
      </c>
      <c r="D27" s="2">
        <f t="shared" si="8"/>
        <v>8.9548200000000008E-2</v>
      </c>
      <c r="E27" s="2">
        <f t="shared" si="9"/>
        <v>0.10944780000000001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28</v>
      </c>
      <c r="C28" s="2">
        <v>2.2545E-3</v>
      </c>
      <c r="D28" s="2">
        <f t="shared" si="8"/>
        <v>2.0290500000000001E-3</v>
      </c>
      <c r="E28" s="2">
        <f t="shared" si="9"/>
        <v>2.4799500000000003E-3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28</v>
      </c>
      <c r="C29" s="2">
        <v>3.6698E-3</v>
      </c>
      <c r="D29" s="2">
        <f t="shared" si="8"/>
        <v>3.3028200000000001E-3</v>
      </c>
      <c r="E29" s="2">
        <f t="shared" si="9"/>
        <v>4.0367800000000002E-3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28</v>
      </c>
      <c r="C30" s="2">
        <v>1.1096000000000001E-3</v>
      </c>
      <c r="D30" s="2">
        <f t="shared" si="8"/>
        <v>9.9864000000000007E-4</v>
      </c>
      <c r="E30" s="2">
        <f t="shared" si="9"/>
        <v>1.2205600000000001E-3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28</v>
      </c>
      <c r="C31" s="2">
        <v>4.8919000000000002E-3</v>
      </c>
      <c r="D31" s="2">
        <f t="shared" si="8"/>
        <v>4.4027100000000007E-3</v>
      </c>
      <c r="E31" s="2">
        <f t="shared" si="9"/>
        <v>5.3810900000000007E-3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28</v>
      </c>
      <c r="C32" s="2">
        <v>597.08000000000004</v>
      </c>
      <c r="D32" s="2">
        <f t="shared" si="8"/>
        <v>537.37200000000007</v>
      </c>
      <c r="E32" s="2">
        <f t="shared" si="9"/>
        <v>656.78800000000012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28</v>
      </c>
      <c r="C33" s="2">
        <v>1.9113999999999999E-3</v>
      </c>
      <c r="D33" s="2">
        <f t="shared" si="8"/>
        <v>1.7202599999999999E-3</v>
      </c>
      <c r="E33" s="2">
        <f t="shared" si="9"/>
        <v>2.10254E-3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28</v>
      </c>
      <c r="C34" s="2">
        <v>8.4699000000000005E-4</v>
      </c>
      <c r="D34" s="2">
        <f t="shared" si="8"/>
        <v>7.6229100000000001E-4</v>
      </c>
      <c r="E34" s="2">
        <f t="shared" si="9"/>
        <v>9.3168900000000008E-4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28</v>
      </c>
      <c r="C35" s="4">
        <v>5.0587999999999997E-5</v>
      </c>
      <c r="D35" s="2">
        <f t="shared" si="8"/>
        <v>4.5529199999999998E-5</v>
      </c>
      <c r="E35" s="2">
        <f t="shared" si="9"/>
        <v>5.5646800000000004E-5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28</v>
      </c>
      <c r="C36" s="4">
        <v>1.4251E-5</v>
      </c>
      <c r="D36" s="2">
        <f t="shared" si="8"/>
        <v>1.28259E-5</v>
      </c>
      <c r="E36" s="2">
        <f t="shared" si="9"/>
        <v>1.5676100000000001E-5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28</v>
      </c>
      <c r="C37" s="4">
        <v>9.5338000000000001E-5</v>
      </c>
      <c r="D37" s="2">
        <f t="shared" si="8"/>
        <v>8.5804200000000008E-5</v>
      </c>
      <c r="E37" s="2">
        <f t="shared" si="9"/>
        <v>1.0487180000000001E-4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28</v>
      </c>
      <c r="C38" s="2">
        <v>1.3397999999999999E-3</v>
      </c>
      <c r="D38" s="2">
        <f t="shared" si="8"/>
        <v>1.20582E-3</v>
      </c>
      <c r="E38" s="2">
        <f t="shared" si="9"/>
        <v>1.4737800000000001E-3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28</v>
      </c>
      <c r="C39" s="2">
        <v>9.4609999999999996E-4</v>
      </c>
      <c r="D39" s="2">
        <f t="shared" ref="D39" si="10">C39*0.9</f>
        <v>8.5148999999999999E-4</v>
      </c>
      <c r="E39" s="2">
        <f t="shared" ref="E39" si="11">C39*1.1</f>
        <v>1.04071E-3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28</v>
      </c>
      <c r="C40" s="2">
        <v>2.2075999999999999E-4</v>
      </c>
      <c r="D40" s="2">
        <f t="shared" ref="D40" si="12">C40*0.9</f>
        <v>1.98684E-4</v>
      </c>
      <c r="E40" s="2">
        <f t="shared" ref="E40" si="13">C40*1.1</f>
        <v>2.4283600000000002E-4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28</v>
      </c>
      <c r="C41" s="2">
        <v>6.8605999999999995E-4</v>
      </c>
      <c r="D41" s="2">
        <f t="shared" ref="D41" si="14">C41*0.9</f>
        <v>6.1745399999999992E-4</v>
      </c>
      <c r="E41" s="2">
        <f t="shared" ref="E41" si="15">C41*1.1</f>
        <v>7.5466599999999997E-4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41"/>
  <sheetViews>
    <sheetView zoomScale="81" zoomScaleNormal="81" workbookViewId="0">
      <selection activeCell="C18" sqref="C18"/>
    </sheetView>
  </sheetViews>
  <sheetFormatPr defaultColWidth="10.85546875" defaultRowHeight="15" x14ac:dyDescent="0.35"/>
  <cols>
    <col min="1" max="1" width="23.85546875" style="2" bestFit="1" customWidth="1"/>
    <col min="2" max="2" width="15" style="2" bestFit="1" customWidth="1"/>
    <col min="3" max="5" width="10.85546875" style="2"/>
    <col min="6" max="6" width="11.85546875" style="2" bestFit="1" customWidth="1"/>
    <col min="7" max="7" width="11.640625" style="2" bestFit="1" customWidth="1"/>
    <col min="8" max="16384" width="10.85546875" style="2"/>
  </cols>
  <sheetData>
    <row r="1" spans="1:7" ht="15.45" x14ac:dyDescent="0.4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35">
      <c r="A2" s="2" t="s">
        <v>83</v>
      </c>
      <c r="B2" s="2" t="s">
        <v>21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3" t="s">
        <v>1</v>
      </c>
      <c r="G2" s="3" t="s">
        <v>0</v>
      </c>
    </row>
    <row r="3" spans="1:7" x14ac:dyDescent="0.35">
      <c r="A3" s="2" t="s">
        <v>29</v>
      </c>
      <c r="B3" s="2" t="s">
        <v>21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3" t="s">
        <v>1</v>
      </c>
      <c r="G3" s="3" t="s">
        <v>0</v>
      </c>
    </row>
    <row r="4" spans="1:7" x14ac:dyDescent="0.35">
      <c r="A4" s="2" t="s">
        <v>84</v>
      </c>
      <c r="B4" s="2" t="s">
        <v>21</v>
      </c>
      <c r="C4" s="2">
        <v>532.58000000000004</v>
      </c>
      <c r="D4" s="2">
        <f t="shared" si="0"/>
        <v>479.32200000000006</v>
      </c>
      <c r="E4" s="2">
        <f t="shared" si="1"/>
        <v>585.83800000000008</v>
      </c>
      <c r="F4" s="3" t="s">
        <v>1</v>
      </c>
      <c r="G4" s="3" t="s">
        <v>0</v>
      </c>
    </row>
    <row r="5" spans="1:7" x14ac:dyDescent="0.35">
      <c r="A5" s="2" t="s">
        <v>85</v>
      </c>
      <c r="B5" s="2" t="s">
        <v>21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2" t="s">
        <v>1</v>
      </c>
      <c r="G5" s="2" t="s">
        <v>0</v>
      </c>
    </row>
    <row r="6" spans="1:7" x14ac:dyDescent="0.35">
      <c r="A6" s="2" t="s">
        <v>93</v>
      </c>
      <c r="B6" s="2" t="s">
        <v>21</v>
      </c>
      <c r="C6" s="2">
        <v>1.2979000000000001</v>
      </c>
      <c r="D6" s="2">
        <f t="shared" si="0"/>
        <v>1.16811</v>
      </c>
      <c r="E6" s="2">
        <f t="shared" si="1"/>
        <v>1.4276900000000001</v>
      </c>
      <c r="F6" s="3" t="s">
        <v>1</v>
      </c>
      <c r="G6" s="3" t="s">
        <v>0</v>
      </c>
    </row>
    <row r="7" spans="1:7" x14ac:dyDescent="0.35">
      <c r="A7" s="2" t="s">
        <v>94</v>
      </c>
      <c r="B7" s="2" t="s">
        <v>21</v>
      </c>
      <c r="C7" s="2">
        <v>0.40516999999999997</v>
      </c>
      <c r="D7" s="2">
        <f t="shared" si="0"/>
        <v>0.364653</v>
      </c>
      <c r="E7" s="2">
        <f t="shared" si="1"/>
        <v>0.445687</v>
      </c>
      <c r="F7" s="2" t="s">
        <v>1</v>
      </c>
      <c r="G7" s="2" t="s">
        <v>0</v>
      </c>
    </row>
    <row r="8" spans="1:7" x14ac:dyDescent="0.35">
      <c r="A8" s="2" t="s">
        <v>95</v>
      </c>
      <c r="B8" s="2" t="s">
        <v>21</v>
      </c>
      <c r="C8" s="2">
        <v>0.41316999999999998</v>
      </c>
      <c r="D8" s="2">
        <f t="shared" ref="D8" si="4">C8*0.9</f>
        <v>0.37185299999999999</v>
      </c>
      <c r="E8" s="2">
        <f t="shared" ref="E8" si="5">C8*1.1</f>
        <v>0.45448700000000003</v>
      </c>
      <c r="F8" s="2" t="s">
        <v>1</v>
      </c>
      <c r="G8" s="2" t="s">
        <v>0</v>
      </c>
    </row>
    <row r="9" spans="1:7" x14ac:dyDescent="0.35">
      <c r="A9" s="2" t="s">
        <v>12</v>
      </c>
      <c r="B9" s="2" t="s">
        <v>21</v>
      </c>
      <c r="C9" s="2">
        <v>0.53532999999999997</v>
      </c>
      <c r="D9" s="2">
        <f t="shared" si="0"/>
        <v>0.48179699999999998</v>
      </c>
      <c r="E9" s="2">
        <f t="shared" si="1"/>
        <v>0.58886300000000003</v>
      </c>
      <c r="F9" s="2" t="s">
        <v>1</v>
      </c>
      <c r="G9" s="2" t="s">
        <v>0</v>
      </c>
    </row>
    <row r="10" spans="1:7" x14ac:dyDescent="0.35">
      <c r="A10" s="2" t="s">
        <v>13</v>
      </c>
      <c r="B10" s="2" t="s">
        <v>21</v>
      </c>
      <c r="C10" s="2">
        <f>0.39136/20+19/20*C24</f>
        <v>1.9678921999999998E-2</v>
      </c>
      <c r="D10" s="2">
        <f t="shared" si="0"/>
        <v>1.77110298E-2</v>
      </c>
      <c r="E10" s="2">
        <f t="shared" si="1"/>
        <v>2.16468142E-2</v>
      </c>
      <c r="F10" s="2" t="s">
        <v>1</v>
      </c>
      <c r="G10" s="2" t="s">
        <v>0</v>
      </c>
    </row>
    <row r="11" spans="1:7" x14ac:dyDescent="0.35">
      <c r="A11" s="2" t="s">
        <v>14</v>
      </c>
      <c r="B11" s="2" t="s">
        <v>21</v>
      </c>
      <c r="C11" s="2">
        <v>0.77015999999999996</v>
      </c>
      <c r="D11" s="2">
        <f t="shared" si="0"/>
        <v>0.69314399999999998</v>
      </c>
      <c r="E11" s="2">
        <f t="shared" si="1"/>
        <v>0.84717600000000004</v>
      </c>
      <c r="F11" s="2" t="s">
        <v>1</v>
      </c>
      <c r="G11" s="2" t="s">
        <v>0</v>
      </c>
    </row>
    <row r="12" spans="1:7" x14ac:dyDescent="0.35">
      <c r="A12" s="2" t="s">
        <v>15</v>
      </c>
      <c r="B12" s="2" t="s">
        <v>21</v>
      </c>
      <c r="C12" s="2">
        <v>0.81013999999999997</v>
      </c>
      <c r="D12" s="2">
        <f t="shared" si="0"/>
        <v>0.72912599999999994</v>
      </c>
      <c r="E12" s="2">
        <f t="shared" si="1"/>
        <v>0.891154</v>
      </c>
      <c r="F12" s="2" t="s">
        <v>1</v>
      </c>
      <c r="G12" s="2" t="s">
        <v>0</v>
      </c>
    </row>
    <row r="13" spans="1:7" x14ac:dyDescent="0.35">
      <c r="A13" s="2" t="s">
        <v>16</v>
      </c>
      <c r="B13" s="2" t="s">
        <v>21</v>
      </c>
      <c r="C13" s="2">
        <v>0.12584000000000001</v>
      </c>
      <c r="D13" s="2">
        <f t="shared" si="0"/>
        <v>0.11325600000000001</v>
      </c>
      <c r="E13" s="2">
        <f t="shared" si="1"/>
        <v>0.13842400000000002</v>
      </c>
      <c r="F13" s="2" t="s">
        <v>1</v>
      </c>
      <c r="G13" s="2" t="s">
        <v>0</v>
      </c>
    </row>
    <row r="14" spans="1:7" x14ac:dyDescent="0.35">
      <c r="A14" s="2" t="s">
        <v>17</v>
      </c>
      <c r="B14" s="2" t="s">
        <v>21</v>
      </c>
      <c r="C14" s="2">
        <v>0.33656000000000003</v>
      </c>
      <c r="D14" s="2">
        <f t="shared" si="0"/>
        <v>0.30290400000000001</v>
      </c>
      <c r="E14" s="2">
        <f t="shared" si="1"/>
        <v>0.37021600000000005</v>
      </c>
      <c r="F14" s="2" t="s">
        <v>1</v>
      </c>
      <c r="G14" s="2" t="s">
        <v>0</v>
      </c>
    </row>
    <row r="15" spans="1:7" x14ac:dyDescent="0.35">
      <c r="A15" s="2" t="s">
        <v>18</v>
      </c>
      <c r="B15" s="2" t="s">
        <v>21</v>
      </c>
      <c r="C15" s="2">
        <v>0.34682000000000002</v>
      </c>
      <c r="D15" s="2">
        <f>C15*0.9</f>
        <v>0.31213800000000003</v>
      </c>
      <c r="E15" s="2">
        <f>C15*1.1</f>
        <v>0.38150200000000006</v>
      </c>
      <c r="F15" s="3" t="s">
        <v>1</v>
      </c>
      <c r="G15" s="3" t="s">
        <v>0</v>
      </c>
    </row>
    <row r="16" spans="1:7" x14ac:dyDescent="0.35">
      <c r="A16" s="2" t="s">
        <v>86</v>
      </c>
      <c r="B16" s="2" t="s">
        <v>21</v>
      </c>
      <c r="C16" s="2">
        <f>-0.26205*115.03/245.41</f>
        <v>-0.12282959740841858</v>
      </c>
      <c r="D16" s="2">
        <f t="shared" ref="D16:D17" si="6">C16*0.9</f>
        <v>-0.11054663766757672</v>
      </c>
      <c r="E16" s="2">
        <f t="shared" ref="E16:E17" si="7">C16*1.1</f>
        <v>-0.13511255714926043</v>
      </c>
      <c r="F16" s="3" t="s">
        <v>1</v>
      </c>
      <c r="G16" s="3" t="s">
        <v>0</v>
      </c>
    </row>
    <row r="17" spans="1:7" x14ac:dyDescent="0.35">
      <c r="A17" s="2" t="s">
        <v>96</v>
      </c>
      <c r="B17" s="2" t="s">
        <v>21</v>
      </c>
      <c r="C17" s="2">
        <v>-0.72916999999999998</v>
      </c>
      <c r="D17" s="2">
        <f t="shared" si="6"/>
        <v>-0.65625299999999998</v>
      </c>
      <c r="E17" s="2">
        <f t="shared" si="7"/>
        <v>-0.80208699999999999</v>
      </c>
      <c r="F17" s="3" t="s">
        <v>1</v>
      </c>
      <c r="G17" s="3" t="s">
        <v>0</v>
      </c>
    </row>
    <row r="18" spans="1:7" x14ac:dyDescent="0.35">
      <c r="A18" s="2" t="s">
        <v>97</v>
      </c>
      <c r="B18" s="2" t="s">
        <v>21</v>
      </c>
      <c r="C18" s="2">
        <v>8.6654753263345194E-2</v>
      </c>
      <c r="D18" s="2">
        <f>C18*0.9</f>
        <v>7.7989277937010673E-2</v>
      </c>
      <c r="E18" s="2">
        <f>C18*1.1</f>
        <v>9.5320228589679715E-2</v>
      </c>
      <c r="F18" s="2" t="s">
        <v>1</v>
      </c>
      <c r="G18" s="2" t="s">
        <v>0</v>
      </c>
    </row>
    <row r="19" spans="1:7" x14ac:dyDescent="0.35">
      <c r="A19" s="2" t="s">
        <v>87</v>
      </c>
      <c r="B19" s="2" t="s">
        <v>21</v>
      </c>
      <c r="C19" s="2">
        <v>0.158</v>
      </c>
      <c r="D19" s="2">
        <f>C19*0.9</f>
        <v>0.14219999999999999</v>
      </c>
      <c r="E19" s="2">
        <f>C19*1.1</f>
        <v>0.17380000000000001</v>
      </c>
      <c r="F19" s="2" t="s">
        <v>1</v>
      </c>
      <c r="G19" s="2" t="s">
        <v>0</v>
      </c>
    </row>
    <row r="20" spans="1:7" x14ac:dyDescent="0.35">
      <c r="A20" s="2" t="s">
        <v>88</v>
      </c>
      <c r="B20" s="2" t="s">
        <v>21</v>
      </c>
      <c r="C20" s="2">
        <v>-0.25163999999999997</v>
      </c>
      <c r="D20" s="2">
        <f t="shared" ref="D20" si="8">C20*0.9</f>
        <v>-0.22647599999999998</v>
      </c>
      <c r="E20" s="2">
        <f t="shared" ref="E20" si="9">C20*1.1</f>
        <v>-0.27680399999999999</v>
      </c>
      <c r="F20" s="2" t="s">
        <v>1</v>
      </c>
      <c r="G20" s="2" t="s">
        <v>0</v>
      </c>
    </row>
    <row r="21" spans="1:7" x14ac:dyDescent="0.35">
      <c r="A21" s="2" t="s">
        <v>98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991.65279880402068</v>
      </c>
      <c r="D21" s="2">
        <f>C21*0.9</f>
        <v>892.48751892361861</v>
      </c>
      <c r="E21" s="2">
        <f>C21*1.1</f>
        <v>1090.8180786844227</v>
      </c>
      <c r="F21" s="2" t="s">
        <v>1</v>
      </c>
      <c r="G21" s="2" t="s">
        <v>0</v>
      </c>
    </row>
    <row r="22" spans="1:7" x14ac:dyDescent="0.35">
      <c r="A22" s="2" t="s">
        <v>103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4.0451319859820005</v>
      </c>
      <c r="D22" s="2">
        <f>C22*0.9</f>
        <v>3.6406187873838007</v>
      </c>
      <c r="E22" s="2">
        <f>C22*1.1</f>
        <v>4.4496451845802012</v>
      </c>
      <c r="F22" s="2" t="s">
        <v>1</v>
      </c>
      <c r="G22" s="2" t="s">
        <v>0</v>
      </c>
    </row>
    <row r="23" spans="1:7" x14ac:dyDescent="0.35">
      <c r="A23" s="2" t="s">
        <v>58</v>
      </c>
      <c r="B23" s="2" t="s">
        <v>21</v>
      </c>
      <c r="C23" s="2">
        <v>0.59950999999999999</v>
      </c>
      <c r="D23" s="2">
        <f t="shared" ref="D23:D37" si="10">C23*0.9</f>
        <v>0.53955900000000001</v>
      </c>
      <c r="E23" s="2">
        <f t="shared" ref="E23:E34" si="11">C23*1.1</f>
        <v>0.65946100000000007</v>
      </c>
      <c r="F23" s="2" t="s">
        <v>1</v>
      </c>
      <c r="G23" s="2" t="s">
        <v>0</v>
      </c>
    </row>
    <row r="24" spans="1:7" x14ac:dyDescent="0.35">
      <c r="A24" s="2" t="s">
        <v>99</v>
      </c>
      <c r="B24" s="2" t="s">
        <v>21</v>
      </c>
      <c r="C24" s="2">
        <v>1.1676E-4</v>
      </c>
      <c r="D24" s="2">
        <f t="shared" si="10"/>
        <v>1.05084E-4</v>
      </c>
      <c r="E24" s="2">
        <f t="shared" si="11"/>
        <v>1.28436E-4</v>
      </c>
      <c r="F24" s="2" t="s">
        <v>1</v>
      </c>
      <c r="G24" s="2" t="s">
        <v>0</v>
      </c>
    </row>
    <row r="25" spans="1:7" x14ac:dyDescent="0.35">
      <c r="A25" s="2" t="s">
        <v>59</v>
      </c>
      <c r="B25" s="2" t="s">
        <v>21</v>
      </c>
      <c r="C25" s="2">
        <v>0.87048999999999999</v>
      </c>
      <c r="D25" s="2">
        <f t="shared" si="10"/>
        <v>0.78344100000000005</v>
      </c>
      <c r="E25" s="2">
        <f t="shared" si="11"/>
        <v>0.95753900000000003</v>
      </c>
      <c r="F25" s="2" t="s">
        <v>1</v>
      </c>
      <c r="G25" s="2" t="s">
        <v>0</v>
      </c>
    </row>
    <row r="26" spans="1:7" x14ac:dyDescent="0.35">
      <c r="A26" s="2" t="s">
        <v>60</v>
      </c>
      <c r="B26" s="2" t="s">
        <v>21</v>
      </c>
      <c r="C26" s="2">
        <v>10.629</v>
      </c>
      <c r="D26" s="2">
        <f t="shared" si="10"/>
        <v>9.5661000000000005</v>
      </c>
      <c r="E26" s="2">
        <f t="shared" si="11"/>
        <v>11.6919</v>
      </c>
      <c r="F26" s="2" t="s">
        <v>1</v>
      </c>
      <c r="G26" s="2" t="s">
        <v>0</v>
      </c>
    </row>
    <row r="27" spans="1:7" x14ac:dyDescent="0.35">
      <c r="A27" s="2" t="s">
        <v>61</v>
      </c>
      <c r="B27" s="2" t="s">
        <v>21</v>
      </c>
      <c r="C27" s="2">
        <v>19.785</v>
      </c>
      <c r="D27" s="2">
        <f t="shared" si="10"/>
        <v>17.8065</v>
      </c>
      <c r="E27" s="2">
        <f t="shared" si="11"/>
        <v>21.763500000000001</v>
      </c>
      <c r="F27" s="2" t="s">
        <v>1</v>
      </c>
      <c r="G27" s="2" t="s">
        <v>0</v>
      </c>
    </row>
    <row r="28" spans="1:7" x14ac:dyDescent="0.35">
      <c r="A28" s="2" t="s">
        <v>89</v>
      </c>
      <c r="B28" s="2" t="s">
        <v>21</v>
      </c>
      <c r="C28" s="2">
        <v>0.47893999999999998</v>
      </c>
      <c r="D28" s="2">
        <f t="shared" si="10"/>
        <v>0.43104599999999998</v>
      </c>
      <c r="E28" s="2">
        <f t="shared" si="11"/>
        <v>0.52683400000000002</v>
      </c>
      <c r="F28" s="2" t="s">
        <v>1</v>
      </c>
      <c r="G28" s="2" t="s">
        <v>0</v>
      </c>
    </row>
    <row r="29" spans="1:7" x14ac:dyDescent="0.35">
      <c r="A29" s="2" t="s">
        <v>90</v>
      </c>
      <c r="B29" s="2" t="s">
        <v>21</v>
      </c>
      <c r="C29" s="2">
        <v>0.81013999999999997</v>
      </c>
      <c r="D29" s="2">
        <f t="shared" si="10"/>
        <v>0.72912599999999994</v>
      </c>
      <c r="E29" s="2">
        <f t="shared" si="11"/>
        <v>0.891154</v>
      </c>
      <c r="F29" s="2" t="s">
        <v>1</v>
      </c>
      <c r="G29" s="2" t="s">
        <v>0</v>
      </c>
    </row>
    <row r="30" spans="1:7" x14ac:dyDescent="0.35">
      <c r="A30" s="2" t="s">
        <v>104</v>
      </c>
      <c r="B30" s="2" t="s">
        <v>21</v>
      </c>
      <c r="C30" s="2">
        <v>0.25163999999999997</v>
      </c>
      <c r="D30" s="2">
        <f t="shared" si="10"/>
        <v>0.22647599999999998</v>
      </c>
      <c r="E30" s="2">
        <f t="shared" si="11"/>
        <v>0.27680399999999999</v>
      </c>
      <c r="F30" s="2" t="s">
        <v>1</v>
      </c>
      <c r="G30" s="2" t="s">
        <v>0</v>
      </c>
    </row>
    <row r="31" spans="1:7" x14ac:dyDescent="0.35">
      <c r="A31" s="2" t="s">
        <v>100</v>
      </c>
      <c r="B31" s="2" t="s">
        <v>21</v>
      </c>
      <c r="C31" s="2">
        <v>0.99434</v>
      </c>
      <c r="D31" s="2">
        <f t="shared" si="10"/>
        <v>0.89490599999999998</v>
      </c>
      <c r="E31" s="2">
        <f t="shared" si="11"/>
        <v>1.093774</v>
      </c>
      <c r="F31" s="2" t="s">
        <v>1</v>
      </c>
      <c r="G31" s="2" t="s">
        <v>0</v>
      </c>
    </row>
    <row r="32" spans="1:7" x14ac:dyDescent="0.35">
      <c r="A32" s="2" t="s">
        <v>79</v>
      </c>
      <c r="B32" s="2" t="s">
        <v>21</v>
      </c>
      <c r="C32" s="2">
        <v>168410</v>
      </c>
      <c r="D32" s="2">
        <f t="shared" si="10"/>
        <v>151569</v>
      </c>
      <c r="E32" s="2">
        <f t="shared" si="11"/>
        <v>185251.00000000003</v>
      </c>
      <c r="F32" s="2" t="s">
        <v>1</v>
      </c>
      <c r="G32" s="2" t="s">
        <v>0</v>
      </c>
    </row>
    <row r="33" spans="1:7" x14ac:dyDescent="0.35">
      <c r="A33" s="2" t="s">
        <v>62</v>
      </c>
      <c r="B33" s="2" t="s">
        <v>21</v>
      </c>
      <c r="C33" s="2">
        <v>0.24282000000000001</v>
      </c>
      <c r="D33" s="2">
        <f t="shared" si="10"/>
        <v>0.21853800000000001</v>
      </c>
      <c r="E33" s="2">
        <f t="shared" si="11"/>
        <v>0.26710200000000001</v>
      </c>
      <c r="F33" s="2" t="s">
        <v>1</v>
      </c>
      <c r="G33" s="2" t="s">
        <v>0</v>
      </c>
    </row>
    <row r="34" spans="1:7" x14ac:dyDescent="0.35">
      <c r="A34" s="2" t="s">
        <v>63</v>
      </c>
      <c r="B34" s="2" t="s">
        <v>21</v>
      </c>
      <c r="C34" s="2">
        <v>9.8525000000000001E-2</v>
      </c>
      <c r="D34" s="2">
        <f t="shared" si="10"/>
        <v>8.8672500000000001E-2</v>
      </c>
      <c r="E34" s="2">
        <f t="shared" si="11"/>
        <v>0.10837750000000002</v>
      </c>
      <c r="F34" s="2" t="s">
        <v>1</v>
      </c>
      <c r="G34" s="2" t="s">
        <v>0</v>
      </c>
    </row>
    <row r="35" spans="1:7" x14ac:dyDescent="0.35">
      <c r="A35" s="2" t="s">
        <v>91</v>
      </c>
      <c r="B35" s="2" t="s">
        <v>21</v>
      </c>
      <c r="C35" s="2">
        <v>8.2527999999999994E-3</v>
      </c>
      <c r="D35" s="2">
        <f t="shared" si="10"/>
        <v>7.42752E-3</v>
      </c>
      <c r="E35" s="2">
        <f t="shared" ref="E35:E37" si="12">C35*1.1</f>
        <v>9.0780800000000005E-3</v>
      </c>
      <c r="F35" s="2" t="s">
        <v>1</v>
      </c>
      <c r="G35" s="2" t="s">
        <v>0</v>
      </c>
    </row>
    <row r="36" spans="1:7" x14ac:dyDescent="0.35">
      <c r="A36" s="2" t="s">
        <v>101</v>
      </c>
      <c r="B36" s="2" t="s">
        <v>21</v>
      </c>
      <c r="C36" s="2">
        <v>3.4041000000000002E-3</v>
      </c>
      <c r="D36" s="2">
        <f t="shared" si="10"/>
        <v>3.0636900000000004E-3</v>
      </c>
      <c r="E36" s="2">
        <f t="shared" si="12"/>
        <v>3.7445100000000004E-3</v>
      </c>
      <c r="F36" s="2" t="s">
        <v>1</v>
      </c>
      <c r="G36" s="2" t="s">
        <v>0</v>
      </c>
    </row>
    <row r="37" spans="1:7" x14ac:dyDescent="0.35">
      <c r="A37" s="2" t="s">
        <v>92</v>
      </c>
      <c r="B37" s="2" t="s">
        <v>21</v>
      </c>
      <c r="C37" s="2">
        <v>2.0161999999999999E-2</v>
      </c>
      <c r="D37" s="2">
        <f t="shared" si="10"/>
        <v>1.81458E-2</v>
      </c>
      <c r="E37" s="2">
        <f t="shared" si="12"/>
        <v>2.2178200000000002E-2</v>
      </c>
      <c r="F37" s="2" t="s">
        <v>1</v>
      </c>
      <c r="G37" s="2" t="s">
        <v>0</v>
      </c>
    </row>
    <row r="38" spans="1:7" x14ac:dyDescent="0.35">
      <c r="A38" s="2" t="s">
        <v>102</v>
      </c>
      <c r="B38" s="2" t="s">
        <v>21</v>
      </c>
      <c r="C38" s="2">
        <v>0.158</v>
      </c>
      <c r="D38" s="2">
        <f>C38*0.9</f>
        <v>0.14219999999999999</v>
      </c>
      <c r="E38" s="2">
        <f>C38*1.1</f>
        <v>0.17380000000000001</v>
      </c>
      <c r="F38" s="2" t="s">
        <v>1</v>
      </c>
      <c r="G38" s="2" t="s">
        <v>0</v>
      </c>
    </row>
    <row r="39" spans="1:7" x14ac:dyDescent="0.35">
      <c r="A39" s="2" t="s">
        <v>107</v>
      </c>
      <c r="B39" s="2" t="s">
        <v>21</v>
      </c>
      <c r="C39" s="2">
        <v>-0.21812999999999999</v>
      </c>
      <c r="D39" s="2">
        <f>C39*0.9</f>
        <v>-0.19631699999999999</v>
      </c>
      <c r="E39" s="2">
        <f>C39*1.1</f>
        <v>-0.23994300000000002</v>
      </c>
      <c r="F39" s="2" t="s">
        <v>1</v>
      </c>
      <c r="G39" s="2" t="s">
        <v>0</v>
      </c>
    </row>
    <row r="40" spans="1:7" x14ac:dyDescent="0.35">
      <c r="A40" s="2" t="s">
        <v>110</v>
      </c>
      <c r="B40" s="2" t="s">
        <v>21</v>
      </c>
      <c r="C40" s="2">
        <v>0.12698000000000001</v>
      </c>
      <c r="D40" s="2">
        <f>C40*0.9</f>
        <v>0.11428200000000001</v>
      </c>
      <c r="E40" s="2">
        <f>C40*1.1</f>
        <v>0.13967800000000002</v>
      </c>
      <c r="F40" s="2" t="s">
        <v>1</v>
      </c>
      <c r="G40" s="2" t="s">
        <v>0</v>
      </c>
    </row>
    <row r="41" spans="1:7" x14ac:dyDescent="0.35">
      <c r="A41" s="2" t="s">
        <v>111</v>
      </c>
      <c r="B41" s="2" t="s">
        <v>21</v>
      </c>
      <c r="C41" s="2">
        <v>0.16170000000000001</v>
      </c>
      <c r="D41" s="2">
        <f>C41*0.9</f>
        <v>0.14553000000000002</v>
      </c>
      <c r="E41" s="2">
        <f>C41*1.1</f>
        <v>0.17787000000000003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41"/>
  <sheetViews>
    <sheetView topLeftCell="A5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22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22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22</v>
      </c>
      <c r="C4" s="2">
        <v>3736.8</v>
      </c>
      <c r="D4" s="2">
        <f t="shared" ref="D4:D17" si="2">C4*0.9</f>
        <v>3363.1200000000003</v>
      </c>
      <c r="E4" s="2">
        <f t="shared" ref="E4:E17" si="3">C4*1.1</f>
        <v>4110.4800000000005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22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22</v>
      </c>
      <c r="C6" s="2">
        <v>7.2035999999999998</v>
      </c>
      <c r="D6" s="2">
        <f t="shared" si="2"/>
        <v>6.4832400000000003</v>
      </c>
      <c r="E6" s="2">
        <f t="shared" si="3"/>
        <v>7.9239600000000001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22</v>
      </c>
      <c r="C7" s="2">
        <v>2.0272000000000001</v>
      </c>
      <c r="D7" s="2">
        <f t="shared" si="2"/>
        <v>1.8244800000000001</v>
      </c>
      <c r="E7" s="2">
        <f t="shared" si="3"/>
        <v>2.2299200000000003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22</v>
      </c>
      <c r="C8" s="2">
        <v>1.7265999999999999</v>
      </c>
      <c r="D8" s="2">
        <f t="shared" si="2"/>
        <v>1.5539399999999999</v>
      </c>
      <c r="E8" s="2">
        <f t="shared" si="3"/>
        <v>1.8992599999999999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22</v>
      </c>
      <c r="C9" s="2">
        <v>0.90847999999999995</v>
      </c>
      <c r="D9" s="2">
        <f t="shared" si="2"/>
        <v>0.81763200000000003</v>
      </c>
      <c r="E9" s="2">
        <f t="shared" si="3"/>
        <v>0.99932799999999999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22</v>
      </c>
      <c r="C10" s="2">
        <f>1.3029/20+19/20*C24</f>
        <v>6.9909344999999998E-2</v>
      </c>
      <c r="D10" s="2">
        <f t="shared" si="2"/>
        <v>6.2918410499999994E-2</v>
      </c>
      <c r="E10" s="2">
        <f t="shared" si="3"/>
        <v>7.6900279500000002E-2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22</v>
      </c>
      <c r="C11" s="2">
        <v>0.97877999999999998</v>
      </c>
      <c r="D11" s="2">
        <f t="shared" si="2"/>
        <v>0.88090199999999996</v>
      </c>
      <c r="E11" s="2">
        <f t="shared" si="3"/>
        <v>1.0766580000000001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22</v>
      </c>
      <c r="C12" s="2">
        <v>0.42747000000000002</v>
      </c>
      <c r="D12" s="2">
        <f t="shared" si="2"/>
        <v>0.38472300000000004</v>
      </c>
      <c r="E12" s="2">
        <f t="shared" si="3"/>
        <v>0.47021700000000005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22</v>
      </c>
      <c r="C13" s="2">
        <v>2.7949000000000002</v>
      </c>
      <c r="D13" s="2">
        <f t="shared" si="2"/>
        <v>2.5154100000000001</v>
      </c>
      <c r="E13" s="2">
        <f t="shared" si="3"/>
        <v>3.0743900000000006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22</v>
      </c>
      <c r="C14" s="2">
        <v>0.77271999999999996</v>
      </c>
      <c r="D14" s="2">
        <f t="shared" si="2"/>
        <v>0.69544799999999996</v>
      </c>
      <c r="E14" s="2">
        <f t="shared" si="3"/>
        <v>0.84999200000000008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22</v>
      </c>
      <c r="C15" s="2">
        <v>0.90305000000000002</v>
      </c>
      <c r="D15" s="2">
        <f t="shared" si="2"/>
        <v>0.81274500000000005</v>
      </c>
      <c r="E15" s="2">
        <f t="shared" si="3"/>
        <v>0.9933550000000001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22</v>
      </c>
      <c r="C16" s="2">
        <f>-0.57519*115.03/245.41</f>
        <v>-0.2696063962348722</v>
      </c>
      <c r="D16" s="2">
        <f t="shared" si="2"/>
        <v>-0.24264575661138499</v>
      </c>
      <c r="E16" s="2">
        <f t="shared" si="3"/>
        <v>-0.29656703585835947</v>
      </c>
      <c r="F16" s="2" t="s">
        <v>1</v>
      </c>
      <c r="G16" s="3" t="s">
        <v>0</v>
      </c>
    </row>
    <row r="17" spans="1:7" x14ac:dyDescent="0.45">
      <c r="A17" s="2" t="s">
        <v>96</v>
      </c>
      <c r="B17" s="2" t="s">
        <v>22</v>
      </c>
      <c r="C17" s="2">
        <v>-3.4746000000000001</v>
      </c>
      <c r="D17" s="2">
        <f t="shared" si="2"/>
        <v>-3.1271400000000003</v>
      </c>
      <c r="E17" s="2">
        <f t="shared" si="3"/>
        <v>-3.8220600000000005</v>
      </c>
      <c r="F17" s="2" t="s">
        <v>1</v>
      </c>
      <c r="G17" s="3" t="s">
        <v>0</v>
      </c>
    </row>
    <row r="18" spans="1:7" x14ac:dyDescent="0.45">
      <c r="A18" s="2" t="s">
        <v>97</v>
      </c>
      <c r="B18" s="2" t="s">
        <v>22</v>
      </c>
      <c r="C18" s="2">
        <v>0.10460911940711742</v>
      </c>
      <c r="D18" s="2">
        <f>C18*0.9</f>
        <v>9.4148207466405689E-2</v>
      </c>
      <c r="E18" s="2">
        <f>C18*1.1</f>
        <v>0.11507003134782917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22</v>
      </c>
      <c r="C19" s="2">
        <v>0.26663999999999999</v>
      </c>
      <c r="D19" s="2">
        <f>C19*0.9</f>
        <v>0.23997599999999999</v>
      </c>
      <c r="E19" s="2">
        <f>C19*1.1</f>
        <v>0.29330400000000001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22</v>
      </c>
      <c r="C20" s="2">
        <v>-0.18748000000000001</v>
      </c>
      <c r="D20" s="2">
        <f t="shared" ref="D20" si="6">C20*0.9</f>
        <v>-0.16873200000000002</v>
      </c>
      <c r="E20" s="2">
        <f t="shared" ref="E20" si="7">C20*1.1</f>
        <v>-0.20622800000000002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15371.081540660998</v>
      </c>
      <c r="D21" s="2">
        <f>C21*0.9</f>
        <v>13833.973386594898</v>
      </c>
      <c r="E21" s="2">
        <f>C21*1.1</f>
        <v>16908.189694727098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22</v>
      </c>
      <c r="C22" s="2">
        <f>0.4168*C36+3.358*C35+0.206*C37+1.6569*C37+0.4856*C36+0.0149*C38+1.2669*C36+0.7722*C23+0.6177*C24+0.0349*C25+0.136*C26+0.0834*C27+0.0973*C28+0.0088*C29+1.301*C30</f>
        <v>50.259645794350007</v>
      </c>
      <c r="D22" s="2">
        <f>C22*0.9</f>
        <v>45.233681214915009</v>
      </c>
      <c r="E22" s="2">
        <f>C22*1.1</f>
        <v>55.285610373785012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22</v>
      </c>
      <c r="C23" s="2">
        <v>1.7233000000000001</v>
      </c>
      <c r="D23" s="2">
        <f t="shared" ref="D23:D37" si="8">C23*0.9</f>
        <v>1.5509700000000002</v>
      </c>
      <c r="E23" s="2">
        <f t="shared" ref="E23:E37" si="9">C23*1.1</f>
        <v>1.8956300000000001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22</v>
      </c>
      <c r="C24" s="2">
        <v>5.0150999999999998E-3</v>
      </c>
      <c r="D24" s="2">
        <f t="shared" si="8"/>
        <v>4.5135899999999996E-3</v>
      </c>
      <c r="E24" s="2">
        <f t="shared" si="9"/>
        <v>5.5166099999999999E-3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22</v>
      </c>
      <c r="C25" s="2">
        <v>2.5164</v>
      </c>
      <c r="D25" s="2">
        <f t="shared" si="8"/>
        <v>2.2647599999999999</v>
      </c>
      <c r="E25" s="2">
        <f t="shared" si="9"/>
        <v>2.7680400000000001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22</v>
      </c>
      <c r="C26" s="2">
        <v>303.18</v>
      </c>
      <c r="D26" s="2">
        <f t="shared" si="8"/>
        <v>272.86200000000002</v>
      </c>
      <c r="E26" s="2">
        <f t="shared" si="9"/>
        <v>333.49800000000005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22</v>
      </c>
      <c r="C27" s="2">
        <v>85.906000000000006</v>
      </c>
      <c r="D27" s="2">
        <f t="shared" si="8"/>
        <v>77.315400000000011</v>
      </c>
      <c r="E27" s="2">
        <f t="shared" si="9"/>
        <v>94.496600000000015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22</v>
      </c>
      <c r="C28" s="2">
        <v>2.8032000000000001E-2</v>
      </c>
      <c r="D28" s="2">
        <f t="shared" si="8"/>
        <v>2.5228800000000003E-2</v>
      </c>
      <c r="E28" s="2">
        <f t="shared" si="9"/>
        <v>3.0835200000000004E-2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22</v>
      </c>
      <c r="C29" s="2">
        <v>0.42747000000000002</v>
      </c>
      <c r="D29" s="2">
        <f t="shared" si="8"/>
        <v>0.38472300000000004</v>
      </c>
      <c r="E29" s="2">
        <f t="shared" si="9"/>
        <v>0.47021700000000005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22</v>
      </c>
      <c r="C30" s="2">
        <v>0.18748000000000001</v>
      </c>
      <c r="D30" s="2">
        <f t="shared" si="8"/>
        <v>0.16873200000000002</v>
      </c>
      <c r="E30" s="2">
        <f t="shared" si="9"/>
        <v>0.20622800000000002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22</v>
      </c>
      <c r="C31" s="2">
        <v>3.0363000000000002</v>
      </c>
      <c r="D31" s="2">
        <f t="shared" si="8"/>
        <v>2.7326700000000002</v>
      </c>
      <c r="E31" s="2">
        <f t="shared" si="9"/>
        <v>3.3399300000000007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22</v>
      </c>
      <c r="C32" s="2">
        <v>2612400</v>
      </c>
      <c r="D32" s="2">
        <f t="shared" si="8"/>
        <v>2351160</v>
      </c>
      <c r="E32" s="2">
        <f t="shared" si="9"/>
        <v>2873640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22</v>
      </c>
      <c r="C33" s="2">
        <v>0.57521</v>
      </c>
      <c r="D33" s="2">
        <f t="shared" si="8"/>
        <v>0.51768900000000007</v>
      </c>
      <c r="E33" s="2">
        <f t="shared" si="9"/>
        <v>0.63273100000000004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22</v>
      </c>
      <c r="C34" s="2">
        <v>0.1681</v>
      </c>
      <c r="D34" s="2">
        <f t="shared" si="8"/>
        <v>0.15129000000000001</v>
      </c>
      <c r="E34" s="2">
        <f t="shared" si="9"/>
        <v>0.18491000000000002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22</v>
      </c>
      <c r="C35" s="2">
        <v>2.5760999999999999E-2</v>
      </c>
      <c r="D35" s="2">
        <f t="shared" si="8"/>
        <v>2.3184900000000001E-2</v>
      </c>
      <c r="E35" s="2">
        <f t="shared" si="9"/>
        <v>2.83371E-2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22</v>
      </c>
      <c r="C36" s="2">
        <v>2.5766000000000001E-3</v>
      </c>
      <c r="D36" s="2">
        <f t="shared" si="8"/>
        <v>2.3189400000000002E-3</v>
      </c>
      <c r="E36" s="2">
        <f t="shared" si="9"/>
        <v>2.8342600000000003E-3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22</v>
      </c>
      <c r="C37" s="2">
        <v>5.0719E-2</v>
      </c>
      <c r="D37" s="2">
        <f t="shared" si="8"/>
        <v>4.5647100000000003E-2</v>
      </c>
      <c r="E37" s="2">
        <f t="shared" si="9"/>
        <v>5.5790900000000004E-2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22</v>
      </c>
      <c r="C38" s="2">
        <v>0.26663999999999999</v>
      </c>
      <c r="D38" s="2">
        <f>C38*0.9</f>
        <v>0.23997599999999999</v>
      </c>
      <c r="E38" s="2">
        <f>C38*1.1</f>
        <v>0.29330400000000001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22</v>
      </c>
      <c r="C39" s="2">
        <v>0.15887000000000001</v>
      </c>
      <c r="D39" s="2">
        <f>C39*0.9</f>
        <v>0.14298300000000003</v>
      </c>
      <c r="E39" s="2">
        <f>C39*1.1</f>
        <v>0.17475700000000002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22</v>
      </c>
      <c r="C40" s="2">
        <v>0.25445000000000001</v>
      </c>
      <c r="D40" s="2">
        <f>C40*0.9</f>
        <v>0.22900500000000001</v>
      </c>
      <c r="E40" s="2">
        <f>C40*1.1</f>
        <v>0.27989500000000006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22</v>
      </c>
      <c r="C41" s="2">
        <v>0.10666</v>
      </c>
      <c r="D41" s="2">
        <f>C41*0.9</f>
        <v>9.599400000000001E-2</v>
      </c>
      <c r="E41" s="2">
        <f>C41*1.1</f>
        <v>0.11732600000000001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41"/>
  <sheetViews>
    <sheetView topLeftCell="A3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5" bestFit="1" customWidth="1"/>
    <col min="3" max="3" width="14.14062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23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23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23</v>
      </c>
      <c r="C4" s="2">
        <v>0.26469999999999999</v>
      </c>
      <c r="D4" s="2">
        <f t="shared" si="0"/>
        <v>0.23823</v>
      </c>
      <c r="E4" s="2">
        <f t="shared" si="1"/>
        <v>0.29117000000000004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23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23</v>
      </c>
      <c r="C6" s="2">
        <v>8.3217999999999996E-4</v>
      </c>
      <c r="D6" s="2">
        <f t="shared" ref="D6:D15" si="2">C6*0.9</f>
        <v>7.4896199999999994E-4</v>
      </c>
      <c r="E6" s="2">
        <f t="shared" ref="E6:E15" si="3">C6*1.1</f>
        <v>9.1539799999999999E-4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23</v>
      </c>
      <c r="C7" s="2">
        <v>6.0428999999999995E-4</v>
      </c>
      <c r="D7" s="2">
        <f t="shared" si="2"/>
        <v>5.4386099999999998E-4</v>
      </c>
      <c r="E7" s="2">
        <f t="shared" si="3"/>
        <v>6.6471900000000003E-4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23</v>
      </c>
      <c r="C8" s="2">
        <v>4.8310999999999997E-4</v>
      </c>
      <c r="D8" s="2">
        <f t="shared" ref="D8" si="4">C8*0.9</f>
        <v>4.3479899999999998E-4</v>
      </c>
      <c r="E8" s="2">
        <f t="shared" ref="E8" si="5">C8*1.1</f>
        <v>5.3142100000000002E-4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23</v>
      </c>
      <c r="C9" s="2">
        <v>2.8322E-3</v>
      </c>
      <c r="D9" s="2">
        <f t="shared" si="2"/>
        <v>2.5489800000000002E-3</v>
      </c>
      <c r="E9" s="2">
        <f t="shared" si="3"/>
        <v>3.1154200000000003E-3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23</v>
      </c>
      <c r="C10" s="4">
        <f>0.000079544/20+19/20*C24</f>
        <v>4.0466411999999999E-6</v>
      </c>
      <c r="D10" s="2">
        <f t="shared" si="2"/>
        <v>3.6419770799999999E-6</v>
      </c>
      <c r="E10" s="2">
        <f t="shared" si="3"/>
        <v>4.4513053199999999E-6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23</v>
      </c>
      <c r="C11" s="2">
        <v>3.9766999999999998E-4</v>
      </c>
      <c r="D11" s="2">
        <f t="shared" si="2"/>
        <v>3.5790299999999996E-4</v>
      </c>
      <c r="E11" s="2">
        <f t="shared" si="3"/>
        <v>4.3743699999999999E-4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23</v>
      </c>
      <c r="C12" s="2">
        <v>2.9415000000000001E-3</v>
      </c>
      <c r="D12" s="2">
        <f t="shared" si="2"/>
        <v>2.6473500000000001E-3</v>
      </c>
      <c r="E12" s="2">
        <f t="shared" si="3"/>
        <v>3.2356500000000005E-3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23</v>
      </c>
      <c r="C13" s="2">
        <v>6.3606999999999997E-4</v>
      </c>
      <c r="D13" s="2">
        <f t="shared" si="2"/>
        <v>5.7246299999999994E-4</v>
      </c>
      <c r="E13" s="2">
        <f t="shared" si="3"/>
        <v>6.99677E-4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23</v>
      </c>
      <c r="C14" s="2">
        <v>3.2907999999999999E-4</v>
      </c>
      <c r="D14" s="2">
        <f t="shared" si="2"/>
        <v>2.9617199999999998E-4</v>
      </c>
      <c r="E14" s="2">
        <f t="shared" si="3"/>
        <v>3.6198799999999999E-4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23</v>
      </c>
      <c r="C15" s="2">
        <v>4.7381000000000003E-3</v>
      </c>
      <c r="D15" s="2">
        <f t="shared" si="2"/>
        <v>4.2642900000000004E-3</v>
      </c>
      <c r="E15" s="2">
        <f t="shared" si="3"/>
        <v>5.211910000000001E-3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23</v>
      </c>
      <c r="C16" s="2">
        <f>-0.00037325*115.03/245.41</f>
        <v>-1.7495190701275417E-4</v>
      </c>
      <c r="D16" s="2">
        <f t="shared" ref="D16" si="6">C16*0.9</f>
        <v>-1.5745671631147877E-4</v>
      </c>
      <c r="E16" s="2">
        <f t="shared" ref="E16" si="7">C16*1.1</f>
        <v>-1.924470977140296E-4</v>
      </c>
      <c r="F16" s="3" t="s">
        <v>1</v>
      </c>
      <c r="G16" s="3" t="s">
        <v>0</v>
      </c>
    </row>
    <row r="17" spans="1:7" x14ac:dyDescent="0.45">
      <c r="A17" s="2" t="s">
        <v>96</v>
      </c>
      <c r="B17" s="2" t="s">
        <v>23</v>
      </c>
      <c r="C17" s="2">
        <v>-2.4632999999999999E-3</v>
      </c>
      <c r="D17" s="2">
        <f t="shared" ref="D17" si="8">C17*0.9</f>
        <v>-2.21697E-3</v>
      </c>
      <c r="E17" s="2">
        <f t="shared" ref="E17" si="9">C17*1.1</f>
        <v>-2.7096300000000002E-3</v>
      </c>
      <c r="F17" s="3" t="s">
        <v>1</v>
      </c>
      <c r="G17" s="3" t="s">
        <v>0</v>
      </c>
    </row>
    <row r="18" spans="1:7" x14ac:dyDescent="0.45">
      <c r="A18" s="2" t="s">
        <v>97</v>
      </c>
      <c r="B18" s="2" t="s">
        <v>23</v>
      </c>
      <c r="C18" s="4">
        <v>7.5964532841992879E-5</v>
      </c>
      <c r="D18" s="2">
        <f>C18*0.9</f>
        <v>6.8368079557793587E-5</v>
      </c>
      <c r="E18" s="2">
        <f>C18*1.1</f>
        <v>8.3560986126192171E-5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23</v>
      </c>
      <c r="C19" s="4">
        <v>9.4215000000000005E-5</v>
      </c>
      <c r="D19" s="2">
        <f>C19*0.9</f>
        <v>8.4793500000000007E-5</v>
      </c>
      <c r="E19" s="2">
        <f>C19*1.1</f>
        <v>1.0363650000000002E-4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23</v>
      </c>
      <c r="C20" s="2">
        <v>-1.0547E-3</v>
      </c>
      <c r="D20" s="2">
        <f>C20*0.9</f>
        <v>-9.4923000000000002E-4</v>
      </c>
      <c r="E20" s="2">
        <f>C20*1.1</f>
        <v>-1.1601700000000001E-3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0.45019206857310357</v>
      </c>
      <c r="D21" s="2">
        <f>C21*0.9</f>
        <v>0.4051728617157932</v>
      </c>
      <c r="E21" s="2">
        <f>C21*1.1</f>
        <v>0.49521127543041399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23</v>
      </c>
      <c r="C22" s="2">
        <f>0.4168*C36+3.358*C35+0.206*C37+1.6569*C37+0.4856*C36+0.0149*C38+1.2669*C36+0.7722*C23+0.6177*C24+0.0349*C25+0.136*C26+0.0834*C27+0.0973*C28+0.0088*C29+1.301*C30</f>
        <v>5.7494587842691998E-3</v>
      </c>
      <c r="D22" s="2">
        <f>C22*0.9</f>
        <v>5.1745129058422797E-3</v>
      </c>
      <c r="E22" s="2">
        <f>C22*1.1</f>
        <v>6.3244046626961198E-3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23</v>
      </c>
      <c r="C23" s="2">
        <v>4.2278999999999998E-4</v>
      </c>
      <c r="D23" s="2">
        <f t="shared" ref="D23:D38" si="10">C23*0.9</f>
        <v>3.8051099999999999E-4</v>
      </c>
      <c r="E23" s="2">
        <f t="shared" ref="E23:E38" si="11">C23*1.1</f>
        <v>4.6506900000000003E-4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23</v>
      </c>
      <c r="C24" s="4">
        <v>7.3095999999999995E-8</v>
      </c>
      <c r="D24" s="2">
        <f t="shared" si="10"/>
        <v>6.5786399999999999E-8</v>
      </c>
      <c r="E24" s="2">
        <f t="shared" si="11"/>
        <v>8.0405600000000004E-8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23</v>
      </c>
      <c r="C25" s="2">
        <v>6.6304999999999999E-4</v>
      </c>
      <c r="D25" s="2">
        <f t="shared" si="10"/>
        <v>5.9674499999999998E-4</v>
      </c>
      <c r="E25" s="2">
        <f t="shared" si="11"/>
        <v>7.29355E-4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23</v>
      </c>
      <c r="C26" s="2">
        <v>7.8753E-3</v>
      </c>
      <c r="D26" s="2">
        <f t="shared" si="10"/>
        <v>7.0877700000000002E-3</v>
      </c>
      <c r="E26" s="2">
        <f t="shared" si="11"/>
        <v>8.6628300000000016E-3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23</v>
      </c>
      <c r="C27" s="2">
        <v>3.4404999999999998E-2</v>
      </c>
      <c r="D27" s="2">
        <f t="shared" si="10"/>
        <v>3.0964499999999999E-2</v>
      </c>
      <c r="E27" s="2">
        <f t="shared" si="11"/>
        <v>3.7845500000000004E-2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23</v>
      </c>
      <c r="C28" s="4">
        <v>4.1992E-5</v>
      </c>
      <c r="D28" s="2">
        <f t="shared" si="10"/>
        <v>3.7792800000000002E-5</v>
      </c>
      <c r="E28" s="2">
        <f t="shared" si="11"/>
        <v>4.6191200000000006E-5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23</v>
      </c>
      <c r="C29" s="2">
        <v>2.9415000000000001E-3</v>
      </c>
      <c r="D29" s="2">
        <f t="shared" si="10"/>
        <v>2.6473500000000001E-3</v>
      </c>
      <c r="E29" s="2">
        <f t="shared" si="11"/>
        <v>3.2356500000000005E-3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23</v>
      </c>
      <c r="C30" s="2">
        <v>1.0547E-3</v>
      </c>
      <c r="D30" s="2">
        <f t="shared" si="10"/>
        <v>9.4923000000000002E-4</v>
      </c>
      <c r="E30" s="2">
        <f t="shared" si="11"/>
        <v>1.1601700000000001E-3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23</v>
      </c>
      <c r="C31" s="2">
        <v>4.2365000000000002E-4</v>
      </c>
      <c r="D31" s="2">
        <f t="shared" si="10"/>
        <v>3.8128500000000003E-4</v>
      </c>
      <c r="E31" s="2">
        <f t="shared" si="11"/>
        <v>4.6601500000000007E-4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23</v>
      </c>
      <c r="C32" s="2">
        <v>76.453999999999994</v>
      </c>
      <c r="D32" s="2">
        <f t="shared" si="10"/>
        <v>68.808599999999998</v>
      </c>
      <c r="E32" s="2">
        <f t="shared" si="11"/>
        <v>84.099400000000003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23</v>
      </c>
      <c r="C33" s="2">
        <v>2.285E-4</v>
      </c>
      <c r="D33" s="2">
        <f t="shared" si="10"/>
        <v>2.0565000000000001E-4</v>
      </c>
      <c r="E33" s="2">
        <f t="shared" si="11"/>
        <v>2.5135000000000001E-4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23</v>
      </c>
      <c r="C34" s="4">
        <v>6.1297999999999995E-5</v>
      </c>
      <c r="D34" s="2">
        <f t="shared" si="10"/>
        <v>5.5168199999999998E-5</v>
      </c>
      <c r="E34" s="2">
        <f t="shared" si="11"/>
        <v>6.7427800000000005E-5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23</v>
      </c>
      <c r="C35" s="4">
        <v>5.9869999999999996E-6</v>
      </c>
      <c r="D35" s="2">
        <f t="shared" si="10"/>
        <v>5.3882999999999997E-6</v>
      </c>
      <c r="E35" s="2">
        <f t="shared" si="11"/>
        <v>6.5857000000000003E-6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23</v>
      </c>
      <c r="C36" s="4">
        <v>2.9459E-6</v>
      </c>
      <c r="D36" s="2">
        <f t="shared" si="10"/>
        <v>2.6513100000000002E-6</v>
      </c>
      <c r="E36" s="2">
        <f t="shared" si="11"/>
        <v>3.2404900000000003E-6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23</v>
      </c>
      <c r="C37" s="4">
        <v>1.5750999999999999E-5</v>
      </c>
      <c r="D37" s="2">
        <f t="shared" si="10"/>
        <v>1.4175899999999999E-5</v>
      </c>
      <c r="E37" s="2">
        <f t="shared" si="11"/>
        <v>1.73261E-5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23</v>
      </c>
      <c r="C38" s="4">
        <v>9.4215000000000005E-5</v>
      </c>
      <c r="D38" s="2">
        <f t="shared" si="10"/>
        <v>8.4793500000000007E-5</v>
      </c>
      <c r="E38" s="2">
        <f t="shared" si="11"/>
        <v>1.0363650000000002E-4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23</v>
      </c>
      <c r="C39" s="2">
        <v>1.0594000000000001E-3</v>
      </c>
      <c r="D39" s="2">
        <f t="shared" ref="D39" si="12">C39*0.9</f>
        <v>9.5346000000000005E-4</v>
      </c>
      <c r="E39" s="2">
        <f t="shared" ref="E39" si="13">C39*1.1</f>
        <v>1.1653400000000002E-3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23</v>
      </c>
      <c r="C40" s="2">
        <v>2.4900999999999998E-4</v>
      </c>
      <c r="D40" s="2">
        <f t="shared" ref="D40" si="14">C40*0.9</f>
        <v>2.2410899999999998E-4</v>
      </c>
      <c r="E40" s="2">
        <f t="shared" ref="E40" si="15">C40*1.1</f>
        <v>2.73911E-4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23</v>
      </c>
      <c r="C41" s="2">
        <v>9.6885999999999999E-4</v>
      </c>
      <c r="D41" s="2">
        <f t="shared" ref="D41" si="16">C41*0.9</f>
        <v>8.7197399999999997E-4</v>
      </c>
      <c r="E41" s="2">
        <f t="shared" ref="E41" si="17">C41*1.1</f>
        <v>1.065746E-3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workbookViewId="0">
      <selection activeCell="K24" sqref="K24:K26"/>
    </sheetView>
  </sheetViews>
  <sheetFormatPr defaultColWidth="10.85546875" defaultRowHeight="15.9" x14ac:dyDescent="0.45"/>
  <cols>
    <col min="1" max="1" width="23.85546875" bestFit="1" customWidth="1"/>
    <col min="2" max="2" width="15" bestFit="1" customWidth="1"/>
    <col min="6" max="6" width="11.85546875" bestFit="1" customWidth="1"/>
    <col min="7" max="7" width="11.640625" bestFit="1" customWidth="1"/>
    <col min="11" max="13" width="15.85546875" bestFit="1" customWidth="1"/>
    <col min="14" max="14" width="16.5" bestFit="1" customWidth="1"/>
    <col min="15" max="15" width="18.640625" bestFit="1" customWidth="1"/>
    <col min="16" max="19" width="15.8554687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3" t="s">
        <v>1</v>
      </c>
      <c r="G16" s="3" t="s">
        <v>0</v>
      </c>
    </row>
    <row r="17" spans="1:14" x14ac:dyDescent="0.45">
      <c r="A17" s="2" t="s">
        <v>96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3" t="s">
        <v>1</v>
      </c>
      <c r="G17" s="3" t="s">
        <v>0</v>
      </c>
      <c r="K17" s="5"/>
    </row>
    <row r="18" spans="1:14" ht="18" x14ac:dyDescent="0.45">
      <c r="A18" s="2" t="s">
        <v>97</v>
      </c>
      <c r="B18" s="2" t="s">
        <v>11</v>
      </c>
      <c r="C18" s="2">
        <v>1.584234288</v>
      </c>
      <c r="D18" s="2">
        <f>C18*0.9</f>
        <v>1.4258108592000001</v>
      </c>
      <c r="E18" s="2">
        <f>C18*1.1</f>
        <v>1.7426577168000001</v>
      </c>
      <c r="F18" s="2" t="s">
        <v>1</v>
      </c>
      <c r="G18" s="2" t="s">
        <v>0</v>
      </c>
      <c r="J18" s="6"/>
      <c r="K18" s="5"/>
      <c r="L18" s="8"/>
    </row>
    <row r="19" spans="1:14" ht="18" x14ac:dyDescent="0.45">
      <c r="A19" s="2" t="s">
        <v>87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2" t="s">
        <v>1</v>
      </c>
      <c r="G19" s="2" t="s">
        <v>0</v>
      </c>
      <c r="L19" s="6"/>
    </row>
    <row r="20" spans="1:14" ht="18" x14ac:dyDescent="0.45">
      <c r="A20" s="2" t="s">
        <v>88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2" t="s">
        <v>1</v>
      </c>
      <c r="G20" s="2" t="s">
        <v>0</v>
      </c>
      <c r="J20" s="6"/>
      <c r="N20" s="12"/>
    </row>
    <row r="21" spans="1:14" x14ac:dyDescent="0.45">
      <c r="A21" s="2" t="s">
        <v>98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2" t="s">
        <v>1</v>
      </c>
      <c r="G21" s="2" t="s">
        <v>0</v>
      </c>
      <c r="J21" s="5"/>
    </row>
    <row r="22" spans="1:14" ht="18" x14ac:dyDescent="0.45">
      <c r="A22" s="2" t="s">
        <v>103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2" t="s">
        <v>1</v>
      </c>
      <c r="G22" s="2" t="s">
        <v>0</v>
      </c>
      <c r="J22" s="6"/>
    </row>
    <row r="23" spans="1:14" x14ac:dyDescent="0.45">
      <c r="A23" s="2" t="s">
        <v>58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2" t="s">
        <v>1</v>
      </c>
      <c r="G23" s="2" t="s">
        <v>0</v>
      </c>
    </row>
    <row r="24" spans="1:14" x14ac:dyDescent="0.45">
      <c r="A24" s="2" t="s">
        <v>99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2" t="s">
        <v>1</v>
      </c>
      <c r="G24" s="2" t="s">
        <v>0</v>
      </c>
    </row>
    <row r="25" spans="1:14" x14ac:dyDescent="0.45">
      <c r="A25" s="2" t="s">
        <v>59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2" t="s">
        <v>1</v>
      </c>
      <c r="G25" s="2" t="s">
        <v>0</v>
      </c>
    </row>
    <row r="26" spans="1:14" x14ac:dyDescent="0.45">
      <c r="A26" s="2" t="s">
        <v>60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2" t="s">
        <v>1</v>
      </c>
      <c r="G26" s="2" t="s">
        <v>0</v>
      </c>
      <c r="K26" s="9"/>
    </row>
    <row r="27" spans="1:14" x14ac:dyDescent="0.45">
      <c r="A27" s="2" t="s">
        <v>61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2" t="s">
        <v>1</v>
      </c>
      <c r="G27" s="2" t="s">
        <v>0</v>
      </c>
    </row>
    <row r="28" spans="1:14" x14ac:dyDescent="0.45">
      <c r="A28" s="2" t="s">
        <v>89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2" t="s">
        <v>1</v>
      </c>
      <c r="G28" s="2" t="s">
        <v>0</v>
      </c>
    </row>
    <row r="29" spans="1:14" x14ac:dyDescent="0.45">
      <c r="A29" s="2" t="s">
        <v>90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2" t="s">
        <v>1</v>
      </c>
      <c r="G29" s="2" t="s">
        <v>0</v>
      </c>
    </row>
    <row r="30" spans="1:14" x14ac:dyDescent="0.45">
      <c r="A30" s="2" t="s">
        <v>104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2" t="s">
        <v>1</v>
      </c>
      <c r="G30" s="2" t="s">
        <v>0</v>
      </c>
      <c r="N30" s="10"/>
    </row>
    <row r="31" spans="1:14" x14ac:dyDescent="0.45">
      <c r="A31" s="2" t="s">
        <v>100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2" t="s">
        <v>1</v>
      </c>
      <c r="G31" s="2" t="s">
        <v>0</v>
      </c>
      <c r="N31" s="10"/>
    </row>
    <row r="32" spans="1:14" x14ac:dyDescent="0.45">
      <c r="A32" s="2" t="s">
        <v>79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2" t="s">
        <v>1</v>
      </c>
      <c r="G32" s="2" t="s">
        <v>0</v>
      </c>
      <c r="N32" s="10"/>
    </row>
    <row r="33" spans="1:19" x14ac:dyDescent="0.45">
      <c r="A33" s="2" t="s">
        <v>62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2" t="s">
        <v>1</v>
      </c>
      <c r="G33" s="2" t="s">
        <v>0</v>
      </c>
      <c r="Q33" s="5"/>
    </row>
    <row r="34" spans="1:19" x14ac:dyDescent="0.45">
      <c r="A34" s="2" t="s">
        <v>63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2" t="s">
        <v>1</v>
      </c>
      <c r="G34" s="2" t="s">
        <v>0</v>
      </c>
    </row>
    <row r="35" spans="1:19" x14ac:dyDescent="0.45">
      <c r="A35" s="2" t="s">
        <v>91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2" t="s">
        <v>1</v>
      </c>
      <c r="G35" s="2" t="s">
        <v>0</v>
      </c>
      <c r="O35" s="11"/>
    </row>
    <row r="36" spans="1:19" x14ac:dyDescent="0.45">
      <c r="A36" s="2" t="s">
        <v>101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2" t="s">
        <v>1</v>
      </c>
      <c r="G36" s="2" t="s">
        <v>0</v>
      </c>
    </row>
    <row r="37" spans="1:19" x14ac:dyDescent="0.45">
      <c r="A37" s="2" t="s">
        <v>92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2" t="s">
        <v>1</v>
      </c>
      <c r="G37" s="2" t="s">
        <v>0</v>
      </c>
    </row>
    <row r="38" spans="1:19" x14ac:dyDescent="0.45">
      <c r="A38" s="2" t="s">
        <v>102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2" t="s">
        <v>1</v>
      </c>
      <c r="G38" s="2" t="s">
        <v>0</v>
      </c>
    </row>
    <row r="39" spans="1:19" x14ac:dyDescent="0.45">
      <c r="A39" s="2" t="s">
        <v>107</v>
      </c>
      <c r="B39" s="2" t="s">
        <v>11</v>
      </c>
      <c r="C39" s="2">
        <v>0.36864999999999998</v>
      </c>
      <c r="D39" s="2">
        <f t="shared" ref="D39" si="10">C39*0.9</f>
        <v>0.331785</v>
      </c>
      <c r="E39" s="2">
        <f t="shared" ref="E39" si="11">C39*1.1</f>
        <v>0.40551500000000001</v>
      </c>
      <c r="F39" s="2" t="s">
        <v>1</v>
      </c>
      <c r="G39" s="2" t="s">
        <v>0</v>
      </c>
    </row>
    <row r="40" spans="1:19" x14ac:dyDescent="0.45">
      <c r="A40" s="2" t="s">
        <v>110</v>
      </c>
      <c r="B40" s="2" t="s">
        <v>11</v>
      </c>
      <c r="C40" s="2">
        <v>0.12917000000000001</v>
      </c>
      <c r="D40" s="2">
        <f t="shared" ref="D40" si="12">C40*0.9</f>
        <v>0.11625300000000001</v>
      </c>
      <c r="E40" s="2">
        <f t="shared" ref="E40" si="13">C40*1.1</f>
        <v>0.14208700000000002</v>
      </c>
      <c r="F40" s="2" t="s">
        <v>1</v>
      </c>
      <c r="G40" s="2" t="s">
        <v>0</v>
      </c>
    </row>
    <row r="41" spans="1:19" x14ac:dyDescent="0.45">
      <c r="A41" s="2" t="s">
        <v>111</v>
      </c>
      <c r="B41" s="2" t="s">
        <v>11</v>
      </c>
      <c r="C41" s="2">
        <v>0.22303999999999999</v>
      </c>
      <c r="D41" s="2">
        <f t="shared" ref="D41" si="14">C41*0.9</f>
        <v>0.200736</v>
      </c>
      <c r="E41" s="2">
        <f t="shared" ref="E41" si="15">C41*1.1</f>
        <v>0.24534400000000001</v>
      </c>
      <c r="F41" s="2" t="s">
        <v>1</v>
      </c>
      <c r="G41" s="2" t="s">
        <v>0</v>
      </c>
    </row>
    <row r="44" spans="1:19" x14ac:dyDescent="0.45">
      <c r="N44" s="10"/>
    </row>
    <row r="46" spans="1:19" x14ac:dyDescent="0.45"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45"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45">
      <c r="K48" s="13"/>
      <c r="L48" s="13"/>
      <c r="M48" s="13"/>
      <c r="N48" s="13"/>
      <c r="O48" s="13"/>
      <c r="P48" s="13"/>
      <c r="Q48" s="13"/>
      <c r="R48" s="13"/>
      <c r="S48" s="13"/>
    </row>
    <row r="50" spans="7:19" x14ac:dyDescent="0.45">
      <c r="K50" s="13"/>
      <c r="L50" s="13"/>
      <c r="M50" s="13"/>
      <c r="N50" s="13"/>
      <c r="O50" s="13"/>
      <c r="P50" s="13"/>
      <c r="Q50" s="13"/>
      <c r="R50" s="13"/>
      <c r="S50" s="13"/>
    </row>
    <row r="52" spans="7:19" ht="18" x14ac:dyDescent="0.45">
      <c r="G52" s="6"/>
      <c r="K52" s="14"/>
      <c r="L52" s="14"/>
      <c r="M52" s="14"/>
      <c r="N52" s="14"/>
      <c r="O52" s="14"/>
      <c r="P52" s="14"/>
      <c r="Q52" s="14"/>
      <c r="R52" s="14"/>
      <c r="S52" s="14"/>
    </row>
    <row r="55" spans="7:19" x14ac:dyDescent="0.45">
      <c r="N55" s="7"/>
    </row>
    <row r="56" spans="7:19" x14ac:dyDescent="0.45">
      <c r="N56" s="7"/>
    </row>
    <row r="57" spans="7:19" x14ac:dyDescent="0.45">
      <c r="N57" s="7"/>
    </row>
    <row r="58" spans="7:19" x14ac:dyDescent="0.45">
      <c r="N58" s="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41"/>
  <sheetViews>
    <sheetView topLeftCell="A4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5" bestFit="1" customWidth="1"/>
    <col min="3" max="3" width="14.8554687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24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24</v>
      </c>
      <c r="C3" s="4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24</v>
      </c>
      <c r="C4" s="4">
        <v>4.5494999999999997E-5</v>
      </c>
      <c r="D4" s="2">
        <f t="shared" ref="D4:D15" si="2">C4*0.9</f>
        <v>4.0945499999999996E-5</v>
      </c>
      <c r="E4" s="2">
        <f t="shared" ref="E4:E15" si="3">C4*1.1</f>
        <v>5.0044499999999998E-5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24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24</v>
      </c>
      <c r="C6" s="4">
        <v>1.9641E-7</v>
      </c>
      <c r="D6" s="2">
        <f t="shared" si="2"/>
        <v>1.7676900000000001E-7</v>
      </c>
      <c r="E6" s="2">
        <f t="shared" si="3"/>
        <v>2.1605100000000001E-7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24</v>
      </c>
      <c r="C7" s="4">
        <v>8.7602999999999994E-8</v>
      </c>
      <c r="D7" s="2">
        <f t="shared" si="2"/>
        <v>7.8842699999999997E-8</v>
      </c>
      <c r="E7" s="2">
        <f t="shared" si="3"/>
        <v>9.6363300000000004E-8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24</v>
      </c>
      <c r="C8" s="4">
        <v>1.0173E-7</v>
      </c>
      <c r="D8" s="2">
        <f t="shared" ref="D8" si="6">C8*0.9</f>
        <v>9.1557000000000004E-8</v>
      </c>
      <c r="E8" s="2">
        <f t="shared" ref="E8" si="7">C8*1.1</f>
        <v>1.1190300000000001E-7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24</v>
      </c>
      <c r="C9" s="4">
        <v>2.5540999999999998E-7</v>
      </c>
      <c r="D9" s="2">
        <f t="shared" si="2"/>
        <v>2.2986899999999998E-7</v>
      </c>
      <c r="E9" s="2">
        <f t="shared" si="3"/>
        <v>2.8095100000000001E-7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24</v>
      </c>
      <c r="C10" s="4">
        <f>0.000000014828/20+19/20*C24</f>
        <v>8.9441650000000002E-10</v>
      </c>
      <c r="D10" s="2">
        <f t="shared" si="2"/>
        <v>8.0497485000000006E-10</v>
      </c>
      <c r="E10" s="2">
        <f t="shared" si="3"/>
        <v>9.8385815000000019E-10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24</v>
      </c>
      <c r="C11" s="4">
        <v>4.9409999999999997E-8</v>
      </c>
      <c r="D11" s="2">
        <f t="shared" si="2"/>
        <v>4.4468999999999999E-8</v>
      </c>
      <c r="E11" s="2">
        <f t="shared" si="3"/>
        <v>5.4351000000000001E-8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24</v>
      </c>
      <c r="C12" s="4">
        <v>1.801E-6</v>
      </c>
      <c r="D12" s="2">
        <f t="shared" si="2"/>
        <v>1.6209E-6</v>
      </c>
      <c r="E12" s="2">
        <f t="shared" si="3"/>
        <v>1.9811E-6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24</v>
      </c>
      <c r="C13" s="4">
        <v>1.5364000000000001E-8</v>
      </c>
      <c r="D13" s="2">
        <f t="shared" si="2"/>
        <v>1.3827600000000001E-8</v>
      </c>
      <c r="E13" s="2">
        <f t="shared" si="3"/>
        <v>1.6900400000000004E-8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24</v>
      </c>
      <c r="C14" s="4">
        <v>7.8932000000000003E-7</v>
      </c>
      <c r="D14" s="2">
        <f t="shared" si="2"/>
        <v>7.1038799999999999E-7</v>
      </c>
      <c r="E14" s="2">
        <f t="shared" si="3"/>
        <v>8.6825200000000006E-7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24</v>
      </c>
      <c r="C15" s="4">
        <v>9.2182999999999999E-8</v>
      </c>
      <c r="D15" s="2">
        <f t="shared" si="2"/>
        <v>8.2964699999999999E-8</v>
      </c>
      <c r="E15" s="2">
        <f t="shared" si="3"/>
        <v>1.0140130000000001E-7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24</v>
      </c>
      <c r="C16" s="2">
        <f>-0.000000048973*115.03/245.41</f>
        <v>-2.2954908887168412E-8</v>
      </c>
      <c r="D16" s="2">
        <f t="shared" ref="D16:D17" si="8">C16*0.9</f>
        <v>-2.0659417998451572E-8</v>
      </c>
      <c r="E16" s="2">
        <f t="shared" ref="E16:E17" si="9">C16*1.1</f>
        <v>-2.5250399775885256E-8</v>
      </c>
      <c r="F16" s="3" t="s">
        <v>1</v>
      </c>
      <c r="G16" s="3" t="s">
        <v>0</v>
      </c>
    </row>
    <row r="17" spans="1:7" x14ac:dyDescent="0.45">
      <c r="A17" s="2" t="s">
        <v>96</v>
      </c>
      <c r="B17" s="2" t="s">
        <v>24</v>
      </c>
      <c r="C17" s="4">
        <v>-6.1237999999999996E-8</v>
      </c>
      <c r="D17" s="2">
        <f t="shared" si="8"/>
        <v>-5.5114199999999997E-8</v>
      </c>
      <c r="E17" s="2">
        <f t="shared" si="9"/>
        <v>-6.7361800000000007E-8</v>
      </c>
      <c r="F17" s="3" t="s">
        <v>1</v>
      </c>
      <c r="G17" s="3" t="s">
        <v>0</v>
      </c>
    </row>
    <row r="18" spans="1:7" x14ac:dyDescent="0.45">
      <c r="A18" s="2" t="s">
        <v>97</v>
      </c>
      <c r="B18" s="2" t="s">
        <v>24</v>
      </c>
      <c r="C18" s="2">
        <v>1.3692372586334518E-7</v>
      </c>
      <c r="D18" s="2">
        <f>C18*0.9</f>
        <v>1.2323135327701067E-7</v>
      </c>
      <c r="E18" s="2">
        <f>C18*1.1</f>
        <v>1.5061609844967972E-7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24</v>
      </c>
      <c r="C19" s="4">
        <v>2.0158000000000001E-8</v>
      </c>
      <c r="D19" s="2">
        <f>C19*0.9</f>
        <v>1.8142200000000002E-8</v>
      </c>
      <c r="E19" s="2">
        <f>C19*1.1</f>
        <v>2.2173800000000003E-8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24</v>
      </c>
      <c r="C20" s="4">
        <v>-6.4204E-7</v>
      </c>
      <c r="D20" s="2">
        <f t="shared" ref="D20" si="10">C20*0.9</f>
        <v>-5.7783600000000004E-7</v>
      </c>
      <c r="E20" s="2">
        <f t="shared" ref="E20" si="11">C20*1.1</f>
        <v>-7.0624400000000006E-7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24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2.2341083526699671E-5</v>
      </c>
      <c r="D21" s="2">
        <f>C21*0.9</f>
        <v>2.0106975174029706E-5</v>
      </c>
      <c r="E21" s="2">
        <f>C21*1.1</f>
        <v>2.457519187936964E-5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24</v>
      </c>
      <c r="C22" s="2">
        <f>0.4168*C36+3.358*C35+0.206*C37+1.6569*C37+0.4856*C36+0.0149*C38+1.2669*C36+0.7722*C23+0.6177*C24+0.0349*C25+0.136*C26+0.0834*C27+0.0973*C28+0.0088*C29+1.301*C30</f>
        <v>1.374618047989E-6</v>
      </c>
      <c r="D22" s="2">
        <f>C22*0.9</f>
        <v>1.2371562431901E-6</v>
      </c>
      <c r="E22" s="2">
        <f>C22*1.1</f>
        <v>1.5120798527879002E-6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24</v>
      </c>
      <c r="C23" s="4">
        <v>1.4991E-7</v>
      </c>
      <c r="D23" s="2">
        <f t="shared" ref="D23:D38" si="12">C23*0.9</f>
        <v>1.3491899999999999E-7</v>
      </c>
      <c r="E23" s="2">
        <f t="shared" ref="E23:E38" si="13">C23*1.1</f>
        <v>1.64901E-7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24</v>
      </c>
      <c r="C24" s="4">
        <v>1.6106999999999999E-10</v>
      </c>
      <c r="D24" s="2">
        <f t="shared" si="12"/>
        <v>1.4496300000000001E-10</v>
      </c>
      <c r="E24" s="2">
        <f t="shared" si="13"/>
        <v>1.77177E-10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24</v>
      </c>
      <c r="C25" s="4">
        <v>1.4737999999999999E-7</v>
      </c>
      <c r="D25" s="2">
        <f t="shared" si="12"/>
        <v>1.32642E-7</v>
      </c>
      <c r="E25" s="2">
        <f t="shared" si="13"/>
        <v>1.62118E-7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24</v>
      </c>
      <c r="C26" s="4">
        <v>3.0492000000000001E-7</v>
      </c>
      <c r="D26" s="2">
        <f t="shared" si="12"/>
        <v>2.74428E-7</v>
      </c>
      <c r="E26" s="2">
        <f t="shared" si="13"/>
        <v>3.3541200000000001E-7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24</v>
      </c>
      <c r="C27" s="4">
        <v>3.7824E-6</v>
      </c>
      <c r="D27" s="2">
        <f t="shared" si="12"/>
        <v>3.4041600000000001E-6</v>
      </c>
      <c r="E27" s="2">
        <f t="shared" si="13"/>
        <v>4.1606400000000007E-6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24</v>
      </c>
      <c r="C28" s="4">
        <v>1.5302E-8</v>
      </c>
      <c r="D28" s="2">
        <f t="shared" si="12"/>
        <v>1.37718E-8</v>
      </c>
      <c r="E28" s="2">
        <f t="shared" si="13"/>
        <v>1.6832200000000002E-8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24</v>
      </c>
      <c r="C29" s="4">
        <v>1.801E-6</v>
      </c>
      <c r="D29" s="2">
        <f t="shared" si="12"/>
        <v>1.6209E-6</v>
      </c>
      <c r="E29" s="2">
        <f t="shared" si="13"/>
        <v>1.9811E-6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24</v>
      </c>
      <c r="C30" s="4">
        <v>6.4204E-7</v>
      </c>
      <c r="D30" s="2">
        <f t="shared" si="12"/>
        <v>5.7783600000000004E-7</v>
      </c>
      <c r="E30" s="2">
        <f t="shared" si="13"/>
        <v>7.0624400000000006E-7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24</v>
      </c>
      <c r="C31" s="4">
        <v>8.8093999999999995E-8</v>
      </c>
      <c r="D31" s="2">
        <f t="shared" si="12"/>
        <v>7.9284600000000003E-8</v>
      </c>
      <c r="E31" s="2">
        <f t="shared" si="13"/>
        <v>9.6903399999999999E-8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24</v>
      </c>
      <c r="C32" s="2">
        <v>3.7726000000000001E-3</v>
      </c>
      <c r="D32" s="2">
        <f t="shared" si="12"/>
        <v>3.3953400000000002E-3</v>
      </c>
      <c r="E32" s="2">
        <f t="shared" si="13"/>
        <v>4.14986E-3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24</v>
      </c>
      <c r="C33" s="4">
        <v>5.7080999999999996E-7</v>
      </c>
      <c r="D33" s="2">
        <f t="shared" si="12"/>
        <v>5.1372900000000001E-7</v>
      </c>
      <c r="E33" s="2">
        <f t="shared" si="13"/>
        <v>6.2789100000000002E-7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24</v>
      </c>
      <c r="C34" s="4">
        <v>1.092E-8</v>
      </c>
      <c r="D34" s="2">
        <f t="shared" si="12"/>
        <v>9.8280000000000004E-9</v>
      </c>
      <c r="E34" s="2">
        <f t="shared" si="13"/>
        <v>1.2012E-8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24</v>
      </c>
      <c r="C35" s="4">
        <v>4.8915999999999999E-9</v>
      </c>
      <c r="D35" s="2">
        <f t="shared" si="12"/>
        <v>4.4024399999999999E-9</v>
      </c>
      <c r="E35" s="2">
        <f t="shared" si="13"/>
        <v>5.3807600000000008E-9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24</v>
      </c>
      <c r="C36" s="4">
        <v>5.0106999999999997E-9</v>
      </c>
      <c r="D36" s="2">
        <f t="shared" si="12"/>
        <v>4.5096299999999999E-9</v>
      </c>
      <c r="E36" s="2">
        <f t="shared" si="13"/>
        <v>5.5117700000000003E-9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24</v>
      </c>
      <c r="C37" s="4">
        <v>8.8386000000000005E-9</v>
      </c>
      <c r="D37" s="2">
        <f t="shared" si="12"/>
        <v>7.9547400000000006E-9</v>
      </c>
      <c r="E37" s="2">
        <f t="shared" si="13"/>
        <v>9.722460000000002E-9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24</v>
      </c>
      <c r="C38" s="4">
        <v>2.0158000000000001E-8</v>
      </c>
      <c r="D38" s="2">
        <f t="shared" si="12"/>
        <v>1.8142200000000002E-8</v>
      </c>
      <c r="E38" s="2">
        <f t="shared" si="13"/>
        <v>2.2173800000000003E-8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24</v>
      </c>
      <c r="C39" s="4">
        <v>6.4977000000000003E-7</v>
      </c>
      <c r="D39" s="2">
        <f t="shared" ref="D39" si="14">C39*0.9</f>
        <v>5.8479300000000001E-7</v>
      </c>
      <c r="E39" s="2">
        <f t="shared" ref="E39" si="15">C39*1.1</f>
        <v>7.1474700000000004E-7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24</v>
      </c>
      <c r="C40" s="4">
        <v>1.6986000000000001E-8</v>
      </c>
      <c r="D40" s="2">
        <f t="shared" ref="D40" si="16">C40*0.9</f>
        <v>1.5287400000000002E-8</v>
      </c>
      <c r="E40" s="2">
        <f t="shared" ref="E40" si="17">C40*1.1</f>
        <v>1.8684600000000003E-8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24</v>
      </c>
      <c r="C41" s="4">
        <v>6.0605E-7</v>
      </c>
      <c r="D41" s="2">
        <f t="shared" ref="D41" si="18">C41*0.9</f>
        <v>5.4544499999999997E-7</v>
      </c>
      <c r="E41" s="2">
        <f t="shared" ref="E41" si="19">C41*1.1</f>
        <v>6.6665500000000004E-7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41"/>
  <sheetViews>
    <sheetView topLeftCell="A5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5" bestFit="1" customWidth="1"/>
    <col min="3" max="3" width="14.14062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25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25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25</v>
      </c>
      <c r="C4" s="2">
        <v>2.5206</v>
      </c>
      <c r="D4" s="2">
        <f t="shared" ref="D4:D15" si="2">C4*0.9</f>
        <v>2.2685400000000002</v>
      </c>
      <c r="E4" s="2">
        <f t="shared" ref="E4:E15" si="3">C4*1.1</f>
        <v>2.7726600000000001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25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25</v>
      </c>
      <c r="C6" s="2">
        <v>1.2186000000000001E-2</v>
      </c>
      <c r="D6" s="2">
        <f t="shared" si="2"/>
        <v>1.09674E-2</v>
      </c>
      <c r="E6" s="2">
        <f t="shared" si="3"/>
        <v>1.3404600000000003E-2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25</v>
      </c>
      <c r="C7" s="2">
        <v>4.8205000000000001E-3</v>
      </c>
      <c r="D7" s="2">
        <f t="shared" si="2"/>
        <v>4.3384500000000006E-3</v>
      </c>
      <c r="E7" s="2">
        <f t="shared" si="3"/>
        <v>5.3025500000000005E-3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25</v>
      </c>
      <c r="C8" s="2">
        <v>5.3051000000000001E-3</v>
      </c>
      <c r="D8" s="2">
        <f t="shared" ref="D8" si="6">C8*0.9</f>
        <v>4.7745900000000004E-3</v>
      </c>
      <c r="E8" s="2">
        <f t="shared" ref="E8" si="7">C8*1.1</f>
        <v>5.8356100000000006E-3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25</v>
      </c>
      <c r="C9" s="2">
        <v>8.9067999999999994E-3</v>
      </c>
      <c r="D9" s="2">
        <f t="shared" si="2"/>
        <v>8.0161199999999998E-3</v>
      </c>
      <c r="E9" s="2">
        <f t="shared" si="3"/>
        <v>9.7974800000000008E-3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25</v>
      </c>
      <c r="C10" s="4">
        <f>0.00099355/20+19/20*C24</f>
        <v>5.0386599E-5</v>
      </c>
      <c r="D10" s="2">
        <f t="shared" si="2"/>
        <v>4.5347939099999998E-5</v>
      </c>
      <c r="E10" s="2">
        <f t="shared" si="3"/>
        <v>5.5425258900000002E-5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25</v>
      </c>
      <c r="C11" s="2">
        <v>7.2306000000000002E-3</v>
      </c>
      <c r="D11" s="2">
        <f t="shared" si="2"/>
        <v>6.50754E-3</v>
      </c>
      <c r="E11" s="2">
        <f t="shared" si="3"/>
        <v>7.9536600000000013E-3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25</v>
      </c>
      <c r="C12" s="2">
        <v>5.2544999999999996E-3</v>
      </c>
      <c r="D12" s="2">
        <f t="shared" si="2"/>
        <v>4.7290499999999994E-3</v>
      </c>
      <c r="E12" s="2">
        <f t="shared" si="3"/>
        <v>5.7799499999999998E-3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25</v>
      </c>
      <c r="C13" s="2">
        <v>1.7137000000000001E-3</v>
      </c>
      <c r="D13" s="2">
        <f t="shared" si="2"/>
        <v>1.5423300000000002E-3</v>
      </c>
      <c r="E13" s="2">
        <f t="shared" si="3"/>
        <v>1.8850700000000002E-3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25</v>
      </c>
      <c r="C14" s="2">
        <v>3.3971000000000001E-3</v>
      </c>
      <c r="D14" s="2">
        <f t="shared" si="2"/>
        <v>3.0573900000000001E-3</v>
      </c>
      <c r="E14" s="2">
        <f t="shared" si="3"/>
        <v>3.7368100000000006E-3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25</v>
      </c>
      <c r="C15" s="2">
        <v>3.0016999999999999E-3</v>
      </c>
      <c r="D15" s="2">
        <f t="shared" si="2"/>
        <v>2.7015300000000002E-3</v>
      </c>
      <c r="E15" s="2">
        <f t="shared" si="3"/>
        <v>3.3018700000000002E-3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25</v>
      </c>
      <c r="C16" s="2">
        <f>-0.0022275*115.03/245.41</f>
        <v>-1.0440867324069923E-3</v>
      </c>
      <c r="D16" s="2">
        <f t="shared" ref="D16:D17" si="8">C16*0.9</f>
        <v>-9.3967805916629306E-4</v>
      </c>
      <c r="E16" s="2">
        <f t="shared" ref="E16:E17" si="9">C16*1.1</f>
        <v>-1.1484954056476917E-3</v>
      </c>
      <c r="F16" s="2" t="s">
        <v>1</v>
      </c>
      <c r="G16" s="2" t="s">
        <v>0</v>
      </c>
    </row>
    <row r="17" spans="1:7" x14ac:dyDescent="0.45">
      <c r="A17" s="2" t="s">
        <v>96</v>
      </c>
      <c r="B17" s="2" t="s">
        <v>25</v>
      </c>
      <c r="C17" s="2">
        <v>-4.4519E-3</v>
      </c>
      <c r="D17" s="2">
        <f t="shared" si="8"/>
        <v>-4.0067100000000001E-3</v>
      </c>
      <c r="E17" s="2">
        <f t="shared" si="9"/>
        <v>-4.8970900000000006E-3</v>
      </c>
      <c r="F17" s="2" t="s">
        <v>1</v>
      </c>
      <c r="G17" s="2" t="s">
        <v>0</v>
      </c>
    </row>
    <row r="18" spans="1:7" x14ac:dyDescent="0.45">
      <c r="A18" s="2" t="s">
        <v>97</v>
      </c>
      <c r="B18" s="2" t="s">
        <v>25</v>
      </c>
      <c r="C18" s="2">
        <v>1.1151547884768684E-3</v>
      </c>
      <c r="D18" s="2">
        <f>C18*0.9</f>
        <v>1.0036393096291816E-3</v>
      </c>
      <c r="E18" s="2">
        <f>C18*1.1</f>
        <v>1.2266702673245553E-3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25</v>
      </c>
      <c r="C19" s="2">
        <v>1.5334000000000001E-3</v>
      </c>
      <c r="D19" s="2">
        <f>C19*0.9</f>
        <v>1.38006E-3</v>
      </c>
      <c r="E19" s="2">
        <f>C19*1.1</f>
        <v>1.6867400000000002E-3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25</v>
      </c>
      <c r="C20" s="2">
        <v>-1.9456E-3</v>
      </c>
      <c r="D20" s="2">
        <f>C20*0.9</f>
        <v>-1.7510400000000001E-3</v>
      </c>
      <c r="E20" s="2">
        <f>C20*1.1</f>
        <v>-2.1401600000000003E-3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25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6.7353796512687483</v>
      </c>
      <c r="D21" s="2">
        <f>C21*0.9</f>
        <v>6.0618416861418734</v>
      </c>
      <c r="E21" s="2">
        <f>C21*1.1</f>
        <v>7.4089176163956241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25</v>
      </c>
      <c r="C22" s="2">
        <f>0.4168*C36+3.358*C35+0.206*C37+1.6569*C37+0.4856*C36+0.0149*C38+1.2669*C36+0.7722*C23+0.6177*C24+0.0349*C25+0.136*C26+0.0834*C27+0.0973*C28+0.0088*C29+1.301*C30</f>
        <v>2.9472013343833998E-2</v>
      </c>
      <c r="D22" s="2">
        <f>C22*0.9</f>
        <v>2.6524812009450598E-2</v>
      </c>
      <c r="E22" s="2">
        <f>C22*1.1</f>
        <v>3.2419214678217401E-2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25</v>
      </c>
      <c r="C23" s="2">
        <v>5.0350000000000004E-3</v>
      </c>
      <c r="D23" s="2">
        <f t="shared" ref="D23:D38" si="10">C23*0.9</f>
        <v>4.5315000000000008E-3</v>
      </c>
      <c r="E23" s="2">
        <f t="shared" ref="E23:E38" si="11">C23*1.1</f>
        <v>5.5385000000000009E-3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25</v>
      </c>
      <c r="C24" s="4">
        <v>7.4641999999999998E-7</v>
      </c>
      <c r="D24" s="2">
        <f t="shared" si="10"/>
        <v>6.71778E-7</v>
      </c>
      <c r="E24" s="2">
        <f t="shared" si="11"/>
        <v>8.2106200000000008E-7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25</v>
      </c>
      <c r="C25" s="2">
        <v>4.3090000000000003E-3</v>
      </c>
      <c r="D25" s="2">
        <f t="shared" si="10"/>
        <v>3.8781000000000002E-3</v>
      </c>
      <c r="E25" s="2">
        <f t="shared" si="11"/>
        <v>4.7399000000000009E-3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25</v>
      </c>
      <c r="C26" s="2">
        <v>0.11305999999999999</v>
      </c>
      <c r="D26" s="2">
        <f t="shared" si="10"/>
        <v>0.101754</v>
      </c>
      <c r="E26" s="2">
        <f t="shared" si="11"/>
        <v>0.124366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25</v>
      </c>
      <c r="C27" s="2">
        <v>8.1471000000000002E-2</v>
      </c>
      <c r="D27" s="2">
        <f t="shared" si="10"/>
        <v>7.3323899999999997E-2</v>
      </c>
      <c r="E27" s="2">
        <f t="shared" si="11"/>
        <v>8.9618100000000006E-2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25</v>
      </c>
      <c r="C28" s="2">
        <v>3.1377E-4</v>
      </c>
      <c r="D28" s="2">
        <f t="shared" si="10"/>
        <v>2.8239300000000003E-4</v>
      </c>
      <c r="E28" s="2">
        <f t="shared" si="11"/>
        <v>3.4514700000000002E-4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25</v>
      </c>
      <c r="C29" s="2">
        <v>5.2544999999999996E-3</v>
      </c>
      <c r="D29" s="2">
        <f t="shared" si="10"/>
        <v>4.7290499999999994E-3</v>
      </c>
      <c r="E29" s="2">
        <f t="shared" si="11"/>
        <v>5.7799499999999998E-3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25</v>
      </c>
      <c r="C30" s="2">
        <v>1.9456E-3</v>
      </c>
      <c r="D30" s="2">
        <f t="shared" si="10"/>
        <v>1.7510400000000001E-3</v>
      </c>
      <c r="E30" s="2">
        <f t="shared" si="11"/>
        <v>2.1401600000000003E-3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25</v>
      </c>
      <c r="C31" s="2">
        <v>7.6182999999999997E-3</v>
      </c>
      <c r="D31" s="2">
        <f t="shared" si="10"/>
        <v>6.8564699999999999E-3</v>
      </c>
      <c r="E31" s="2">
        <f t="shared" si="11"/>
        <v>8.3801299999999995E-3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25</v>
      </c>
      <c r="C32" s="2">
        <v>1143.7</v>
      </c>
      <c r="D32" s="2">
        <f t="shared" si="10"/>
        <v>1029.3300000000002</v>
      </c>
      <c r="E32" s="2">
        <f t="shared" si="11"/>
        <v>1258.0700000000002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25</v>
      </c>
      <c r="C33" s="2">
        <v>2.3601999999999998E-3</v>
      </c>
      <c r="D33" s="2">
        <f t="shared" si="10"/>
        <v>2.1241799999999998E-3</v>
      </c>
      <c r="E33" s="2">
        <f t="shared" si="11"/>
        <v>2.5962199999999998E-3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25</v>
      </c>
      <c r="C34" s="2">
        <v>9.9635999999999995E-4</v>
      </c>
      <c r="D34" s="2">
        <f t="shared" si="10"/>
        <v>8.96724E-4</v>
      </c>
      <c r="E34" s="2">
        <f t="shared" si="11"/>
        <v>1.0959960000000001E-3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25</v>
      </c>
      <c r="C35" s="4">
        <v>7.2872000000000003E-5</v>
      </c>
      <c r="D35" s="2">
        <f t="shared" si="10"/>
        <v>6.5584800000000003E-5</v>
      </c>
      <c r="E35" s="2">
        <f t="shared" si="11"/>
        <v>8.0159200000000003E-5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25</v>
      </c>
      <c r="C36" s="4">
        <v>3.9544E-5</v>
      </c>
      <c r="D36" s="2">
        <f t="shared" si="10"/>
        <v>3.5589600000000002E-5</v>
      </c>
      <c r="E36" s="2">
        <f t="shared" si="11"/>
        <v>4.3498400000000004E-5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25</v>
      </c>
      <c r="C37" s="2">
        <v>1.6155999999999999E-4</v>
      </c>
      <c r="D37" s="2">
        <f t="shared" si="10"/>
        <v>1.4540399999999999E-4</v>
      </c>
      <c r="E37" s="2">
        <f t="shared" si="11"/>
        <v>1.7771600000000002E-4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25</v>
      </c>
      <c r="C38" s="2">
        <v>1.5334000000000001E-3</v>
      </c>
      <c r="D38" s="2">
        <f t="shared" si="10"/>
        <v>1.38006E-3</v>
      </c>
      <c r="E38" s="2">
        <f t="shared" si="11"/>
        <v>1.6867400000000002E-3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25</v>
      </c>
      <c r="C39" s="2">
        <v>1.82E-3</v>
      </c>
      <c r="D39" s="2">
        <f t="shared" ref="D39" si="12">C39*0.9</f>
        <v>1.6380000000000001E-3</v>
      </c>
      <c r="E39" s="2">
        <f t="shared" ref="E39" si="13">C39*1.1</f>
        <v>2.0020000000000003E-3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25</v>
      </c>
      <c r="C40" s="2">
        <v>1.655E-3</v>
      </c>
      <c r="D40" s="2">
        <f t="shared" ref="D40" si="14">C40*0.9</f>
        <v>1.4894999999999999E-3</v>
      </c>
      <c r="E40" s="2">
        <f t="shared" ref="E40" si="15">C40*1.1</f>
        <v>1.8205000000000001E-3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25</v>
      </c>
      <c r="C41" s="2">
        <v>1.3914000000000001E-3</v>
      </c>
      <c r="D41" s="2">
        <f t="shared" ref="D41" si="16">C41*0.9</f>
        <v>1.25226E-3</v>
      </c>
      <c r="E41" s="2">
        <f t="shared" ref="E41" si="17">C41*1.1</f>
        <v>1.5305400000000002E-3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41"/>
  <sheetViews>
    <sheetView topLeftCell="A4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4.8554687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26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26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26</v>
      </c>
      <c r="C4" s="2">
        <v>90.241</v>
      </c>
      <c r="D4" s="2">
        <f t="shared" ref="D4:D15" si="2">C4*0.9</f>
        <v>81.216899999999995</v>
      </c>
      <c r="E4" s="2">
        <f t="shared" ref="E4:E15" si="3">C4*1.1</f>
        <v>99.265100000000004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26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26</v>
      </c>
      <c r="C6" s="2">
        <v>0.13854</v>
      </c>
      <c r="D6" s="2">
        <f t="shared" si="2"/>
        <v>0.12468600000000001</v>
      </c>
      <c r="E6" s="2">
        <f t="shared" si="3"/>
        <v>0.152394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26</v>
      </c>
      <c r="C7" s="2">
        <v>1.0697999999999999E-2</v>
      </c>
      <c r="D7" s="2">
        <f t="shared" si="2"/>
        <v>9.6282E-3</v>
      </c>
      <c r="E7" s="2">
        <f t="shared" si="3"/>
        <v>1.17678E-2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26</v>
      </c>
      <c r="C8" s="2">
        <v>7.3124000000000001E-3</v>
      </c>
      <c r="D8" s="2">
        <f t="shared" ref="D8" si="6">C8*0.9</f>
        <v>6.58116E-3</v>
      </c>
      <c r="E8" s="2">
        <f t="shared" ref="E8" si="7">C8*1.1</f>
        <v>8.0436400000000012E-3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26</v>
      </c>
      <c r="C9" s="2">
        <v>3.4791000000000002E-2</v>
      </c>
      <c r="D9" s="2">
        <f t="shared" si="2"/>
        <v>3.1311900000000004E-2</v>
      </c>
      <c r="E9" s="2">
        <f t="shared" si="3"/>
        <v>3.8270100000000008E-2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26</v>
      </c>
      <c r="C10" s="4">
        <f>0.03472/20+19/20*C24</f>
        <v>1.7418828750000001E-3</v>
      </c>
      <c r="D10" s="2">
        <f t="shared" si="2"/>
        <v>1.5676945875000002E-3</v>
      </c>
      <c r="E10" s="2">
        <f t="shared" si="3"/>
        <v>1.9160711625000003E-3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26</v>
      </c>
      <c r="C11" s="2">
        <v>5.0937999999999999E-3</v>
      </c>
      <c r="D11" s="2">
        <f t="shared" si="2"/>
        <v>4.5844199999999996E-3</v>
      </c>
      <c r="E11" s="2">
        <f t="shared" si="3"/>
        <v>5.6031800000000001E-3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26</v>
      </c>
      <c r="C12" s="2">
        <v>2.6273999999999998E-3</v>
      </c>
      <c r="D12" s="2">
        <f t="shared" si="2"/>
        <v>2.3646599999999998E-3</v>
      </c>
      <c r="E12" s="2">
        <f t="shared" si="3"/>
        <v>2.8901399999999998E-3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26</v>
      </c>
      <c r="C13" s="2">
        <v>1.8606999999999999E-2</v>
      </c>
      <c r="D13" s="2">
        <f t="shared" si="2"/>
        <v>1.6746299999999999E-2</v>
      </c>
      <c r="E13" s="2">
        <f t="shared" si="3"/>
        <v>2.0467699999999998E-2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26</v>
      </c>
      <c r="C14" s="2">
        <v>7.0044E-3</v>
      </c>
      <c r="D14" s="2">
        <f t="shared" si="2"/>
        <v>6.3039599999999999E-3</v>
      </c>
      <c r="E14" s="2">
        <f t="shared" si="3"/>
        <v>7.704840000000001E-3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26</v>
      </c>
      <c r="C15" s="2">
        <v>1.0029E-2</v>
      </c>
      <c r="D15" s="2">
        <f t="shared" si="2"/>
        <v>9.0261000000000004E-3</v>
      </c>
      <c r="E15" s="2">
        <f t="shared" si="3"/>
        <v>1.1031900000000001E-2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26</v>
      </c>
      <c r="C16" s="2">
        <f>-0.0063641*115.03/245.41</f>
        <v>-2.9830179006560451E-3</v>
      </c>
      <c r="D16" s="2">
        <f t="shared" ref="D16:D17" si="8">C16*0.9</f>
        <v>-2.6847161105904406E-3</v>
      </c>
      <c r="E16" s="2">
        <f t="shared" ref="E16:E17" si="9">C16*1.1</f>
        <v>-3.28131969072165E-3</v>
      </c>
      <c r="F16" s="2" t="s">
        <v>1</v>
      </c>
      <c r="G16" s="2" t="s">
        <v>0</v>
      </c>
    </row>
    <row r="17" spans="1:7" x14ac:dyDescent="0.45">
      <c r="A17" s="2" t="s">
        <v>96</v>
      </c>
      <c r="B17" s="2" t="s">
        <v>26</v>
      </c>
      <c r="C17" s="2">
        <v>-3.6741999999999997E-2</v>
      </c>
      <c r="D17" s="2">
        <f t="shared" si="8"/>
        <v>-3.3067800000000001E-2</v>
      </c>
      <c r="E17" s="2">
        <f t="shared" si="9"/>
        <v>-4.0416199999999999E-2</v>
      </c>
      <c r="F17" s="2" t="s">
        <v>1</v>
      </c>
      <c r="G17" s="2" t="s">
        <v>0</v>
      </c>
    </row>
    <row r="18" spans="1:7" x14ac:dyDescent="0.45">
      <c r="A18" s="2" t="s">
        <v>97</v>
      </c>
      <c r="B18" s="2" t="s">
        <v>26</v>
      </c>
      <c r="C18" s="2">
        <v>1.4452397385053379E-3</v>
      </c>
      <c r="D18" s="2">
        <f>C18*0.9</f>
        <v>1.3007157646548041E-3</v>
      </c>
      <c r="E18" s="2">
        <f>C18*1.1</f>
        <v>1.5897637123558719E-3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26</v>
      </c>
      <c r="C19" s="2">
        <v>1.1245999999999999E-3</v>
      </c>
      <c r="D19" s="2">
        <f>C19*0.9</f>
        <v>1.0121399999999999E-3</v>
      </c>
      <c r="E19" s="2">
        <f>C19*1.1</f>
        <v>1.2370599999999999E-3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26</v>
      </c>
      <c r="C20" s="2">
        <v>-6.9251999999999996E-4</v>
      </c>
      <c r="D20" s="2">
        <f>C20*0.9</f>
        <v>-6.2326799999999996E-4</v>
      </c>
      <c r="E20" s="2">
        <f>C20*1.1</f>
        <v>-7.6177199999999997E-4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26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1.6167729144938956</v>
      </c>
      <c r="D21" s="2">
        <f>C21*0.9</f>
        <v>1.455095623044506</v>
      </c>
      <c r="E21" s="2">
        <f>C21*1.1</f>
        <v>1.7784502059432854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26</v>
      </c>
      <c r="C22" s="2">
        <f>0.4168*C36+3.358*C35+0.206*C37+1.6569*C37+0.4856*C36+0.0149*C38+1.2669*C36+0.7722*C23+0.6177*C24+0.0349*C25+0.136*C26+0.0834*C27+0.0973*C28+0.0088*C29+1.301*C30</f>
        <v>0.28737637441445002</v>
      </c>
      <c r="D22" s="2">
        <f>C22*0.9</f>
        <v>0.25863873697300505</v>
      </c>
      <c r="E22" s="2">
        <f>C22*1.1</f>
        <v>0.31611401185589505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26</v>
      </c>
      <c r="C23" s="2">
        <v>1.1164E-2</v>
      </c>
      <c r="D23" s="2">
        <f t="shared" ref="D23:D38" si="10">C23*0.9</f>
        <v>1.00476E-2</v>
      </c>
      <c r="E23" s="2">
        <f t="shared" ref="E23:E38" si="11">C23*1.1</f>
        <v>1.2280400000000002E-2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26</v>
      </c>
      <c r="C24" s="4">
        <v>6.1924999999999996E-6</v>
      </c>
      <c r="D24" s="2">
        <f t="shared" si="10"/>
        <v>5.5732499999999995E-6</v>
      </c>
      <c r="E24" s="2">
        <f t="shared" si="11"/>
        <v>6.8117500000000005E-6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26</v>
      </c>
      <c r="C25" s="2">
        <v>6.2976000000000004E-2</v>
      </c>
      <c r="D25" s="2">
        <f t="shared" si="10"/>
        <v>5.6678400000000004E-2</v>
      </c>
      <c r="E25" s="2">
        <f t="shared" si="11"/>
        <v>6.9273600000000005E-2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26</v>
      </c>
      <c r="C26" s="2">
        <v>0.10345</v>
      </c>
      <c r="D26" s="2">
        <f t="shared" si="10"/>
        <v>9.3105000000000007E-2</v>
      </c>
      <c r="E26" s="2">
        <f t="shared" si="11"/>
        <v>0.11379500000000001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26</v>
      </c>
      <c r="C27" s="2">
        <v>3.1156000000000001</v>
      </c>
      <c r="D27" s="2">
        <f t="shared" si="10"/>
        <v>2.8040400000000001</v>
      </c>
      <c r="E27" s="2">
        <f t="shared" si="11"/>
        <v>3.4271600000000007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26</v>
      </c>
      <c r="C28" s="2">
        <v>1.5154E-4</v>
      </c>
      <c r="D28" s="2">
        <f t="shared" si="10"/>
        <v>1.3638600000000001E-4</v>
      </c>
      <c r="E28" s="2">
        <f t="shared" si="11"/>
        <v>1.6669400000000003E-4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26</v>
      </c>
      <c r="C29" s="2">
        <v>2.6273999999999998E-3</v>
      </c>
      <c r="D29" s="2">
        <f t="shared" si="10"/>
        <v>2.3646599999999998E-3</v>
      </c>
      <c r="E29" s="2">
        <f t="shared" si="11"/>
        <v>2.8901399999999998E-3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26</v>
      </c>
      <c r="C30" s="2">
        <v>6.9251999999999996E-4</v>
      </c>
      <c r="D30" s="2">
        <f t="shared" si="10"/>
        <v>6.2326799999999996E-4</v>
      </c>
      <c r="E30" s="2">
        <f t="shared" si="11"/>
        <v>7.6177199999999997E-4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26</v>
      </c>
      <c r="C31" s="2">
        <v>8.2915000000000003E-3</v>
      </c>
      <c r="D31" s="2">
        <f t="shared" si="10"/>
        <v>7.4623500000000004E-3</v>
      </c>
      <c r="E31" s="2">
        <f t="shared" si="11"/>
        <v>9.120650000000001E-3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26</v>
      </c>
      <c r="C32" s="2">
        <v>273.49</v>
      </c>
      <c r="D32" s="2">
        <f t="shared" si="10"/>
        <v>246.14100000000002</v>
      </c>
      <c r="E32" s="2">
        <f t="shared" si="11"/>
        <v>300.83900000000006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26</v>
      </c>
      <c r="C33" s="2">
        <v>5.1836E-3</v>
      </c>
      <c r="D33" s="2">
        <f t="shared" si="10"/>
        <v>4.6652400000000002E-3</v>
      </c>
      <c r="E33" s="2">
        <f t="shared" si="11"/>
        <v>5.7019600000000007E-3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26</v>
      </c>
      <c r="C34" s="2">
        <v>7.0381999999999997E-4</v>
      </c>
      <c r="D34" s="2">
        <f t="shared" si="10"/>
        <v>6.3343799999999995E-4</v>
      </c>
      <c r="E34" s="2">
        <f t="shared" si="11"/>
        <v>7.7420199999999998E-4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26</v>
      </c>
      <c r="C35" s="2">
        <v>4.1813000000000001E-4</v>
      </c>
      <c r="D35" s="2">
        <f t="shared" si="10"/>
        <v>3.7631700000000004E-4</v>
      </c>
      <c r="E35" s="2">
        <f t="shared" si="11"/>
        <v>4.5994300000000004E-4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26</v>
      </c>
      <c r="C36" s="4">
        <v>2.7064E-5</v>
      </c>
      <c r="D36" s="2">
        <f t="shared" si="10"/>
        <v>2.4357600000000002E-5</v>
      </c>
      <c r="E36" s="2">
        <f t="shared" si="11"/>
        <v>2.9770400000000002E-5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26</v>
      </c>
      <c r="C37" s="2">
        <v>1.209E-4</v>
      </c>
      <c r="D37" s="2">
        <f t="shared" si="10"/>
        <v>1.0881E-4</v>
      </c>
      <c r="E37" s="2">
        <f t="shared" si="11"/>
        <v>1.3299000000000001E-4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26</v>
      </c>
      <c r="C38" s="2">
        <v>1.1245999999999999E-3</v>
      </c>
      <c r="D38" s="2">
        <f t="shared" si="10"/>
        <v>1.0121399999999999E-3</v>
      </c>
      <c r="E38" s="2">
        <f t="shared" si="11"/>
        <v>1.2370599999999999E-3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26</v>
      </c>
      <c r="C39" s="2">
        <v>5.3932000000000003E-4</v>
      </c>
      <c r="D39" s="2">
        <f t="shared" ref="D39" si="12">C39*0.9</f>
        <v>4.8538800000000006E-4</v>
      </c>
      <c r="E39" s="2">
        <f t="shared" ref="E39" si="13">C39*1.1</f>
        <v>5.9325200000000006E-4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26</v>
      </c>
      <c r="C40" s="2">
        <v>4.6431E-4</v>
      </c>
      <c r="D40" s="2">
        <f t="shared" ref="D40" si="14">C40*0.9</f>
        <v>4.1787900000000002E-4</v>
      </c>
      <c r="E40" s="2">
        <f t="shared" ref="E40" si="15">C40*1.1</f>
        <v>5.1074099999999999E-4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26</v>
      </c>
      <c r="C41" s="2">
        <v>3.0446999999999999E-4</v>
      </c>
      <c r="D41" s="2">
        <f t="shared" ref="D41" si="16">C41*0.9</f>
        <v>2.7402299999999997E-4</v>
      </c>
      <c r="E41" s="2">
        <f t="shared" ref="E41" si="17">C41*1.1</f>
        <v>3.3491700000000001E-4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41"/>
  <sheetViews>
    <sheetView topLeftCell="A3" workbookViewId="0">
      <selection activeCell="C18" sqref="C18"/>
    </sheetView>
  </sheetViews>
  <sheetFormatPr defaultColWidth="10.85546875" defaultRowHeight="15.9" x14ac:dyDescent="0.45"/>
  <cols>
    <col min="1" max="1" width="23.85546875" bestFit="1" customWidth="1"/>
    <col min="2" max="2" width="13.640625" bestFit="1" customWidth="1"/>
    <col min="6" max="6" width="11.85546875" bestFit="1" customWidth="1"/>
    <col min="7" max="7" width="11.640625" bestFit="1" customWidth="1"/>
  </cols>
  <sheetData>
    <row r="1" spans="1:7" x14ac:dyDescent="0.45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45">
      <c r="A2" s="2" t="s">
        <v>83</v>
      </c>
      <c r="B2" s="2" t="s">
        <v>27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3" t="s">
        <v>1</v>
      </c>
      <c r="G2" s="3" t="s">
        <v>0</v>
      </c>
    </row>
    <row r="3" spans="1:7" x14ac:dyDescent="0.45">
      <c r="A3" s="2" t="s">
        <v>29</v>
      </c>
      <c r="B3" s="2" t="s">
        <v>27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3" t="s">
        <v>1</v>
      </c>
      <c r="G3" s="3" t="s">
        <v>0</v>
      </c>
    </row>
    <row r="4" spans="1:7" x14ac:dyDescent="0.45">
      <c r="A4" s="2" t="s">
        <v>84</v>
      </c>
      <c r="B4" s="2" t="s">
        <v>27</v>
      </c>
      <c r="C4" s="2">
        <v>79229</v>
      </c>
      <c r="D4" s="2">
        <f t="shared" ref="D4:D15" si="2">C4*0.9</f>
        <v>71306.100000000006</v>
      </c>
      <c r="E4" s="2">
        <f t="shared" ref="E4:E15" si="3">C4*1.1</f>
        <v>87151.900000000009</v>
      </c>
      <c r="F4" s="3" t="s">
        <v>1</v>
      </c>
      <c r="G4" s="3" t="s">
        <v>0</v>
      </c>
    </row>
    <row r="5" spans="1:7" x14ac:dyDescent="0.45">
      <c r="A5" s="2" t="s">
        <v>85</v>
      </c>
      <c r="B5" s="2" t="s">
        <v>27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2" t="s">
        <v>1</v>
      </c>
      <c r="G5" s="2" t="s">
        <v>0</v>
      </c>
    </row>
    <row r="6" spans="1:7" x14ac:dyDescent="0.45">
      <c r="A6" s="2" t="s">
        <v>93</v>
      </c>
      <c r="B6" s="2" t="s">
        <v>27</v>
      </c>
      <c r="C6" s="2">
        <v>164.73</v>
      </c>
      <c r="D6" s="2">
        <f t="shared" si="2"/>
        <v>148.25700000000001</v>
      </c>
      <c r="E6" s="2">
        <f t="shared" si="3"/>
        <v>181.203</v>
      </c>
      <c r="F6" s="3" t="s">
        <v>1</v>
      </c>
      <c r="G6" s="3" t="s">
        <v>0</v>
      </c>
    </row>
    <row r="7" spans="1:7" x14ac:dyDescent="0.45">
      <c r="A7" s="2" t="s">
        <v>94</v>
      </c>
      <c r="B7" s="2" t="s">
        <v>27</v>
      </c>
      <c r="C7" s="2">
        <v>25.210999999999999</v>
      </c>
      <c r="D7" s="2">
        <f t="shared" si="2"/>
        <v>22.689899999999998</v>
      </c>
      <c r="E7" s="2">
        <f t="shared" si="3"/>
        <v>27.732099999999999</v>
      </c>
      <c r="F7" s="2" t="s">
        <v>1</v>
      </c>
      <c r="G7" s="2" t="s">
        <v>0</v>
      </c>
    </row>
    <row r="8" spans="1:7" x14ac:dyDescent="0.45">
      <c r="A8" s="2" t="s">
        <v>95</v>
      </c>
      <c r="B8" s="2" t="s">
        <v>27</v>
      </c>
      <c r="C8" s="2">
        <v>24.747</v>
      </c>
      <c r="D8" s="2">
        <f t="shared" ref="D8" si="6">C8*0.9</f>
        <v>22.272300000000001</v>
      </c>
      <c r="E8" s="2">
        <f t="shared" ref="E8" si="7">C8*1.1</f>
        <v>27.221700000000002</v>
      </c>
      <c r="F8" s="2" t="s">
        <v>1</v>
      </c>
      <c r="G8" s="2" t="s">
        <v>0</v>
      </c>
    </row>
    <row r="9" spans="1:7" x14ac:dyDescent="0.45">
      <c r="A9" s="2" t="s">
        <v>12</v>
      </c>
      <c r="B9" s="2" t="s">
        <v>27</v>
      </c>
      <c r="C9" s="2">
        <v>31.8</v>
      </c>
      <c r="D9" s="2">
        <f t="shared" si="2"/>
        <v>28.62</v>
      </c>
      <c r="E9" s="2">
        <f t="shared" si="3"/>
        <v>34.980000000000004</v>
      </c>
      <c r="F9" s="2" t="s">
        <v>1</v>
      </c>
      <c r="G9" s="2" t="s">
        <v>0</v>
      </c>
    </row>
    <row r="10" spans="1:7" x14ac:dyDescent="0.45">
      <c r="A10" s="2" t="s">
        <v>13</v>
      </c>
      <c r="B10" s="2" t="s">
        <v>27</v>
      </c>
      <c r="C10" s="2">
        <f>33.458/20+19/20*C24</f>
        <v>1.6823781499999999</v>
      </c>
      <c r="D10" s="2">
        <f t="shared" si="2"/>
        <v>1.514140335</v>
      </c>
      <c r="E10" s="2">
        <f t="shared" si="3"/>
        <v>1.850615965</v>
      </c>
      <c r="F10" s="2" t="s">
        <v>1</v>
      </c>
      <c r="G10" s="2" t="s">
        <v>0</v>
      </c>
    </row>
    <row r="11" spans="1:7" x14ac:dyDescent="0.45">
      <c r="A11" s="2" t="s">
        <v>14</v>
      </c>
      <c r="B11" s="2" t="s">
        <v>27</v>
      </c>
      <c r="C11" s="2">
        <v>8.6915999999999993</v>
      </c>
      <c r="D11" s="2">
        <f t="shared" si="2"/>
        <v>7.8224399999999994</v>
      </c>
      <c r="E11" s="2">
        <f t="shared" si="3"/>
        <v>9.5607600000000001</v>
      </c>
      <c r="F11" s="2" t="s">
        <v>1</v>
      </c>
      <c r="G11" s="2" t="s">
        <v>0</v>
      </c>
    </row>
    <row r="12" spans="1:7" x14ac:dyDescent="0.45">
      <c r="A12" s="2" t="s">
        <v>15</v>
      </c>
      <c r="B12" s="2" t="s">
        <v>27</v>
      </c>
      <c r="C12" s="2">
        <v>8.5686999999999998</v>
      </c>
      <c r="D12" s="2">
        <f t="shared" si="2"/>
        <v>7.71183</v>
      </c>
      <c r="E12" s="2">
        <f t="shared" si="3"/>
        <v>9.4255700000000004</v>
      </c>
      <c r="F12" s="2" t="s">
        <v>1</v>
      </c>
      <c r="G12" s="2" t="s">
        <v>0</v>
      </c>
    </row>
    <row r="13" spans="1:7" x14ac:dyDescent="0.45">
      <c r="A13" s="2" t="s">
        <v>16</v>
      </c>
      <c r="B13" s="2" t="s">
        <v>27</v>
      </c>
      <c r="C13" s="2">
        <v>461.54</v>
      </c>
      <c r="D13" s="2">
        <f t="shared" si="2"/>
        <v>415.38600000000002</v>
      </c>
      <c r="E13" s="2">
        <f t="shared" si="3"/>
        <v>507.69400000000007</v>
      </c>
      <c r="F13" s="2" t="s">
        <v>1</v>
      </c>
      <c r="G13" s="2" t="s">
        <v>0</v>
      </c>
    </row>
    <row r="14" spans="1:7" x14ac:dyDescent="0.45">
      <c r="A14" s="2" t="s">
        <v>17</v>
      </c>
      <c r="B14" s="2" t="s">
        <v>27</v>
      </c>
      <c r="C14" s="2">
        <v>13.228</v>
      </c>
      <c r="D14" s="2">
        <f t="shared" si="2"/>
        <v>11.905200000000001</v>
      </c>
      <c r="E14" s="2">
        <f t="shared" si="3"/>
        <v>14.550800000000001</v>
      </c>
      <c r="F14" s="2" t="s">
        <v>1</v>
      </c>
      <c r="G14" s="2" t="s">
        <v>0</v>
      </c>
    </row>
    <row r="15" spans="1:7" x14ac:dyDescent="0.45">
      <c r="A15" s="2" t="s">
        <v>18</v>
      </c>
      <c r="B15" s="2" t="s">
        <v>27</v>
      </c>
      <c r="C15" s="2">
        <v>14.85</v>
      </c>
      <c r="D15" s="2">
        <f t="shared" si="2"/>
        <v>13.365</v>
      </c>
      <c r="E15" s="2">
        <f t="shared" si="3"/>
        <v>16.335000000000001</v>
      </c>
      <c r="F15" s="3" t="s">
        <v>1</v>
      </c>
      <c r="G15" s="3" t="s">
        <v>0</v>
      </c>
    </row>
    <row r="16" spans="1:7" x14ac:dyDescent="0.45">
      <c r="A16" s="2" t="s">
        <v>86</v>
      </c>
      <c r="B16" s="2" t="s">
        <v>27</v>
      </c>
      <c r="C16" s="2">
        <f>-9.5931*115.03/245.41</f>
        <v>-4.4965335275661138</v>
      </c>
      <c r="D16" s="2">
        <f t="shared" ref="D16:D17" si="8">C16*0.9</f>
        <v>-4.0468801748095027</v>
      </c>
      <c r="E16" s="2">
        <f t="shared" ref="E16:E17" si="9">C16*1.1</f>
        <v>-4.9461868803227258</v>
      </c>
      <c r="F16" s="2" t="s">
        <v>1</v>
      </c>
      <c r="G16" s="2" t="s">
        <v>0</v>
      </c>
    </row>
    <row r="17" spans="1:7" x14ac:dyDescent="0.45">
      <c r="A17" s="2" t="s">
        <v>96</v>
      </c>
      <c r="B17" s="2" t="s">
        <v>27</v>
      </c>
      <c r="C17" s="2">
        <v>-62.932000000000002</v>
      </c>
      <c r="D17" s="2">
        <f t="shared" si="8"/>
        <v>-56.638800000000003</v>
      </c>
      <c r="E17" s="2">
        <f t="shared" si="9"/>
        <v>-69.225200000000001</v>
      </c>
      <c r="F17" s="2" t="s">
        <v>1</v>
      </c>
      <c r="G17" s="2" t="s">
        <v>0</v>
      </c>
    </row>
    <row r="18" spans="1:7" x14ac:dyDescent="0.45">
      <c r="A18" s="2" t="s">
        <v>97</v>
      </c>
      <c r="B18" s="2" t="s">
        <v>27</v>
      </c>
      <c r="C18" s="2">
        <v>3.5066850324341634</v>
      </c>
      <c r="D18" s="2">
        <f>C18*0.9</f>
        <v>3.1560165291907469</v>
      </c>
      <c r="E18" s="2">
        <f>C18*1.1</f>
        <v>3.8573535356775799</v>
      </c>
      <c r="F18" s="2" t="s">
        <v>1</v>
      </c>
      <c r="G18" s="2" t="s">
        <v>0</v>
      </c>
    </row>
    <row r="19" spans="1:7" x14ac:dyDescent="0.45">
      <c r="A19" s="2" t="s">
        <v>87</v>
      </c>
      <c r="B19" s="2" t="s">
        <v>27</v>
      </c>
      <c r="C19" s="2">
        <v>2.1274000000000002</v>
      </c>
      <c r="D19" s="2">
        <f>C19*0.9</f>
        <v>1.9146600000000003</v>
      </c>
      <c r="E19" s="2">
        <f>C19*1.1</f>
        <v>2.3401400000000003</v>
      </c>
      <c r="F19" s="2" t="s">
        <v>1</v>
      </c>
      <c r="G19" s="2" t="s">
        <v>0</v>
      </c>
    </row>
    <row r="20" spans="1:7" x14ac:dyDescent="0.45">
      <c r="A20" s="2" t="s">
        <v>88</v>
      </c>
      <c r="B20" s="2" t="s">
        <v>27</v>
      </c>
      <c r="C20" s="2">
        <v>-2.9281000000000001</v>
      </c>
      <c r="D20" s="2">
        <f>C20*0.9</f>
        <v>-2.6352900000000004</v>
      </c>
      <c r="E20" s="2">
        <f>C20*1.1</f>
        <v>-3.2209100000000004</v>
      </c>
      <c r="F20" s="2" t="s">
        <v>1</v>
      </c>
      <c r="G20" s="2" t="s">
        <v>0</v>
      </c>
    </row>
    <row r="21" spans="1:7" x14ac:dyDescent="0.45">
      <c r="A21" s="2" t="s">
        <v>98</v>
      </c>
      <c r="B21" s="2" t="s">
        <v>27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27306.325609829357</v>
      </c>
      <c r="D21" s="2">
        <f>C21*0.9</f>
        <v>24575.69304884642</v>
      </c>
      <c r="E21" s="2">
        <f>C21*1.1</f>
        <v>30036.958170812293</v>
      </c>
      <c r="F21" s="2" t="s">
        <v>1</v>
      </c>
      <c r="G21" s="2" t="s">
        <v>0</v>
      </c>
    </row>
    <row r="22" spans="1:7" x14ac:dyDescent="0.45">
      <c r="A22" s="2" t="s">
        <v>103</v>
      </c>
      <c r="B22" s="2" t="s">
        <v>27</v>
      </c>
      <c r="C22" s="2">
        <f>0.4168*C36+3.358*C35+0.206*C37+1.6569*C37+0.4856*C36+0.0149*C38+1.2669*C36+0.7722*C23+0.6177*C24+0.0349*C25+0.136*C26+0.0834*C27+0.0973*C28+0.0088*C29+1.301*C30</f>
        <v>369.46692212789992</v>
      </c>
      <c r="D22" s="2">
        <f>C22*0.9</f>
        <v>332.52022991510995</v>
      </c>
      <c r="E22" s="2">
        <f>C22*1.1</f>
        <v>406.41361434068995</v>
      </c>
      <c r="F22" s="2" t="s">
        <v>1</v>
      </c>
      <c r="G22" s="2" t="s">
        <v>0</v>
      </c>
    </row>
    <row r="23" spans="1:7" x14ac:dyDescent="0.45">
      <c r="A23" s="2" t="s">
        <v>58</v>
      </c>
      <c r="B23" s="2" t="s">
        <v>27</v>
      </c>
      <c r="C23" s="2">
        <v>14.368</v>
      </c>
      <c r="D23" s="2">
        <f t="shared" ref="D23:D38" si="10">C23*0.9</f>
        <v>12.9312</v>
      </c>
      <c r="E23" s="2">
        <f t="shared" ref="E23:E38" si="11">C23*1.1</f>
        <v>15.804800000000002</v>
      </c>
      <c r="F23" s="2" t="s">
        <v>1</v>
      </c>
      <c r="G23" s="2" t="s">
        <v>0</v>
      </c>
    </row>
    <row r="24" spans="1:7" x14ac:dyDescent="0.45">
      <c r="A24" s="2" t="s">
        <v>99</v>
      </c>
      <c r="B24" s="2" t="s">
        <v>27</v>
      </c>
      <c r="C24" s="2">
        <v>9.9769999999999998E-3</v>
      </c>
      <c r="D24" s="2">
        <f t="shared" si="10"/>
        <v>8.9793000000000008E-3</v>
      </c>
      <c r="E24" s="2">
        <f t="shared" si="11"/>
        <v>1.09747E-2</v>
      </c>
      <c r="F24" s="2" t="s">
        <v>1</v>
      </c>
      <c r="G24" s="2" t="s">
        <v>0</v>
      </c>
    </row>
    <row r="25" spans="1:7" x14ac:dyDescent="0.45">
      <c r="A25" s="2" t="s">
        <v>59</v>
      </c>
      <c r="B25" s="2" t="s">
        <v>27</v>
      </c>
      <c r="C25" s="2">
        <v>61.475000000000001</v>
      </c>
      <c r="D25" s="2">
        <f t="shared" si="10"/>
        <v>55.327500000000001</v>
      </c>
      <c r="E25" s="2">
        <f t="shared" si="11"/>
        <v>67.622500000000002</v>
      </c>
      <c r="F25" s="2" t="s">
        <v>1</v>
      </c>
      <c r="G25" s="2" t="s">
        <v>0</v>
      </c>
    </row>
    <row r="26" spans="1:7" x14ac:dyDescent="0.45">
      <c r="A26" s="2" t="s">
        <v>60</v>
      </c>
      <c r="B26" s="2" t="s">
        <v>27</v>
      </c>
      <c r="C26" s="2">
        <v>629.38</v>
      </c>
      <c r="D26" s="2">
        <f t="shared" si="10"/>
        <v>566.44200000000001</v>
      </c>
      <c r="E26" s="2">
        <f t="shared" si="11"/>
        <v>692.3180000000001</v>
      </c>
      <c r="F26" s="2" t="s">
        <v>1</v>
      </c>
      <c r="G26" s="2" t="s">
        <v>0</v>
      </c>
    </row>
    <row r="27" spans="1:7" x14ac:dyDescent="0.45">
      <c r="A27" s="2" t="s">
        <v>61</v>
      </c>
      <c r="B27" s="2" t="s">
        <v>27</v>
      </c>
      <c r="C27" s="2">
        <v>3167.2</v>
      </c>
      <c r="D27" s="2">
        <f t="shared" si="10"/>
        <v>2850.48</v>
      </c>
      <c r="E27" s="2">
        <f t="shared" si="11"/>
        <v>3483.92</v>
      </c>
      <c r="F27" s="2" t="s">
        <v>1</v>
      </c>
      <c r="G27" s="2" t="s">
        <v>0</v>
      </c>
    </row>
    <row r="28" spans="1:7" x14ac:dyDescent="0.45">
      <c r="A28" s="2" t="s">
        <v>89</v>
      </c>
      <c r="B28" s="2" t="s">
        <v>27</v>
      </c>
      <c r="C28" s="2">
        <v>1.2511000000000001</v>
      </c>
      <c r="D28" s="2">
        <f t="shared" si="10"/>
        <v>1.12599</v>
      </c>
      <c r="E28" s="2">
        <f t="shared" si="11"/>
        <v>1.3762100000000002</v>
      </c>
      <c r="F28" s="2" t="s">
        <v>1</v>
      </c>
      <c r="G28" s="2" t="s">
        <v>0</v>
      </c>
    </row>
    <row r="29" spans="1:7" x14ac:dyDescent="0.45">
      <c r="A29" s="2" t="s">
        <v>90</v>
      </c>
      <c r="B29" s="2" t="s">
        <v>27</v>
      </c>
      <c r="C29" s="2">
        <v>8.5686999999999998</v>
      </c>
      <c r="D29" s="2">
        <f t="shared" si="10"/>
        <v>7.71183</v>
      </c>
      <c r="E29" s="2">
        <f t="shared" si="11"/>
        <v>9.4255700000000004</v>
      </c>
      <c r="F29" s="2" t="s">
        <v>1</v>
      </c>
      <c r="G29" s="2" t="s">
        <v>0</v>
      </c>
    </row>
    <row r="30" spans="1:7" x14ac:dyDescent="0.45">
      <c r="A30" s="2" t="s">
        <v>104</v>
      </c>
      <c r="B30" s="2" t="s">
        <v>27</v>
      </c>
      <c r="C30" s="2">
        <v>2.9281000000000001</v>
      </c>
      <c r="D30" s="2">
        <f t="shared" si="10"/>
        <v>2.6352900000000004</v>
      </c>
      <c r="E30" s="2">
        <f t="shared" si="11"/>
        <v>3.2209100000000004</v>
      </c>
      <c r="F30" s="2" t="s">
        <v>1</v>
      </c>
      <c r="G30" s="2" t="s">
        <v>0</v>
      </c>
    </row>
    <row r="31" spans="1:7" x14ac:dyDescent="0.45">
      <c r="A31" s="2" t="s">
        <v>100</v>
      </c>
      <c r="B31" s="2" t="s">
        <v>27</v>
      </c>
      <c r="C31" s="2">
        <v>17.436</v>
      </c>
      <c r="D31" s="2">
        <f t="shared" si="10"/>
        <v>15.692400000000001</v>
      </c>
      <c r="E31" s="2">
        <f t="shared" si="11"/>
        <v>19.179600000000001</v>
      </c>
      <c r="F31" s="2" t="s">
        <v>1</v>
      </c>
      <c r="G31" s="2" t="s">
        <v>0</v>
      </c>
    </row>
    <row r="32" spans="1:7" x14ac:dyDescent="0.45">
      <c r="A32" s="2" t="s">
        <v>79</v>
      </c>
      <c r="B32" s="2" t="s">
        <v>27</v>
      </c>
      <c r="C32" s="2">
        <v>4638900</v>
      </c>
      <c r="D32" s="2">
        <f t="shared" si="10"/>
        <v>4175010</v>
      </c>
      <c r="E32" s="2">
        <f t="shared" si="11"/>
        <v>5102790</v>
      </c>
      <c r="F32" s="2" t="s">
        <v>1</v>
      </c>
      <c r="G32" s="2" t="s">
        <v>0</v>
      </c>
    </row>
    <row r="33" spans="1:7" x14ac:dyDescent="0.45">
      <c r="A33" s="2" t="s">
        <v>62</v>
      </c>
      <c r="B33" s="2" t="s">
        <v>27</v>
      </c>
      <c r="C33" s="2">
        <v>8.4166000000000007</v>
      </c>
      <c r="D33" s="2">
        <f t="shared" si="10"/>
        <v>7.5749400000000007</v>
      </c>
      <c r="E33" s="2">
        <f t="shared" si="11"/>
        <v>9.2582600000000017</v>
      </c>
      <c r="F33" s="2" t="s">
        <v>1</v>
      </c>
      <c r="G33" s="2" t="s">
        <v>0</v>
      </c>
    </row>
    <row r="34" spans="1:7" x14ac:dyDescent="0.45">
      <c r="A34" s="2" t="s">
        <v>63</v>
      </c>
      <c r="B34" s="2" t="s">
        <v>27</v>
      </c>
      <c r="C34" s="2">
        <v>1.4612000000000001</v>
      </c>
      <c r="D34" s="2">
        <f t="shared" si="10"/>
        <v>1.31508</v>
      </c>
      <c r="E34" s="2">
        <f t="shared" si="11"/>
        <v>1.6073200000000001</v>
      </c>
      <c r="F34" s="2" t="s">
        <v>1</v>
      </c>
      <c r="G34" s="2" t="s">
        <v>0</v>
      </c>
    </row>
    <row r="35" spans="1:7" x14ac:dyDescent="0.45">
      <c r="A35" s="2" t="s">
        <v>91</v>
      </c>
      <c r="B35" s="2" t="s">
        <v>27</v>
      </c>
      <c r="C35" s="2">
        <v>0.46216000000000002</v>
      </c>
      <c r="D35" s="2">
        <f t="shared" si="10"/>
        <v>0.41594400000000004</v>
      </c>
      <c r="E35" s="2">
        <f t="shared" si="11"/>
        <v>0.50837600000000005</v>
      </c>
      <c r="F35" s="2" t="s">
        <v>1</v>
      </c>
      <c r="G35" s="2" t="s">
        <v>0</v>
      </c>
    </row>
    <row r="36" spans="1:7" x14ac:dyDescent="0.45">
      <c r="A36" s="2" t="s">
        <v>101</v>
      </c>
      <c r="B36" s="2" t="s">
        <v>27</v>
      </c>
      <c r="C36" s="2">
        <v>0.14749999999999999</v>
      </c>
      <c r="D36" s="2">
        <f t="shared" si="10"/>
        <v>0.13275000000000001</v>
      </c>
      <c r="E36" s="2">
        <f t="shared" si="11"/>
        <v>0.16225000000000001</v>
      </c>
      <c r="F36" s="2" t="s">
        <v>1</v>
      </c>
      <c r="G36" s="2" t="s">
        <v>0</v>
      </c>
    </row>
    <row r="37" spans="1:7" x14ac:dyDescent="0.45">
      <c r="A37" s="2" t="s">
        <v>92</v>
      </c>
      <c r="B37" s="2" t="s">
        <v>27</v>
      </c>
      <c r="C37" s="2">
        <v>0.30595</v>
      </c>
      <c r="D37" s="2">
        <f t="shared" si="10"/>
        <v>0.27535500000000002</v>
      </c>
      <c r="E37" s="2">
        <f t="shared" si="11"/>
        <v>0.33654500000000004</v>
      </c>
      <c r="F37" s="2" t="s">
        <v>1</v>
      </c>
      <c r="G37" s="2" t="s">
        <v>0</v>
      </c>
    </row>
    <row r="38" spans="1:7" x14ac:dyDescent="0.45">
      <c r="A38" s="2" t="s">
        <v>102</v>
      </c>
      <c r="B38" s="2" t="s">
        <v>27</v>
      </c>
      <c r="C38" s="2">
        <v>2.1274000000000002</v>
      </c>
      <c r="D38" s="2">
        <f t="shared" si="10"/>
        <v>1.9146600000000003</v>
      </c>
      <c r="E38" s="2">
        <f t="shared" si="11"/>
        <v>2.3401400000000003</v>
      </c>
      <c r="F38" s="2" t="s">
        <v>1</v>
      </c>
      <c r="G38" s="2" t="s">
        <v>0</v>
      </c>
    </row>
    <row r="39" spans="1:7" x14ac:dyDescent="0.45">
      <c r="A39" s="2" t="s">
        <v>107</v>
      </c>
      <c r="B39" s="2" t="s">
        <v>27</v>
      </c>
      <c r="C39" s="2">
        <v>2.2524000000000002</v>
      </c>
      <c r="D39" s="2">
        <f t="shared" ref="D39" si="12">C39*0.9</f>
        <v>2.0271600000000003</v>
      </c>
      <c r="E39" s="2">
        <f t="shared" ref="E39" si="13">C39*1.1</f>
        <v>2.4776400000000005</v>
      </c>
      <c r="F39" s="2" t="s">
        <v>1</v>
      </c>
      <c r="G39" s="2" t="s">
        <v>0</v>
      </c>
    </row>
    <row r="40" spans="1:7" x14ac:dyDescent="0.45">
      <c r="A40" s="2" t="s">
        <v>110</v>
      </c>
      <c r="B40" s="2" t="s">
        <v>27</v>
      </c>
      <c r="C40" s="2">
        <v>1.9859</v>
      </c>
      <c r="D40" s="2">
        <f t="shared" ref="D40" si="14">C40*0.9</f>
        <v>1.78731</v>
      </c>
      <c r="E40" s="2">
        <f t="shared" ref="E40" si="15">C40*1.1</f>
        <v>2.1844900000000003</v>
      </c>
      <c r="F40" s="2" t="s">
        <v>1</v>
      </c>
      <c r="G40" s="2" t="s">
        <v>0</v>
      </c>
    </row>
    <row r="41" spans="1:7" x14ac:dyDescent="0.45">
      <c r="A41" s="2" t="s">
        <v>111</v>
      </c>
      <c r="B41" s="2" t="s">
        <v>27</v>
      </c>
      <c r="C41" s="2">
        <v>1.0441</v>
      </c>
      <c r="D41" s="2">
        <f t="shared" ref="D41" si="16">C41*0.9</f>
        <v>0.93969000000000003</v>
      </c>
      <c r="E41" s="2">
        <f t="shared" ref="E41" si="17">C41*1.1</f>
        <v>1.1485100000000001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2024-08-05T18:58:23Z</dcterms:modified>
</cp:coreProperties>
</file>