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 CEE/coding/Cloned packages/EXPOsan/exposan/htl/data/"/>
    </mc:Choice>
  </mc:AlternateContent>
  <xr:revisionPtr revIDLastSave="0" documentId="13_ncr:1_{4F8FA609-58FA-3947-A20F-6F7B7606D9A6}" xr6:coauthVersionLast="47" xr6:coauthVersionMax="47" xr10:uidLastSave="{00000000-0000-0000-0000-000000000000}"/>
  <bookViews>
    <workbookView xWindow="11240" yWindow="4660" windowWidth="28800" windowHeight="17500" xr2:uid="{BD97E243-0BB4-3F42-9EBC-00D49E7EE019}"/>
  </bookViews>
  <sheets>
    <sheet name="info" sheetId="2" r:id="rId1"/>
    <sheet name="Acidification" sheetId="6" r:id="rId2"/>
    <sheet name="Ecotoxicity" sheetId="7" r:id="rId3"/>
    <sheet name="Eutrophication" sheetId="13" r:id="rId4"/>
    <sheet name="GlobalWarming" sheetId="14" r:id="rId5"/>
    <sheet name="OzoneDepletion" sheetId="15" r:id="rId6"/>
    <sheet name="PhotochemicalOxidation" sheetId="16" r:id="rId7"/>
    <sheet name="Carcinogenics" sheetId="8" r:id="rId8"/>
    <sheet name="NonCarcinogenics" sheetId="9" r:id="rId9"/>
    <sheet name="RespiratoryEffects" sheetId="10" r:id="rId10"/>
  </sheets>
  <calcPr calcId="191029" iterate="1" iterateCount="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0" l="1"/>
  <c r="C18" i="9"/>
  <c r="C18" i="8"/>
  <c r="C18" i="16"/>
  <c r="C18" i="15"/>
  <c r="C18" i="14"/>
  <c r="C18" i="13"/>
  <c r="C18" i="7"/>
  <c r="C18" i="6"/>
  <c r="K15" i="14" l="1"/>
  <c r="C16" i="10" l="1"/>
  <c r="C16" i="9"/>
  <c r="C16" i="8"/>
  <c r="C16" i="16"/>
  <c r="C16" i="15"/>
  <c r="C16" i="14"/>
  <c r="C16" i="13"/>
  <c r="C16" i="7"/>
  <c r="C16" i="6"/>
  <c r="C10" i="6"/>
  <c r="E5" i="10"/>
  <c r="D5" i="10"/>
  <c r="D5" i="9"/>
  <c r="E5" i="9"/>
  <c r="D5" i="8"/>
  <c r="E5" i="8"/>
  <c r="D5" i="16"/>
  <c r="E5" i="16"/>
  <c r="D5" i="15"/>
  <c r="E5" i="15"/>
  <c r="D5" i="14"/>
  <c r="E5" i="14"/>
  <c r="D5" i="13"/>
  <c r="E5" i="13"/>
  <c r="D5" i="7"/>
  <c r="E5" i="7"/>
  <c r="D5" i="6"/>
  <c r="E5" i="6"/>
  <c r="D4" i="14"/>
  <c r="E4" i="14"/>
  <c r="D4" i="13"/>
  <c r="E4" i="13"/>
  <c r="C21" i="6"/>
  <c r="C22" i="7"/>
  <c r="C21" i="14"/>
  <c r="C10" i="10" l="1"/>
  <c r="C10" i="9"/>
  <c r="C10" i="8"/>
  <c r="C10" i="16"/>
  <c r="C10" i="15"/>
  <c r="C10" i="14"/>
  <c r="C10" i="13"/>
  <c r="C10" i="7"/>
  <c r="C22" i="10"/>
  <c r="C22" i="9"/>
  <c r="C22" i="8"/>
  <c r="C22" i="16"/>
  <c r="C22" i="15"/>
  <c r="C22" i="14"/>
  <c r="C22" i="13"/>
  <c r="C22" i="6"/>
  <c r="C21" i="10"/>
  <c r="C21" i="9"/>
  <c r="C21" i="8"/>
  <c r="C21" i="16"/>
  <c r="C21" i="15"/>
  <c r="C21" i="13"/>
  <c r="C21" i="7"/>
  <c r="E38" i="10"/>
  <c r="D38" i="10"/>
  <c r="E38" i="9"/>
  <c r="D38" i="9"/>
  <c r="E38" i="8"/>
  <c r="D38" i="8"/>
  <c r="E38" i="16"/>
  <c r="D38" i="16"/>
  <c r="E38" i="15"/>
  <c r="D38" i="15"/>
  <c r="E38" i="14"/>
  <c r="D38" i="14"/>
  <c r="E38" i="13"/>
  <c r="D38" i="13"/>
  <c r="E38" i="7"/>
  <c r="D38" i="7"/>
  <c r="E38" i="6"/>
  <c r="D38" i="6"/>
  <c r="E37" i="10"/>
  <c r="D37" i="10"/>
  <c r="E36" i="10"/>
  <c r="D36" i="10"/>
  <c r="E35" i="10"/>
  <c r="D35" i="10"/>
  <c r="E37" i="9"/>
  <c r="D37" i="9"/>
  <c r="E36" i="9"/>
  <c r="D36" i="9"/>
  <c r="E35" i="9"/>
  <c r="D35" i="9"/>
  <c r="E37" i="8"/>
  <c r="D37" i="8"/>
  <c r="E36" i="8"/>
  <c r="D36" i="8"/>
  <c r="E35" i="8"/>
  <c r="D35" i="8"/>
  <c r="E37" i="16"/>
  <c r="D37" i="16"/>
  <c r="E36" i="16"/>
  <c r="D36" i="16"/>
  <c r="E35" i="16"/>
  <c r="D35" i="16"/>
  <c r="E37" i="15"/>
  <c r="D37" i="15"/>
  <c r="E36" i="15"/>
  <c r="D36" i="15"/>
  <c r="E35" i="15"/>
  <c r="D35" i="15"/>
  <c r="E37" i="14"/>
  <c r="D37" i="14"/>
  <c r="E36" i="14"/>
  <c r="D36" i="14"/>
  <c r="E35" i="14"/>
  <c r="D35" i="14"/>
  <c r="E37" i="13"/>
  <c r="D37" i="13"/>
  <c r="E36" i="13"/>
  <c r="D36" i="13"/>
  <c r="E35" i="13"/>
  <c r="D35" i="13"/>
  <c r="E37" i="7"/>
  <c r="D37" i="7"/>
  <c r="E36" i="7"/>
  <c r="D36" i="7"/>
  <c r="E35" i="7"/>
  <c r="D35" i="7"/>
  <c r="D35" i="6"/>
  <c r="E35" i="6"/>
  <c r="D36" i="6"/>
  <c r="E36" i="6"/>
  <c r="D37" i="6"/>
  <c r="E37" i="6"/>
  <c r="E20" i="10"/>
  <c r="D20" i="10"/>
  <c r="E20" i="9"/>
  <c r="D20" i="9"/>
  <c r="E20" i="8"/>
  <c r="D20" i="8"/>
  <c r="E20" i="16"/>
  <c r="D20" i="16"/>
  <c r="E20" i="15"/>
  <c r="D20" i="15"/>
  <c r="E20" i="14"/>
  <c r="D20" i="14"/>
  <c r="E20" i="13"/>
  <c r="D20" i="13"/>
  <c r="E20" i="7"/>
  <c r="D20" i="7"/>
  <c r="E20" i="6"/>
  <c r="D20" i="6"/>
  <c r="E29" i="10"/>
  <c r="D29" i="10"/>
  <c r="E29" i="9"/>
  <c r="D29" i="9"/>
  <c r="D30" i="9"/>
  <c r="E30" i="9"/>
  <c r="E29" i="8"/>
  <c r="D29" i="8"/>
  <c r="E29" i="16"/>
  <c r="D29" i="16"/>
  <c r="E29" i="15"/>
  <c r="D29" i="15"/>
  <c r="E29" i="14"/>
  <c r="D29" i="14"/>
  <c r="E29" i="13"/>
  <c r="D29" i="13"/>
  <c r="E29" i="7"/>
  <c r="D29" i="7"/>
  <c r="E29" i="6"/>
  <c r="D29" i="6"/>
  <c r="D23" i="6"/>
  <c r="E23" i="6"/>
  <c r="D24" i="6"/>
  <c r="E24" i="6"/>
  <c r="D25" i="6"/>
  <c r="E25" i="6"/>
  <c r="D26" i="6"/>
  <c r="E26" i="6"/>
  <c r="D27" i="6"/>
  <c r="E27" i="6"/>
  <c r="D28" i="6"/>
  <c r="E28" i="6"/>
  <c r="D30" i="6"/>
  <c r="E30" i="6"/>
  <c r="D31" i="6"/>
  <c r="E31" i="6"/>
  <c r="D32" i="6"/>
  <c r="E32" i="6"/>
  <c r="D33" i="6"/>
  <c r="E33" i="6"/>
  <c r="D34" i="6"/>
  <c r="E34" i="6"/>
  <c r="D23" i="7"/>
  <c r="E23" i="7"/>
  <c r="D24" i="7"/>
  <c r="E24" i="7"/>
  <c r="D25" i="7"/>
  <c r="E25" i="7"/>
  <c r="D26" i="7"/>
  <c r="E26" i="7"/>
  <c r="D27" i="7"/>
  <c r="E27" i="7"/>
  <c r="D28" i="7"/>
  <c r="E28" i="7"/>
  <c r="D30" i="7"/>
  <c r="E30" i="7"/>
  <c r="D31" i="7"/>
  <c r="E31" i="7"/>
  <c r="D32" i="7"/>
  <c r="E32" i="7"/>
  <c r="D33" i="7"/>
  <c r="E33" i="7"/>
  <c r="D34" i="7"/>
  <c r="E34" i="7"/>
  <c r="D23" i="13"/>
  <c r="E23" i="13"/>
  <c r="D24" i="13"/>
  <c r="E24" i="13"/>
  <c r="D25" i="13"/>
  <c r="E25" i="13"/>
  <c r="D26" i="13"/>
  <c r="E26" i="13"/>
  <c r="D27" i="13"/>
  <c r="E27" i="13"/>
  <c r="D28" i="13"/>
  <c r="E28" i="13"/>
  <c r="D30" i="13"/>
  <c r="E30" i="13"/>
  <c r="D31" i="13"/>
  <c r="E31" i="13"/>
  <c r="D32" i="13"/>
  <c r="E32" i="13"/>
  <c r="D33" i="13"/>
  <c r="E33" i="13"/>
  <c r="D34" i="13"/>
  <c r="E34" i="13"/>
  <c r="D23" i="14"/>
  <c r="E23" i="14"/>
  <c r="D24" i="14"/>
  <c r="E24" i="14"/>
  <c r="D25" i="14"/>
  <c r="E25" i="14"/>
  <c r="D26" i="14"/>
  <c r="E26" i="14"/>
  <c r="D27" i="14"/>
  <c r="E27" i="14"/>
  <c r="D28" i="14"/>
  <c r="E28" i="14"/>
  <c r="D30" i="14"/>
  <c r="E30" i="14"/>
  <c r="D31" i="14"/>
  <c r="E31" i="14"/>
  <c r="D32" i="14"/>
  <c r="E32" i="14"/>
  <c r="D33" i="14"/>
  <c r="E33" i="14"/>
  <c r="D34" i="14"/>
  <c r="E34" i="14"/>
  <c r="D23" i="15"/>
  <c r="E23" i="15"/>
  <c r="D24" i="15"/>
  <c r="E24" i="15"/>
  <c r="D25" i="15"/>
  <c r="E25" i="15"/>
  <c r="D26" i="15"/>
  <c r="E26" i="15"/>
  <c r="D27" i="15"/>
  <c r="E27" i="15"/>
  <c r="D28" i="15"/>
  <c r="E28" i="15"/>
  <c r="D30" i="15"/>
  <c r="E30" i="15"/>
  <c r="D31" i="15"/>
  <c r="E31" i="15"/>
  <c r="D32" i="15"/>
  <c r="E32" i="15"/>
  <c r="D33" i="15"/>
  <c r="E33" i="15"/>
  <c r="D34" i="15"/>
  <c r="E34" i="15"/>
  <c r="D23" i="16"/>
  <c r="E23" i="16"/>
  <c r="D24" i="16"/>
  <c r="E24" i="16"/>
  <c r="D25" i="16"/>
  <c r="E25" i="16"/>
  <c r="D26" i="16"/>
  <c r="E26" i="16"/>
  <c r="D27" i="16"/>
  <c r="E27" i="16"/>
  <c r="D28" i="16"/>
  <c r="E28" i="16"/>
  <c r="D30" i="16"/>
  <c r="E30" i="16"/>
  <c r="D31" i="16"/>
  <c r="E31" i="16"/>
  <c r="D32" i="16"/>
  <c r="E32" i="16"/>
  <c r="D33" i="16"/>
  <c r="E33" i="16"/>
  <c r="D34" i="16"/>
  <c r="E34" i="16"/>
  <c r="D23" i="8"/>
  <c r="E23" i="8"/>
  <c r="D24" i="8"/>
  <c r="E24" i="8"/>
  <c r="D25" i="8"/>
  <c r="E25" i="8"/>
  <c r="D26" i="8"/>
  <c r="E26" i="8"/>
  <c r="D27" i="8"/>
  <c r="E27" i="8"/>
  <c r="D28" i="8"/>
  <c r="E28" i="8"/>
  <c r="D30" i="8"/>
  <c r="E30" i="8"/>
  <c r="D31" i="8"/>
  <c r="E31" i="8"/>
  <c r="D32" i="8"/>
  <c r="E32" i="8"/>
  <c r="D33" i="8"/>
  <c r="E33" i="8"/>
  <c r="D34" i="8"/>
  <c r="E34" i="8"/>
  <c r="D23" i="9"/>
  <c r="E23" i="9"/>
  <c r="D24" i="9"/>
  <c r="E24" i="9"/>
  <c r="D25" i="9"/>
  <c r="E25" i="9"/>
  <c r="D26" i="9"/>
  <c r="E26" i="9"/>
  <c r="D27" i="9"/>
  <c r="E27" i="9"/>
  <c r="D28" i="9"/>
  <c r="E28" i="9"/>
  <c r="D31" i="9"/>
  <c r="E31" i="9"/>
  <c r="D32" i="9"/>
  <c r="E32" i="9"/>
  <c r="D33" i="9"/>
  <c r="E33" i="9"/>
  <c r="D34" i="9"/>
  <c r="E34" i="9"/>
  <c r="D23" i="10"/>
  <c r="E23" i="10"/>
  <c r="D24" i="10"/>
  <c r="E24" i="10"/>
  <c r="D25" i="10"/>
  <c r="E25" i="10"/>
  <c r="D26" i="10"/>
  <c r="E26" i="10"/>
  <c r="D27" i="10"/>
  <c r="E27" i="10"/>
  <c r="D28" i="10"/>
  <c r="E28" i="10"/>
  <c r="D30" i="10"/>
  <c r="E30" i="10"/>
  <c r="D31" i="10"/>
  <c r="E31" i="10"/>
  <c r="D32" i="10"/>
  <c r="E32" i="10"/>
  <c r="D33" i="10"/>
  <c r="E33" i="10"/>
  <c r="D34" i="10"/>
  <c r="E34" i="10"/>
  <c r="D16" i="10" l="1"/>
  <c r="E16" i="10"/>
  <c r="D17" i="10"/>
  <c r="E17" i="10"/>
  <c r="D16" i="9"/>
  <c r="E16" i="9"/>
  <c r="D17" i="9"/>
  <c r="E17" i="9"/>
  <c r="D16" i="8"/>
  <c r="E16" i="8"/>
  <c r="D17" i="8"/>
  <c r="E17" i="8"/>
  <c r="D16" i="16"/>
  <c r="E16" i="16"/>
  <c r="D17" i="16"/>
  <c r="E17" i="16"/>
  <c r="D16" i="15"/>
  <c r="E16" i="15"/>
  <c r="D17" i="15"/>
  <c r="E17" i="15"/>
  <c r="D16" i="14"/>
  <c r="E16" i="14"/>
  <c r="D17" i="14"/>
  <c r="E17" i="14"/>
  <c r="D16" i="13"/>
  <c r="E16" i="13"/>
  <c r="D17" i="13"/>
  <c r="E17" i="13"/>
  <c r="D16" i="7"/>
  <c r="E16" i="7"/>
  <c r="D17" i="7"/>
  <c r="E17" i="7"/>
  <c r="D16" i="6"/>
  <c r="E16" i="6"/>
  <c r="D17" i="6"/>
  <c r="E17" i="6"/>
  <c r="E4" i="10"/>
  <c r="D4" i="10"/>
  <c r="D6" i="10"/>
  <c r="D7" i="10"/>
  <c r="D8" i="10"/>
  <c r="C2" i="10"/>
  <c r="D2" i="10" s="1"/>
  <c r="C2" i="9"/>
  <c r="C3" i="8"/>
  <c r="C2" i="8"/>
  <c r="C2" i="16"/>
  <c r="C2" i="15"/>
  <c r="C2" i="13"/>
  <c r="C2" i="7"/>
  <c r="C2" i="6"/>
  <c r="C3" i="6"/>
  <c r="C3" i="10"/>
  <c r="E3" i="10" s="1"/>
  <c r="C3" i="9"/>
  <c r="C3" i="16"/>
  <c r="C3" i="15"/>
  <c r="C3" i="14"/>
  <c r="C3" i="13"/>
  <c r="C3" i="7"/>
  <c r="E8" i="10"/>
  <c r="D8" i="9"/>
  <c r="E8" i="9"/>
  <c r="D8" i="8"/>
  <c r="E8" i="8"/>
  <c r="D8" i="16"/>
  <c r="E8" i="16"/>
  <c r="D8" i="15"/>
  <c r="E8" i="15"/>
  <c r="D8" i="14"/>
  <c r="E8" i="14"/>
  <c r="D8" i="13"/>
  <c r="E8" i="13"/>
  <c r="E8" i="7"/>
  <c r="D8" i="7"/>
  <c r="D8" i="6"/>
  <c r="E8" i="6"/>
  <c r="E9" i="6"/>
  <c r="E2" i="10" l="1"/>
  <c r="D3" i="10"/>
  <c r="E3" i="9"/>
  <c r="D3" i="9"/>
  <c r="E2" i="9"/>
  <c r="D2" i="9"/>
  <c r="E3" i="8"/>
  <c r="D3" i="8"/>
  <c r="E2" i="8"/>
  <c r="D2" i="8"/>
  <c r="E3" i="16"/>
  <c r="D3" i="16"/>
  <c r="E2" i="16"/>
  <c r="D2" i="16"/>
  <c r="E3" i="15"/>
  <c r="D3" i="15"/>
  <c r="E2" i="15"/>
  <c r="D2" i="15"/>
  <c r="E3" i="14"/>
  <c r="D3" i="14"/>
  <c r="E2" i="14"/>
  <c r="D2" i="14"/>
  <c r="E3" i="13"/>
  <c r="D3" i="13"/>
  <c r="E2" i="13"/>
  <c r="D2" i="13"/>
  <c r="E3" i="7"/>
  <c r="D3" i="7"/>
  <c r="E2" i="7"/>
  <c r="D2" i="7"/>
  <c r="E2" i="6"/>
  <c r="E3" i="6"/>
  <c r="D2" i="6"/>
  <c r="D3" i="6"/>
  <c r="E19" i="10"/>
  <c r="D19" i="10"/>
  <c r="E18" i="10"/>
  <c r="D18" i="10"/>
  <c r="E22" i="10"/>
  <c r="D22" i="10"/>
  <c r="E21" i="10"/>
  <c r="D21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7" i="10"/>
  <c r="E6" i="10"/>
  <c r="E19" i="9"/>
  <c r="D19" i="9"/>
  <c r="E18" i="9"/>
  <c r="D18" i="9"/>
  <c r="E22" i="9"/>
  <c r="D22" i="9"/>
  <c r="E21" i="9"/>
  <c r="D21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7" i="9"/>
  <c r="D7" i="9"/>
  <c r="E6" i="9"/>
  <c r="D6" i="9"/>
  <c r="E4" i="9"/>
  <c r="D4" i="9"/>
  <c r="E19" i="8"/>
  <c r="D19" i="8"/>
  <c r="E18" i="8"/>
  <c r="D18" i="8"/>
  <c r="E22" i="8"/>
  <c r="D22" i="8"/>
  <c r="E21" i="8"/>
  <c r="D21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7" i="8"/>
  <c r="D7" i="8"/>
  <c r="E6" i="8"/>
  <c r="D6" i="8"/>
  <c r="E4" i="8"/>
  <c r="D4" i="8"/>
  <c r="E19" i="16"/>
  <c r="D19" i="16"/>
  <c r="E18" i="16"/>
  <c r="D18" i="16"/>
  <c r="E22" i="16"/>
  <c r="D22" i="16"/>
  <c r="E21" i="16"/>
  <c r="D21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7" i="16"/>
  <c r="D7" i="16"/>
  <c r="E6" i="16"/>
  <c r="D6" i="16"/>
  <c r="E4" i="16"/>
  <c r="D4" i="16"/>
  <c r="E19" i="15"/>
  <c r="D19" i="15"/>
  <c r="E18" i="15"/>
  <c r="D18" i="15"/>
  <c r="E22" i="15"/>
  <c r="D22" i="15"/>
  <c r="E21" i="15"/>
  <c r="D21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7" i="15"/>
  <c r="D7" i="15"/>
  <c r="E6" i="15"/>
  <c r="D6" i="15"/>
  <c r="E4" i="15"/>
  <c r="D4" i="15"/>
  <c r="E19" i="14"/>
  <c r="D19" i="14"/>
  <c r="E18" i="14"/>
  <c r="D18" i="14"/>
  <c r="E22" i="14"/>
  <c r="D22" i="14"/>
  <c r="E21" i="14"/>
  <c r="D21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7" i="14"/>
  <c r="D7" i="14"/>
  <c r="E6" i="14"/>
  <c r="D6" i="14"/>
  <c r="E19" i="13"/>
  <c r="D19" i="13"/>
  <c r="E18" i="13"/>
  <c r="D18" i="13"/>
  <c r="E22" i="13"/>
  <c r="D22" i="13"/>
  <c r="E21" i="13"/>
  <c r="D21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7" i="13"/>
  <c r="D7" i="13"/>
  <c r="E6" i="13"/>
  <c r="D6" i="13"/>
  <c r="E19" i="7"/>
  <c r="D19" i="7"/>
  <c r="E18" i="7"/>
  <c r="D18" i="7"/>
  <c r="E22" i="7"/>
  <c r="D22" i="7"/>
  <c r="E21" i="7"/>
  <c r="D21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7" i="7"/>
  <c r="D7" i="7"/>
  <c r="E6" i="7"/>
  <c r="D6" i="7"/>
  <c r="E4" i="7"/>
  <c r="D4" i="7"/>
  <c r="D4" i="6"/>
  <c r="E4" i="6"/>
  <c r="D6" i="6"/>
  <c r="E6" i="6"/>
  <c r="D7" i="6"/>
  <c r="E7" i="6"/>
  <c r="D9" i="6"/>
  <c r="D10" i="6"/>
  <c r="E10" i="6"/>
  <c r="D11" i="6"/>
  <c r="E11" i="6"/>
  <c r="D12" i="6"/>
  <c r="E12" i="6"/>
  <c r="D13" i="6"/>
  <c r="E13" i="6"/>
  <c r="D14" i="6"/>
  <c r="E14" i="6"/>
  <c r="D15" i="6"/>
  <c r="E15" i="6"/>
  <c r="D21" i="6"/>
  <c r="E21" i="6"/>
  <c r="D22" i="6"/>
  <c r="E22" i="6"/>
  <c r="D18" i="6"/>
  <c r="E18" i="6"/>
  <c r="D19" i="6"/>
  <c r="E19" i="6"/>
</calcChain>
</file>

<file path=xl/sharedStrings.xml><?xml version="1.0" encoding="utf-8"?>
<sst xmlns="http://schemas.openxmlformats.org/spreadsheetml/2006/main" count="1558" uniqueCount="107">
  <si>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</si>
  <si>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</si>
  <si>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</si>
  <si>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</si>
  <si>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</si>
  <si>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</si>
  <si>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</si>
  <si>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</si>
  <si>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</si>
  <si>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</si>
  <si>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</si>
  <si>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</si>
  <si>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RO</t>
  </si>
  <si>
    <t>H2SO4</t>
  </si>
  <si>
    <t>MgCl2</t>
  </si>
  <si>
    <t>H2</t>
  </si>
  <si>
    <t>MgO</t>
  </si>
  <si>
    <t>NaOH</t>
  </si>
  <si>
    <t>NH4Cl</t>
  </si>
  <si>
    <t>m2</t>
  </si>
  <si>
    <t>kWh</t>
  </si>
  <si>
    <t>moles of H+-eq</t>
  </si>
  <si>
    <t>kg 2,4-D-eq</t>
  </si>
  <si>
    <t>kg N</t>
  </si>
  <si>
    <t>kg CFC-11-eq</t>
  </si>
  <si>
    <t>kg NOx-eq</t>
  </si>
  <si>
    <t>kg benzene-eq</t>
  </si>
  <si>
    <t>kg toluene-eq</t>
  </si>
  <si>
    <t>kg PM2.5-eq</t>
  </si>
  <si>
    <t>Concrete</t>
  </si>
  <si>
    <t>description</t>
  </si>
  <si>
    <t>Notes</t>
  </si>
  <si>
    <t>Region</t>
  </si>
  <si>
    <t>GLO</t>
  </si>
  <si>
    <t>market for steel, low-alloyed</t>
  </si>
  <si>
    <t>market for steel, chromium steel 18/8</t>
  </si>
  <si>
    <t>2500 kg/m2</t>
  </si>
  <si>
    <t>7850 kg/m3</t>
  </si>
  <si>
    <t>market for reinforcing steel</t>
  </si>
  <si>
    <t>market group for concrete, normal</t>
  </si>
  <si>
    <t>market for blast furnace</t>
  </si>
  <si>
    <t>linearly scale other parameters based on 1.26 kg CO2 eq/kg (Jouni Havukainen 2018)</t>
  </si>
  <si>
    <t>market for magnesium chloride, from titanium sponge production</t>
  </si>
  <si>
    <t>market for magnesium oxide</t>
  </si>
  <si>
    <t>sodium hydroxide to generic market for neutralising agent</t>
  </si>
  <si>
    <t>market for hydrogen, gaseous</t>
  </si>
  <si>
    <t>gas</t>
  </si>
  <si>
    <t>market for ammonium sulfate</t>
  </si>
  <si>
    <t>RoW</t>
  </si>
  <si>
    <t>liquid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</si>
  <si>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</si>
  <si>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</si>
  <si>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</si>
  <si>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</si>
  <si>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</si>
  <si>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medium voltage</t>
  </si>
  <si>
    <t>market group for electricity, medium voltage</t>
  </si>
  <si>
    <t>calculated based on SS 2016 Life cycle greenhouse gas emissions analysis of catalysts for hydrotreating of fast pyrolysis bio-oil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</si>
  <si>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</si>
  <si>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</si>
  <si>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</si>
  <si>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</si>
  <si>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</si>
  <si>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</si>
  <si>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</si>
  <si>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</si>
  <si>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purification of wet-process phosphoric acid to industrial grade, product in 85% solution state</t>
  </si>
  <si>
    <t>molybdenum trioxide production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</si>
  <si>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</si>
  <si>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</si>
  <si>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</si>
  <si>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</si>
  <si>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</si>
  <si>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</si>
  <si>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</si>
  <si>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</si>
  <si>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</si>
  <si>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</si>
  <si>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</si>
  <si>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</si>
  <si>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ea</t>
  </si>
  <si>
    <t>air compressor production, screw-type compressor, 300kW</t>
  </si>
  <si>
    <t>air compressor production, screw-type compressor, 4kW</t>
  </si>
  <si>
    <t>Furnace</t>
  </si>
  <si>
    <t>Compressor_4kW</t>
  </si>
  <si>
    <t>Compressor_300kW</t>
  </si>
  <si>
    <t>Struvite</t>
  </si>
  <si>
    <t>Electricity</t>
  </si>
  <si>
    <t>Diesel</t>
  </si>
  <si>
    <t>Sulfur</t>
  </si>
  <si>
    <t>Hydrogen</t>
  </si>
  <si>
    <t>Cooling</t>
  </si>
  <si>
    <t>Steam</t>
  </si>
  <si>
    <t>Stainless_steel</t>
  </si>
  <si>
    <t>Carbon_steel</t>
  </si>
  <si>
    <t>Reinforcing_steel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</si>
  <si>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</si>
  <si>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</si>
  <si>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</si>
  <si>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</si>
  <si>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</si>
  <si>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</si>
  <si>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</si>
  <si>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</si>
  <si>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</si>
  <si>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market for natural gas, burned in gas motor, for storage</t>
  </si>
  <si>
    <t>includle burning emission, 1 kg natural gas = 24.624 MJ (see Ecoinvent: market for natural gas liquids)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</si>
</sst>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3" fillId="0" borderId="0" xfId="0" applyFont="1" applyFill="1"/>
    <xf numFmtId="0" fontId="3" fillId="0" borderId="0" xfId="0" applyFont="1"/>
    <xf numFmtId="11" fontId="2" fillId="0" borderId="0" xfId="0" applyNumberFormat="1" applyFont="1"/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38"/>
  <sheetViews>
    <sheetView tabSelected="1" topLeftCell="C1" workbookViewId="0">
      <selection activeCell="E25" sqref="E25"/>
    </sheetView>
  </sheetViews>
  <sheetFormatPr baseColWidth="10" defaultColWidth="10.6640625" defaultRowHeight="16" x14ac:dyDescent="0.2"/>
  <cols>
    <col min="1" max="1" width="23.8320312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201.33203125" style="2" bestFit="1" customWidth="1"/>
    <col min="6" max="16384" width="10.6640625" style="2"/>
  </cols>
  <sheetData>
    <row r="1" spans="1:5" x14ac:dyDescent="0.2">
      <c r="A1" s="1" t="s">
        <v>9</v>
      </c>
      <c r="B1" s="1" t="s">
        <v>7</v>
      </c>
      <c r="C1" s="1" t="s">
        <v>30</v>
      </c>
      <c r="D1" s="1" t="s">
        <v>32</v>
      </c>
      <c r="E1" s="1" t="s">
        <v>31</v>
      </c>
    </row>
    <row r="2" spans="1:5" x14ac:dyDescent="0.2">
      <c r="A2" s="2" t="s">
        <v>83</v>
      </c>
      <c r="B2" s="2" t="s">
        <v>8</v>
      </c>
      <c r="C2" s="2" t="s">
        <v>40</v>
      </c>
      <c r="D2" s="2" t="s">
        <v>33</v>
      </c>
      <c r="E2" s="2" t="s">
        <v>41</v>
      </c>
    </row>
    <row r="3" spans="1:5" x14ac:dyDescent="0.2">
      <c r="A3" s="2" t="s">
        <v>29</v>
      </c>
      <c r="B3" s="2" t="s">
        <v>8</v>
      </c>
      <c r="C3" s="2" t="s">
        <v>39</v>
      </c>
      <c r="D3" s="2" t="s">
        <v>33</v>
      </c>
      <c r="E3" s="2" t="s">
        <v>36</v>
      </c>
    </row>
    <row r="4" spans="1:5" s="3" customFormat="1" x14ac:dyDescent="0.2">
      <c r="A4" s="3" t="s">
        <v>84</v>
      </c>
      <c r="B4" s="3" t="s">
        <v>80</v>
      </c>
      <c r="C4" s="2" t="s">
        <v>82</v>
      </c>
      <c r="D4" s="2" t="s">
        <v>33</v>
      </c>
      <c r="E4" s="2"/>
    </row>
    <row r="5" spans="1:5" s="3" customFormat="1" x14ac:dyDescent="0.2">
      <c r="A5" s="3" t="s">
        <v>85</v>
      </c>
      <c r="B5" s="3" t="s">
        <v>80</v>
      </c>
      <c r="C5" s="2" t="s">
        <v>81</v>
      </c>
      <c r="D5" s="2" t="s">
        <v>33</v>
      </c>
      <c r="E5" s="2"/>
    </row>
    <row r="6" spans="1:5" x14ac:dyDescent="0.2">
      <c r="A6" s="2" t="s">
        <v>93</v>
      </c>
      <c r="B6" s="2" t="s">
        <v>8</v>
      </c>
      <c r="C6" s="2" t="s">
        <v>35</v>
      </c>
      <c r="D6" s="2" t="s">
        <v>33</v>
      </c>
    </row>
    <row r="7" spans="1:5" x14ac:dyDescent="0.2">
      <c r="A7" s="2" t="s">
        <v>94</v>
      </c>
      <c r="B7" s="2" t="s">
        <v>8</v>
      </c>
      <c r="C7" s="2" t="s">
        <v>34</v>
      </c>
      <c r="D7" s="2" t="s">
        <v>33</v>
      </c>
    </row>
    <row r="8" spans="1:5" x14ac:dyDescent="0.2">
      <c r="A8" s="2" t="s">
        <v>95</v>
      </c>
      <c r="B8" s="2" t="s">
        <v>8</v>
      </c>
      <c r="C8" s="2" t="s">
        <v>38</v>
      </c>
      <c r="D8" s="2" t="s">
        <v>33</v>
      </c>
      <c r="E8" s="2" t="s">
        <v>37</v>
      </c>
    </row>
    <row r="9" spans="1:5" x14ac:dyDescent="0.2">
      <c r="A9" s="2" t="s">
        <v>12</v>
      </c>
      <c r="B9" s="2" t="s">
        <v>19</v>
      </c>
      <c r="C9" s="2" t="s">
        <v>51</v>
      </c>
      <c r="D9" s="2" t="s">
        <v>33</v>
      </c>
    </row>
    <row r="10" spans="1:5" x14ac:dyDescent="0.2">
      <c r="A10" s="2" t="s">
        <v>13</v>
      </c>
      <c r="B10" s="2" t="s">
        <v>8</v>
      </c>
      <c r="C10" s="2" t="s">
        <v>52</v>
      </c>
      <c r="D10" s="2" t="s">
        <v>48</v>
      </c>
      <c r="E10" s="2" t="s">
        <v>78</v>
      </c>
    </row>
    <row r="11" spans="1:5" x14ac:dyDescent="0.2">
      <c r="A11" s="8" t="s">
        <v>14</v>
      </c>
      <c r="B11" s="8" t="s">
        <v>8</v>
      </c>
      <c r="C11" s="8" t="s">
        <v>42</v>
      </c>
      <c r="D11" s="2" t="s">
        <v>33</v>
      </c>
    </row>
    <row r="12" spans="1:5" x14ac:dyDescent="0.2">
      <c r="A12" s="2" t="s">
        <v>15</v>
      </c>
      <c r="B12" s="2" t="s">
        <v>8</v>
      </c>
      <c r="C12" s="2" t="s">
        <v>45</v>
      </c>
      <c r="D12" s="2" t="s">
        <v>33</v>
      </c>
      <c r="E12" s="2" t="s">
        <v>46</v>
      </c>
    </row>
    <row r="13" spans="1:5" x14ac:dyDescent="0.2">
      <c r="A13" s="2" t="s">
        <v>16</v>
      </c>
      <c r="B13" s="2" t="s">
        <v>8</v>
      </c>
      <c r="C13" s="2" t="s">
        <v>43</v>
      </c>
      <c r="D13" s="2" t="s">
        <v>33</v>
      </c>
    </row>
    <row r="14" spans="1:5" x14ac:dyDescent="0.2">
      <c r="A14" s="2" t="s">
        <v>17</v>
      </c>
      <c r="B14" s="2" t="s">
        <v>8</v>
      </c>
      <c r="C14" s="2" t="s">
        <v>44</v>
      </c>
      <c r="D14" s="2" t="s">
        <v>33</v>
      </c>
    </row>
    <row r="15" spans="1:5" x14ac:dyDescent="0.2">
      <c r="A15" s="2" t="s">
        <v>18</v>
      </c>
      <c r="B15" s="2" t="s">
        <v>8</v>
      </c>
      <c r="C15" s="2" t="s">
        <v>50</v>
      </c>
      <c r="D15" s="2" t="s">
        <v>33</v>
      </c>
    </row>
    <row r="16" spans="1:5" x14ac:dyDescent="0.2">
      <c r="A16" s="2" t="s">
        <v>86</v>
      </c>
      <c r="B16" s="2" t="s">
        <v>8</v>
      </c>
      <c r="C16" s="2" t="s">
        <v>54</v>
      </c>
      <c r="D16" s="2" t="s">
        <v>48</v>
      </c>
      <c r="E16" s="2" t="s">
        <v>53</v>
      </c>
    </row>
    <row r="17" spans="1:5" x14ac:dyDescent="0.2">
      <c r="A17" s="2" t="s">
        <v>96</v>
      </c>
      <c r="B17" s="2" t="s">
        <v>8</v>
      </c>
      <c r="C17" s="2" t="s">
        <v>47</v>
      </c>
      <c r="D17" s="2" t="s">
        <v>48</v>
      </c>
    </row>
    <row r="18" spans="1:5" x14ac:dyDescent="0.2">
      <c r="A18" s="2" t="s">
        <v>97</v>
      </c>
      <c r="B18" s="2" t="s">
        <v>8</v>
      </c>
      <c r="C18" s="2" t="s">
        <v>105</v>
      </c>
      <c r="D18" s="2" t="s">
        <v>33</v>
      </c>
      <c r="E18" s="2" t="s">
        <v>106</v>
      </c>
    </row>
    <row r="19" spans="1:5" x14ac:dyDescent="0.2">
      <c r="A19" s="2" t="s">
        <v>87</v>
      </c>
      <c r="B19" s="2" t="s">
        <v>20</v>
      </c>
      <c r="C19" s="2" t="s">
        <v>56</v>
      </c>
      <c r="D19" s="2" t="s">
        <v>33</v>
      </c>
      <c r="E19" s="2" t="s">
        <v>55</v>
      </c>
    </row>
    <row r="20" spans="1:5" x14ac:dyDescent="0.2">
      <c r="A20" s="2" t="s">
        <v>88</v>
      </c>
      <c r="B20" s="2" t="s">
        <v>8</v>
      </c>
      <c r="C20" s="2" t="s">
        <v>74</v>
      </c>
      <c r="D20" s="2" t="s">
        <v>33</v>
      </c>
    </row>
    <row r="21" spans="1:5" x14ac:dyDescent="0.2">
      <c r="A21" s="2" t="s">
        <v>98</v>
      </c>
      <c r="B21" s="2" t="s">
        <v>8</v>
      </c>
      <c r="C21" s="7" t="s">
        <v>57</v>
      </c>
      <c r="D21" s="7"/>
      <c r="E21" s="7"/>
    </row>
    <row r="22" spans="1:5" x14ac:dyDescent="0.2">
      <c r="A22" s="2" t="s">
        <v>103</v>
      </c>
      <c r="B22" s="2" t="s">
        <v>8</v>
      </c>
      <c r="C22" s="7" t="s">
        <v>57</v>
      </c>
      <c r="D22" s="7"/>
      <c r="E22" s="7"/>
    </row>
    <row r="23" spans="1:5" x14ac:dyDescent="0.2">
      <c r="A23" s="2" t="s">
        <v>58</v>
      </c>
      <c r="B23" s="2" t="s">
        <v>8</v>
      </c>
      <c r="C23" s="2" t="s">
        <v>64</v>
      </c>
      <c r="D23" s="2" t="s">
        <v>48</v>
      </c>
    </row>
    <row r="24" spans="1:5" x14ac:dyDescent="0.2">
      <c r="A24" s="2" t="s">
        <v>99</v>
      </c>
      <c r="B24" s="2" t="s">
        <v>8</v>
      </c>
      <c r="C24" s="2" t="s">
        <v>65</v>
      </c>
      <c r="D24" s="2" t="s">
        <v>48</v>
      </c>
    </row>
    <row r="25" spans="1:5" x14ac:dyDescent="0.2">
      <c r="A25" s="2" t="s">
        <v>59</v>
      </c>
      <c r="B25" s="2" t="s">
        <v>8</v>
      </c>
      <c r="C25" s="2" t="s">
        <v>66</v>
      </c>
      <c r="D25" s="2" t="s">
        <v>48</v>
      </c>
    </row>
    <row r="26" spans="1:5" x14ac:dyDescent="0.2">
      <c r="A26" s="2" t="s">
        <v>60</v>
      </c>
      <c r="B26" s="2" t="s">
        <v>8</v>
      </c>
      <c r="C26" s="2" t="s">
        <v>67</v>
      </c>
      <c r="D26" s="2" t="s">
        <v>33</v>
      </c>
    </row>
    <row r="27" spans="1:5" x14ac:dyDescent="0.2">
      <c r="A27" s="2" t="s">
        <v>61</v>
      </c>
      <c r="B27" s="2" t="s">
        <v>8</v>
      </c>
      <c r="C27" s="2" t="s">
        <v>68</v>
      </c>
      <c r="D27" s="2" t="s">
        <v>33</v>
      </c>
    </row>
    <row r="28" spans="1:5" x14ac:dyDescent="0.2">
      <c r="A28" s="2" t="s">
        <v>89</v>
      </c>
      <c r="B28" s="2" t="s">
        <v>8</v>
      </c>
      <c r="C28" s="2" t="s">
        <v>69</v>
      </c>
      <c r="D28" s="2" t="s">
        <v>33</v>
      </c>
    </row>
    <row r="29" spans="1:5" x14ac:dyDescent="0.2">
      <c r="A29" s="2" t="s">
        <v>90</v>
      </c>
      <c r="B29" s="2" t="s">
        <v>8</v>
      </c>
      <c r="C29" s="2" t="s">
        <v>45</v>
      </c>
      <c r="D29" s="2" t="s">
        <v>33</v>
      </c>
      <c r="E29" s="2" t="s">
        <v>46</v>
      </c>
    </row>
    <row r="30" spans="1:5" x14ac:dyDescent="0.2">
      <c r="A30" s="2" t="s">
        <v>104</v>
      </c>
      <c r="B30" s="2" t="s">
        <v>8</v>
      </c>
      <c r="C30" s="2" t="s">
        <v>74</v>
      </c>
      <c r="D30" s="2" t="s">
        <v>33</v>
      </c>
    </row>
    <row r="31" spans="1:5" x14ac:dyDescent="0.2">
      <c r="A31" s="2" t="s">
        <v>100</v>
      </c>
      <c r="B31" s="2" t="s">
        <v>8</v>
      </c>
      <c r="C31" s="2" t="s">
        <v>73</v>
      </c>
      <c r="D31" s="2" t="s">
        <v>33</v>
      </c>
    </row>
    <row r="32" spans="1:5" x14ac:dyDescent="0.2">
      <c r="A32" s="2" t="s">
        <v>79</v>
      </c>
      <c r="B32" s="2" t="s">
        <v>8</v>
      </c>
      <c r="C32" s="2" t="s">
        <v>72</v>
      </c>
      <c r="D32" s="2" t="s">
        <v>33</v>
      </c>
    </row>
    <row r="33" spans="1:5" x14ac:dyDescent="0.2">
      <c r="A33" s="2" t="s">
        <v>62</v>
      </c>
      <c r="B33" s="2" t="s">
        <v>8</v>
      </c>
      <c r="C33" s="2" t="s">
        <v>71</v>
      </c>
      <c r="D33" s="2" t="s">
        <v>48</v>
      </c>
      <c r="E33" s="2" t="s">
        <v>46</v>
      </c>
    </row>
    <row r="34" spans="1:5" x14ac:dyDescent="0.2">
      <c r="A34" s="2" t="s">
        <v>63</v>
      </c>
      <c r="B34" s="2" t="s">
        <v>8</v>
      </c>
      <c r="C34" s="2" t="s">
        <v>70</v>
      </c>
      <c r="D34" s="2" t="s">
        <v>48</v>
      </c>
      <c r="E34" s="2" t="s">
        <v>49</v>
      </c>
    </row>
    <row r="35" spans="1:5" x14ac:dyDescent="0.2">
      <c r="A35" s="2" t="s">
        <v>91</v>
      </c>
      <c r="B35" s="2" t="s">
        <v>76</v>
      </c>
      <c r="C35" s="2" t="s">
        <v>77</v>
      </c>
      <c r="D35" s="2" t="s">
        <v>33</v>
      </c>
    </row>
    <row r="36" spans="1:5" x14ac:dyDescent="0.2">
      <c r="A36" s="2" t="s">
        <v>101</v>
      </c>
      <c r="B36" s="2" t="s">
        <v>76</v>
      </c>
      <c r="C36" s="2" t="s">
        <v>105</v>
      </c>
      <c r="D36" s="2" t="s">
        <v>33</v>
      </c>
    </row>
    <row r="37" spans="1:5" x14ac:dyDescent="0.2">
      <c r="A37" s="2" t="s">
        <v>92</v>
      </c>
      <c r="B37" s="2" t="s">
        <v>76</v>
      </c>
      <c r="C37" s="2" t="s">
        <v>75</v>
      </c>
      <c r="D37" s="2" t="s">
        <v>48</v>
      </c>
    </row>
    <row r="38" spans="1:5" x14ac:dyDescent="0.2">
      <c r="A38" s="2" t="s">
        <v>102</v>
      </c>
      <c r="B38" s="2" t="s">
        <v>20</v>
      </c>
      <c r="C38" s="2" t="s">
        <v>56</v>
      </c>
      <c r="D38" s="2" t="s">
        <v>33</v>
      </c>
      <c r="E38" s="2" t="s">
        <v>55</v>
      </c>
    </row>
  </sheetData>
  <mergeCells count="2">
    <mergeCell ref="C21:E21"/>
    <mergeCell ref="C22:E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8E97-33AC-4743-867D-87B08CF8DB3F}">
  <dimension ref="A1:G38"/>
  <sheetViews>
    <sheetView topLeftCell="A4" workbookViewId="0">
      <selection activeCell="K22" sqref="K22"/>
    </sheetView>
  </sheetViews>
  <sheetFormatPr baseColWidth="10" defaultRowHeight="16" x14ac:dyDescent="0.2"/>
  <cols>
    <col min="1" max="1" width="23.83203125" bestFit="1" customWidth="1"/>
    <col min="2" max="2" width="12.6640625" bestFit="1" customWidth="1"/>
    <col min="3" max="3" width="12.83203125" bestFit="1" customWidth="1"/>
    <col min="4" max="5" width="14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28</v>
      </c>
      <c r="C2" s="2">
        <f>1.26/74049000*157380</f>
        <v>2.677940282785723E-3</v>
      </c>
      <c r="D2" s="2">
        <f t="shared" ref="D2:D8" si="0">C2*0.9</f>
        <v>2.4101462545071508E-3</v>
      </c>
      <c r="E2" s="2">
        <f t="shared" ref="E2:E15" si="1">C2*1.1</f>
        <v>2.9457343110642956E-3</v>
      </c>
      <c r="F2" s="4" t="s">
        <v>1</v>
      </c>
      <c r="G2" s="5" t="s">
        <v>0</v>
      </c>
    </row>
    <row r="3" spans="1:7" x14ac:dyDescent="0.2">
      <c r="A3" s="2" t="s">
        <v>29</v>
      </c>
      <c r="B3" s="2" t="s">
        <v>28</v>
      </c>
      <c r="C3" s="2">
        <f>0.1933/2500</f>
        <v>7.7319999999999998E-5</v>
      </c>
      <c r="D3" s="2">
        <f t="shared" si="0"/>
        <v>6.9587999999999998E-5</v>
      </c>
      <c r="E3" s="2">
        <f t="shared" si="1"/>
        <v>8.5052000000000012E-5</v>
      </c>
      <c r="F3" s="4" t="s">
        <v>1</v>
      </c>
      <c r="G3" s="5" t="s">
        <v>0</v>
      </c>
    </row>
    <row r="4" spans="1:7" x14ac:dyDescent="0.2">
      <c r="A4" s="3" t="s">
        <v>84</v>
      </c>
      <c r="B4" s="2" t="s">
        <v>28</v>
      </c>
      <c r="C4" s="2">
        <v>2.891</v>
      </c>
      <c r="D4" s="2">
        <f t="shared" si="0"/>
        <v>2.6019000000000001</v>
      </c>
      <c r="E4" s="2">
        <f t="shared" si="1"/>
        <v>3.1801000000000004</v>
      </c>
      <c r="F4" s="4" t="s">
        <v>1</v>
      </c>
      <c r="G4" s="5" t="s">
        <v>0</v>
      </c>
    </row>
    <row r="5" spans="1:7" x14ac:dyDescent="0.2">
      <c r="A5" s="3" t="s">
        <v>85</v>
      </c>
      <c r="B5" s="2" t="s">
        <v>28</v>
      </c>
      <c r="C5" s="2">
        <v>47.311999999999998</v>
      </c>
      <c r="D5" s="2">
        <f t="shared" ref="D5" si="2">C5*0.9</f>
        <v>42.580799999999996</v>
      </c>
      <c r="E5" s="2">
        <f t="shared" ref="E5" si="3">C5*1.1</f>
        <v>52.043199999999999</v>
      </c>
      <c r="F5" s="3" t="s">
        <v>1</v>
      </c>
      <c r="G5" s="2" t="s">
        <v>0</v>
      </c>
    </row>
    <row r="6" spans="1:7" x14ac:dyDescent="0.2">
      <c r="A6" s="2" t="s">
        <v>93</v>
      </c>
      <c r="B6" s="2" t="s">
        <v>28</v>
      </c>
      <c r="C6" s="2">
        <v>1.6851000000000001E-2</v>
      </c>
      <c r="D6" s="2">
        <f t="shared" si="0"/>
        <v>1.5165900000000001E-2</v>
      </c>
      <c r="E6" s="2">
        <f t="shared" si="1"/>
        <v>1.8536100000000003E-2</v>
      </c>
      <c r="F6" s="4" t="s">
        <v>1</v>
      </c>
      <c r="G6" s="5" t="s">
        <v>0</v>
      </c>
    </row>
    <row r="7" spans="1:7" x14ac:dyDescent="0.2">
      <c r="A7" s="2" t="s">
        <v>94</v>
      </c>
      <c r="B7" s="2" t="s">
        <v>28</v>
      </c>
      <c r="C7" s="2">
        <v>3.1905000000000002E-3</v>
      </c>
      <c r="D7" s="2">
        <f t="shared" si="0"/>
        <v>2.8714500000000002E-3</v>
      </c>
      <c r="E7" s="2">
        <f t="shared" si="1"/>
        <v>3.5095500000000006E-3</v>
      </c>
      <c r="F7" s="3" t="s">
        <v>1</v>
      </c>
      <c r="G7" s="2" t="s">
        <v>0</v>
      </c>
    </row>
    <row r="8" spans="1:7" x14ac:dyDescent="0.2">
      <c r="A8" s="2" t="s">
        <v>95</v>
      </c>
      <c r="B8" s="2" t="s">
        <v>28</v>
      </c>
      <c r="C8" s="2">
        <v>3.2198999999999999E-3</v>
      </c>
      <c r="D8" s="2">
        <f t="shared" si="0"/>
        <v>2.8979100000000001E-3</v>
      </c>
      <c r="E8" s="2">
        <f t="shared" ref="E8" si="4">C8*1.1</f>
        <v>3.5418900000000002E-3</v>
      </c>
      <c r="F8" s="3" t="s">
        <v>1</v>
      </c>
      <c r="G8" s="2" t="s">
        <v>0</v>
      </c>
    </row>
    <row r="9" spans="1:7" x14ac:dyDescent="0.2">
      <c r="A9" s="2" t="s">
        <v>12</v>
      </c>
      <c r="B9" s="2" t="s">
        <v>28</v>
      </c>
      <c r="C9" s="2">
        <v>2.8777999999999998E-3</v>
      </c>
      <c r="D9" s="2">
        <f t="shared" ref="D9:D15" si="5">C9*0.9</f>
        <v>2.5900199999999997E-3</v>
      </c>
      <c r="E9" s="2">
        <f t="shared" si="1"/>
        <v>3.1655799999999999E-3</v>
      </c>
      <c r="F9" s="3" t="s">
        <v>1</v>
      </c>
      <c r="G9" s="2" t="s">
        <v>0</v>
      </c>
    </row>
    <row r="10" spans="1:7" x14ac:dyDescent="0.2">
      <c r="A10" s="2" t="s">
        <v>13</v>
      </c>
      <c r="B10" s="2" t="s">
        <v>28</v>
      </c>
      <c r="C10" s="6">
        <f>0.001868/20+19/20*C24</f>
        <v>9.405486350000001E-5</v>
      </c>
      <c r="D10" s="2">
        <f t="shared" si="5"/>
        <v>8.4649377150000014E-5</v>
      </c>
      <c r="E10" s="2">
        <f t="shared" si="1"/>
        <v>1.0346034985000002E-4</v>
      </c>
      <c r="F10" s="3" t="s">
        <v>1</v>
      </c>
      <c r="G10" s="2" t="s">
        <v>0</v>
      </c>
    </row>
    <row r="11" spans="1:7" x14ac:dyDescent="0.2">
      <c r="A11" s="2" t="s">
        <v>14</v>
      </c>
      <c r="B11" s="2" t="s">
        <v>28</v>
      </c>
      <c r="C11" s="2">
        <v>4.385E-3</v>
      </c>
      <c r="D11" s="2">
        <f t="shared" si="5"/>
        <v>3.9465000000000004E-3</v>
      </c>
      <c r="E11" s="2">
        <f t="shared" si="1"/>
        <v>4.8235000000000005E-3</v>
      </c>
      <c r="F11" s="3" t="s">
        <v>1</v>
      </c>
      <c r="G11" s="2" t="s">
        <v>0</v>
      </c>
    </row>
    <row r="12" spans="1:7" x14ac:dyDescent="0.2">
      <c r="A12" s="2" t="s">
        <v>15</v>
      </c>
      <c r="B12" s="2" t="s">
        <v>28</v>
      </c>
      <c r="C12" s="2">
        <v>3.6698E-3</v>
      </c>
      <c r="D12" s="2">
        <f t="shared" si="5"/>
        <v>3.3028200000000001E-3</v>
      </c>
      <c r="E12" s="2">
        <f t="shared" si="1"/>
        <v>4.0367800000000002E-3</v>
      </c>
      <c r="F12" s="3" t="s">
        <v>1</v>
      </c>
      <c r="G12" s="2" t="s">
        <v>0</v>
      </c>
    </row>
    <row r="13" spans="1:7" x14ac:dyDescent="0.2">
      <c r="A13" s="2" t="s">
        <v>16</v>
      </c>
      <c r="B13" s="2" t="s">
        <v>28</v>
      </c>
      <c r="C13" s="2">
        <v>8.7549999999999998E-4</v>
      </c>
      <c r="D13" s="2">
        <f t="shared" si="5"/>
        <v>7.8795000000000004E-4</v>
      </c>
      <c r="E13" s="2">
        <f t="shared" si="1"/>
        <v>9.6305000000000002E-4</v>
      </c>
      <c r="F13" s="3" t="s">
        <v>1</v>
      </c>
      <c r="G13" s="2" t="s">
        <v>0</v>
      </c>
    </row>
    <row r="14" spans="1:7" x14ac:dyDescent="0.2">
      <c r="A14" s="2" t="s">
        <v>17</v>
      </c>
      <c r="B14" s="2" t="s">
        <v>28</v>
      </c>
      <c r="C14" s="2">
        <v>2.4543E-3</v>
      </c>
      <c r="D14" s="2">
        <f t="shared" si="5"/>
        <v>2.2088699999999999E-3</v>
      </c>
      <c r="E14" s="2">
        <f t="shared" si="1"/>
        <v>2.69973E-3</v>
      </c>
      <c r="F14" s="3" t="s">
        <v>1</v>
      </c>
      <c r="G14" s="2" t="s">
        <v>0</v>
      </c>
    </row>
    <row r="15" spans="1:7" x14ac:dyDescent="0.2">
      <c r="A15" s="2" t="s">
        <v>18</v>
      </c>
      <c r="B15" s="2" t="s">
        <v>28</v>
      </c>
      <c r="C15" s="2">
        <v>1.8387E-3</v>
      </c>
      <c r="D15" s="2">
        <f t="shared" si="5"/>
        <v>1.6548299999999999E-3</v>
      </c>
      <c r="E15" s="2">
        <f t="shared" si="1"/>
        <v>2.02257E-3</v>
      </c>
      <c r="F15" s="4" t="s">
        <v>1</v>
      </c>
      <c r="G15" s="5" t="s">
        <v>0</v>
      </c>
    </row>
    <row r="16" spans="1:7" x14ac:dyDescent="0.2">
      <c r="A16" s="2" t="s">
        <v>86</v>
      </c>
      <c r="B16" s="2" t="s">
        <v>28</v>
      </c>
      <c r="C16" s="2">
        <f>-0.0013177*115.03/245.41</f>
        <v>-6.1763999429526105E-4</v>
      </c>
      <c r="D16" s="2">
        <f t="shared" ref="D16:D17" si="6">C16*0.9</f>
        <v>-5.5587599486573499E-4</v>
      </c>
      <c r="E16" s="2">
        <f t="shared" ref="E16:E17" si="7">C16*1.1</f>
        <v>-6.7940399372478722E-4</v>
      </c>
      <c r="F16" s="3" t="s">
        <v>1</v>
      </c>
      <c r="G16" s="2" t="s">
        <v>0</v>
      </c>
    </row>
    <row r="17" spans="1:7" x14ac:dyDescent="0.2">
      <c r="A17" s="2" t="s">
        <v>96</v>
      </c>
      <c r="B17" s="2" t="s">
        <v>28</v>
      </c>
      <c r="C17" s="2">
        <v>-3.1315000000000002E-3</v>
      </c>
      <c r="D17" s="2">
        <f t="shared" si="6"/>
        <v>-2.8183500000000003E-3</v>
      </c>
      <c r="E17" s="2">
        <f t="shared" si="7"/>
        <v>-3.4446500000000005E-3</v>
      </c>
      <c r="F17" s="3" t="s">
        <v>1</v>
      </c>
      <c r="G17" s="2" t="s">
        <v>0</v>
      </c>
    </row>
    <row r="18" spans="1:7" x14ac:dyDescent="0.2">
      <c r="A18" s="2" t="s">
        <v>97</v>
      </c>
      <c r="B18" s="2" t="s">
        <v>28</v>
      </c>
      <c r="C18" s="9">
        <f>C36*24.624</f>
        <v>3.50916624E-4</v>
      </c>
      <c r="D18" s="2">
        <f>C18*0.9</f>
        <v>3.1582496160000002E-4</v>
      </c>
      <c r="E18" s="2">
        <f>C18*1.1</f>
        <v>3.8600828640000004E-4</v>
      </c>
      <c r="F18" s="3" t="s">
        <v>1</v>
      </c>
      <c r="G18" s="2" t="s">
        <v>0</v>
      </c>
    </row>
    <row r="19" spans="1:7" x14ac:dyDescent="0.2">
      <c r="A19" s="2" t="s">
        <v>87</v>
      </c>
      <c r="B19" s="2" t="s">
        <v>28</v>
      </c>
      <c r="C19" s="2">
        <v>1.3397999999999999E-3</v>
      </c>
      <c r="D19" s="2">
        <f>C19*0.9</f>
        <v>1.20582E-3</v>
      </c>
      <c r="E19" s="2">
        <f>C19*1.1</f>
        <v>1.4737800000000001E-3</v>
      </c>
      <c r="F19" s="3" t="s">
        <v>1</v>
      </c>
      <c r="G19" s="2" t="s">
        <v>0</v>
      </c>
    </row>
    <row r="20" spans="1:7" x14ac:dyDescent="0.2">
      <c r="A20" s="2" t="s">
        <v>88</v>
      </c>
      <c r="B20" s="2" t="s">
        <v>28</v>
      </c>
      <c r="C20" s="2">
        <v>-1.1096000000000001E-3</v>
      </c>
      <c r="D20" s="2">
        <f>C20*0.9</f>
        <v>-9.9864000000000007E-4</v>
      </c>
      <c r="E20" s="2">
        <f>C20*1.1</f>
        <v>-1.2205600000000001E-3</v>
      </c>
      <c r="F20" s="3" t="s">
        <v>1</v>
      </c>
      <c r="G20" s="2" t="s">
        <v>0</v>
      </c>
    </row>
    <row r="21" spans="1:7" x14ac:dyDescent="0.2">
      <c r="A21" s="2" t="s">
        <v>98</v>
      </c>
      <c r="B21" s="2" t="s">
        <v>28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3.5171796523975174</v>
      </c>
      <c r="D21" s="2">
        <f>C21*0.9</f>
        <v>3.1654616871577659</v>
      </c>
      <c r="E21" s="2">
        <f>C21*1.1</f>
        <v>3.8688976176372694</v>
      </c>
      <c r="F21" s="3" t="s">
        <v>1</v>
      </c>
      <c r="G21" s="2" t="s">
        <v>0</v>
      </c>
    </row>
    <row r="22" spans="1:7" x14ac:dyDescent="0.2">
      <c r="A22" s="2" t="s">
        <v>103</v>
      </c>
      <c r="B22" s="2" t="s">
        <v>28</v>
      </c>
      <c r="C22" s="2">
        <f>0.4168*C36+3.358*C35+0.206*C37+1.6569*C37+0.4856*C36+0.0149*C38+1.2669*C36+0.7722*C23+0.6177*C24+0.0349*C25+0.136*C26+0.0834*C27+0.0973*C28+0.0088*C29+1.301*C30</f>
        <v>2.0775408907641003E-2</v>
      </c>
      <c r="D22" s="2">
        <f>C22*0.9</f>
        <v>1.8697868016876902E-2</v>
      </c>
      <c r="E22" s="2">
        <f>C22*1.1</f>
        <v>2.2852949798405103E-2</v>
      </c>
      <c r="F22" s="3" t="s">
        <v>1</v>
      </c>
      <c r="G22" s="2" t="s">
        <v>0</v>
      </c>
    </row>
    <row r="23" spans="1:7" x14ac:dyDescent="0.2">
      <c r="A23" s="2" t="s">
        <v>58</v>
      </c>
      <c r="B23" s="2" t="s">
        <v>28</v>
      </c>
      <c r="C23" s="2">
        <v>2.7805E-3</v>
      </c>
      <c r="D23" s="2">
        <f t="shared" ref="D23:D38" si="8">C23*0.9</f>
        <v>2.5024500000000002E-3</v>
      </c>
      <c r="E23" s="2">
        <f t="shared" ref="E23:E38" si="9">C23*1.1</f>
        <v>3.0585500000000002E-3</v>
      </c>
      <c r="F23" s="3" t="s">
        <v>1</v>
      </c>
      <c r="G23" s="2" t="s">
        <v>0</v>
      </c>
    </row>
    <row r="24" spans="1:7" x14ac:dyDescent="0.2">
      <c r="A24" s="2" t="s">
        <v>99</v>
      </c>
      <c r="B24" s="2" t="s">
        <v>28</v>
      </c>
      <c r="C24" s="6">
        <v>6.8932999999999999E-7</v>
      </c>
      <c r="D24" s="2">
        <f t="shared" si="8"/>
        <v>6.2039700000000005E-7</v>
      </c>
      <c r="E24" s="2">
        <f t="shared" si="9"/>
        <v>7.5826300000000004E-7</v>
      </c>
      <c r="F24" s="3" t="s">
        <v>1</v>
      </c>
      <c r="G24" s="2" t="s">
        <v>0</v>
      </c>
    </row>
    <row r="25" spans="1:7" x14ac:dyDescent="0.2">
      <c r="A25" s="2" t="s">
        <v>59</v>
      </c>
      <c r="B25" s="2" t="s">
        <v>28</v>
      </c>
      <c r="C25" s="2">
        <v>4.4926000000000002E-3</v>
      </c>
      <c r="D25" s="2">
        <f t="shared" si="8"/>
        <v>4.0433400000000003E-3</v>
      </c>
      <c r="E25" s="2">
        <f t="shared" si="9"/>
        <v>4.941860000000001E-3</v>
      </c>
      <c r="F25" s="3" t="s">
        <v>1</v>
      </c>
      <c r="G25" s="2" t="s">
        <v>0</v>
      </c>
    </row>
    <row r="26" spans="1:7" x14ac:dyDescent="0.2">
      <c r="A26" s="2" t="s">
        <v>60</v>
      </c>
      <c r="B26" s="2" t="s">
        <v>28</v>
      </c>
      <c r="C26" s="2">
        <v>5.9407000000000001E-2</v>
      </c>
      <c r="D26" s="2">
        <f t="shared" si="8"/>
        <v>5.3466300000000001E-2</v>
      </c>
      <c r="E26" s="2">
        <f t="shared" si="9"/>
        <v>6.5347700000000009E-2</v>
      </c>
      <c r="F26" s="3" t="s">
        <v>1</v>
      </c>
      <c r="G26" s="2" t="s">
        <v>0</v>
      </c>
    </row>
    <row r="27" spans="1:7" x14ac:dyDescent="0.2">
      <c r="A27" s="2" t="s">
        <v>61</v>
      </c>
      <c r="B27" s="2" t="s">
        <v>28</v>
      </c>
      <c r="C27" s="2">
        <v>9.9498000000000003E-2</v>
      </c>
      <c r="D27" s="2">
        <f t="shared" si="8"/>
        <v>8.9548200000000008E-2</v>
      </c>
      <c r="E27" s="2">
        <f t="shared" si="9"/>
        <v>0.10944780000000001</v>
      </c>
      <c r="F27" s="3" t="s">
        <v>1</v>
      </c>
      <c r="G27" s="2" t="s">
        <v>0</v>
      </c>
    </row>
    <row r="28" spans="1:7" x14ac:dyDescent="0.2">
      <c r="A28" s="2" t="s">
        <v>89</v>
      </c>
      <c r="B28" s="2" t="s">
        <v>28</v>
      </c>
      <c r="C28" s="2">
        <v>2.2545E-3</v>
      </c>
      <c r="D28" s="2">
        <f t="shared" si="8"/>
        <v>2.0290500000000001E-3</v>
      </c>
      <c r="E28" s="2">
        <f t="shared" si="9"/>
        <v>2.4799500000000003E-3</v>
      </c>
      <c r="F28" s="3" t="s">
        <v>1</v>
      </c>
      <c r="G28" s="2" t="s">
        <v>0</v>
      </c>
    </row>
    <row r="29" spans="1:7" x14ac:dyDescent="0.2">
      <c r="A29" s="2" t="s">
        <v>90</v>
      </c>
      <c r="B29" s="2" t="s">
        <v>28</v>
      </c>
      <c r="C29" s="2">
        <v>3.6698E-3</v>
      </c>
      <c r="D29" s="2">
        <f t="shared" si="8"/>
        <v>3.3028200000000001E-3</v>
      </c>
      <c r="E29" s="2">
        <f t="shared" si="9"/>
        <v>4.0367800000000002E-3</v>
      </c>
      <c r="F29" s="3" t="s">
        <v>1</v>
      </c>
      <c r="G29" s="2" t="s">
        <v>0</v>
      </c>
    </row>
    <row r="30" spans="1:7" x14ac:dyDescent="0.2">
      <c r="A30" s="2" t="s">
        <v>104</v>
      </c>
      <c r="B30" s="2" t="s">
        <v>28</v>
      </c>
      <c r="C30" s="2">
        <v>1.1096000000000001E-3</v>
      </c>
      <c r="D30" s="2">
        <f t="shared" si="8"/>
        <v>9.9864000000000007E-4</v>
      </c>
      <c r="E30" s="2">
        <f t="shared" si="9"/>
        <v>1.2205600000000001E-3</v>
      </c>
      <c r="F30" s="3" t="s">
        <v>1</v>
      </c>
      <c r="G30" s="2" t="s">
        <v>0</v>
      </c>
    </row>
    <row r="31" spans="1:7" x14ac:dyDescent="0.2">
      <c r="A31" s="2" t="s">
        <v>100</v>
      </c>
      <c r="B31" s="2" t="s">
        <v>28</v>
      </c>
      <c r="C31" s="2">
        <v>4.8919000000000002E-3</v>
      </c>
      <c r="D31" s="2">
        <f t="shared" si="8"/>
        <v>4.4027100000000007E-3</v>
      </c>
      <c r="E31" s="2">
        <f t="shared" si="9"/>
        <v>5.3810900000000007E-3</v>
      </c>
      <c r="F31" s="3" t="s">
        <v>1</v>
      </c>
      <c r="G31" s="2" t="s">
        <v>0</v>
      </c>
    </row>
    <row r="32" spans="1:7" x14ac:dyDescent="0.2">
      <c r="A32" s="2" t="s">
        <v>79</v>
      </c>
      <c r="B32" s="2" t="s">
        <v>28</v>
      </c>
      <c r="C32" s="2">
        <v>597.08000000000004</v>
      </c>
      <c r="D32" s="2">
        <f t="shared" si="8"/>
        <v>537.37200000000007</v>
      </c>
      <c r="E32" s="2">
        <f t="shared" si="9"/>
        <v>656.78800000000012</v>
      </c>
      <c r="F32" s="3" t="s">
        <v>1</v>
      </c>
      <c r="G32" s="2" t="s">
        <v>0</v>
      </c>
    </row>
    <row r="33" spans="1:7" x14ac:dyDescent="0.2">
      <c r="A33" s="2" t="s">
        <v>62</v>
      </c>
      <c r="B33" s="2" t="s">
        <v>28</v>
      </c>
      <c r="C33" s="2">
        <v>1.9113999999999999E-3</v>
      </c>
      <c r="D33" s="2">
        <f t="shared" si="8"/>
        <v>1.7202599999999999E-3</v>
      </c>
      <c r="E33" s="2">
        <f t="shared" si="9"/>
        <v>2.10254E-3</v>
      </c>
      <c r="F33" s="3" t="s">
        <v>1</v>
      </c>
      <c r="G33" s="2" t="s">
        <v>0</v>
      </c>
    </row>
    <row r="34" spans="1:7" x14ac:dyDescent="0.2">
      <c r="A34" s="2" t="s">
        <v>63</v>
      </c>
      <c r="B34" s="2" t="s">
        <v>28</v>
      </c>
      <c r="C34" s="2">
        <v>8.4699000000000005E-4</v>
      </c>
      <c r="D34" s="2">
        <f t="shared" si="8"/>
        <v>7.6229100000000001E-4</v>
      </c>
      <c r="E34" s="2">
        <f t="shared" si="9"/>
        <v>9.3168900000000008E-4</v>
      </c>
      <c r="F34" s="3" t="s">
        <v>1</v>
      </c>
      <c r="G34" s="2" t="s">
        <v>0</v>
      </c>
    </row>
    <row r="35" spans="1:7" x14ac:dyDescent="0.2">
      <c r="A35" s="2" t="s">
        <v>91</v>
      </c>
      <c r="B35" s="2" t="s">
        <v>28</v>
      </c>
      <c r="C35" s="6">
        <v>5.0587999999999997E-5</v>
      </c>
      <c r="D35" s="2">
        <f t="shared" si="8"/>
        <v>4.5529199999999998E-5</v>
      </c>
      <c r="E35" s="2">
        <f t="shared" si="9"/>
        <v>5.5646800000000004E-5</v>
      </c>
      <c r="F35" s="3" t="s">
        <v>1</v>
      </c>
      <c r="G35" s="2" t="s">
        <v>0</v>
      </c>
    </row>
    <row r="36" spans="1:7" x14ac:dyDescent="0.2">
      <c r="A36" s="2" t="s">
        <v>101</v>
      </c>
      <c r="B36" s="2" t="s">
        <v>28</v>
      </c>
      <c r="C36" s="6">
        <v>1.4251E-5</v>
      </c>
      <c r="D36" s="2">
        <f t="shared" si="8"/>
        <v>1.28259E-5</v>
      </c>
      <c r="E36" s="2">
        <f t="shared" si="9"/>
        <v>1.5676100000000001E-5</v>
      </c>
      <c r="F36" s="3" t="s">
        <v>1</v>
      </c>
      <c r="G36" s="2" t="s">
        <v>0</v>
      </c>
    </row>
    <row r="37" spans="1:7" x14ac:dyDescent="0.2">
      <c r="A37" s="2" t="s">
        <v>92</v>
      </c>
      <c r="B37" s="2" t="s">
        <v>28</v>
      </c>
      <c r="C37" s="6">
        <v>9.5338000000000001E-5</v>
      </c>
      <c r="D37" s="2">
        <f t="shared" si="8"/>
        <v>8.5804200000000008E-5</v>
      </c>
      <c r="E37" s="2">
        <f t="shared" si="9"/>
        <v>1.0487180000000001E-4</v>
      </c>
      <c r="F37" s="3" t="s">
        <v>1</v>
      </c>
      <c r="G37" s="2" t="s">
        <v>0</v>
      </c>
    </row>
    <row r="38" spans="1:7" x14ac:dyDescent="0.2">
      <c r="A38" s="2" t="s">
        <v>102</v>
      </c>
      <c r="B38" s="2" t="s">
        <v>28</v>
      </c>
      <c r="C38" s="2">
        <v>1.3397999999999999E-3</v>
      </c>
      <c r="D38" s="2">
        <f t="shared" si="8"/>
        <v>1.20582E-3</v>
      </c>
      <c r="E38" s="2">
        <f t="shared" si="9"/>
        <v>1.4737800000000001E-3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4E52-5A7F-8142-BD9E-CE1C29D2C0B8}">
  <dimension ref="A1:G38"/>
  <sheetViews>
    <sheetView topLeftCell="A5" zoomScale="106" zoomScaleNormal="91" workbookViewId="0">
      <selection activeCell="C18" sqref="C18"/>
    </sheetView>
  </sheetViews>
  <sheetFormatPr baseColWidth="10" defaultRowHeight="16" x14ac:dyDescent="0.2"/>
  <cols>
    <col min="1" max="1" width="23.83203125" style="2" bestFit="1" customWidth="1"/>
    <col min="2" max="2" width="15" style="2" bestFit="1" customWidth="1"/>
    <col min="3" max="5" width="10.83203125" style="2"/>
    <col min="6" max="6" width="11.83203125" style="2" bestFit="1" customWidth="1"/>
    <col min="7" max="7" width="11.6640625" style="2" bestFit="1" customWidth="1"/>
    <col min="8" max="16384" width="10.83203125" style="2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21</v>
      </c>
      <c r="C2" s="2">
        <f>1.26/74049000*26843000</f>
        <v>0.45675404124296071</v>
      </c>
      <c r="D2" s="2">
        <f t="shared" ref="D2:D14" si="0">C2*0.9</f>
        <v>0.41107863711866466</v>
      </c>
      <c r="E2" s="2">
        <f t="shared" ref="E2:E14" si="1">C2*1.1</f>
        <v>0.50242944536725687</v>
      </c>
      <c r="F2" s="4" t="s">
        <v>1</v>
      </c>
      <c r="G2" s="5" t="s">
        <v>0</v>
      </c>
    </row>
    <row r="3" spans="1:7" x14ac:dyDescent="0.2">
      <c r="A3" s="2" t="s">
        <v>29</v>
      </c>
      <c r="B3" s="2" t="s">
        <v>21</v>
      </c>
      <c r="C3" s="2">
        <f>48.766/2500</f>
        <v>1.95064E-2</v>
      </c>
      <c r="D3" s="2">
        <f t="shared" si="0"/>
        <v>1.755576E-2</v>
      </c>
      <c r="E3" s="2">
        <f t="shared" si="1"/>
        <v>2.145704E-2</v>
      </c>
      <c r="F3" s="4" t="s">
        <v>1</v>
      </c>
      <c r="G3" s="5" t="s">
        <v>0</v>
      </c>
    </row>
    <row r="4" spans="1:7" x14ac:dyDescent="0.2">
      <c r="A4" s="3" t="s">
        <v>84</v>
      </c>
      <c r="B4" s="2" t="s">
        <v>21</v>
      </c>
      <c r="C4" s="2">
        <v>532.58000000000004</v>
      </c>
      <c r="D4" s="2">
        <f t="shared" si="0"/>
        <v>479.32200000000006</v>
      </c>
      <c r="E4" s="2">
        <f t="shared" si="1"/>
        <v>585.83800000000008</v>
      </c>
      <c r="F4" s="4" t="s">
        <v>1</v>
      </c>
      <c r="G4" s="5" t="s">
        <v>0</v>
      </c>
    </row>
    <row r="5" spans="1:7" x14ac:dyDescent="0.2">
      <c r="A5" s="3" t="s">
        <v>85</v>
      </c>
      <c r="B5" s="2" t="s">
        <v>21</v>
      </c>
      <c r="C5" s="2">
        <v>8314.4</v>
      </c>
      <c r="D5" s="2">
        <f t="shared" ref="D5" si="2">C5*0.9</f>
        <v>7482.96</v>
      </c>
      <c r="E5" s="2">
        <f t="shared" ref="E5" si="3">C5*1.1</f>
        <v>9145.84</v>
      </c>
      <c r="F5" s="3" t="s">
        <v>1</v>
      </c>
      <c r="G5" s="2" t="s">
        <v>0</v>
      </c>
    </row>
    <row r="6" spans="1:7" x14ac:dyDescent="0.2">
      <c r="A6" s="2" t="s">
        <v>93</v>
      </c>
      <c r="B6" s="2" t="s">
        <v>21</v>
      </c>
      <c r="C6" s="2">
        <v>1.2979000000000001</v>
      </c>
      <c r="D6" s="2">
        <f t="shared" si="0"/>
        <v>1.16811</v>
      </c>
      <c r="E6" s="2">
        <f t="shared" si="1"/>
        <v>1.4276900000000001</v>
      </c>
      <c r="F6" s="4" t="s">
        <v>1</v>
      </c>
      <c r="G6" s="5" t="s">
        <v>0</v>
      </c>
    </row>
    <row r="7" spans="1:7" x14ac:dyDescent="0.2">
      <c r="A7" s="2" t="s">
        <v>94</v>
      </c>
      <c r="B7" s="2" t="s">
        <v>21</v>
      </c>
      <c r="C7" s="2">
        <v>0.40516999999999997</v>
      </c>
      <c r="D7" s="2">
        <f t="shared" si="0"/>
        <v>0.364653</v>
      </c>
      <c r="E7" s="2">
        <f t="shared" si="1"/>
        <v>0.445687</v>
      </c>
      <c r="F7" s="3" t="s">
        <v>1</v>
      </c>
      <c r="G7" s="2" t="s">
        <v>0</v>
      </c>
    </row>
    <row r="8" spans="1:7" x14ac:dyDescent="0.2">
      <c r="A8" s="2" t="s">
        <v>95</v>
      </c>
      <c r="B8" s="2" t="s">
        <v>21</v>
      </c>
      <c r="C8" s="2">
        <v>0.41316999999999998</v>
      </c>
      <c r="D8" s="2">
        <f t="shared" ref="D8" si="4">C8*0.9</f>
        <v>0.37185299999999999</v>
      </c>
      <c r="E8" s="2">
        <f t="shared" ref="E8" si="5">C8*1.1</f>
        <v>0.45448700000000003</v>
      </c>
      <c r="F8" s="3" t="s">
        <v>1</v>
      </c>
      <c r="G8" s="2" t="s">
        <v>0</v>
      </c>
    </row>
    <row r="9" spans="1:7" x14ac:dyDescent="0.2">
      <c r="A9" s="2" t="s">
        <v>12</v>
      </c>
      <c r="B9" s="2" t="s">
        <v>21</v>
      </c>
      <c r="C9" s="2">
        <v>0.53532999999999997</v>
      </c>
      <c r="D9" s="2">
        <f t="shared" si="0"/>
        <v>0.48179699999999998</v>
      </c>
      <c r="E9" s="2">
        <f t="shared" si="1"/>
        <v>0.58886300000000003</v>
      </c>
      <c r="F9" s="3" t="s">
        <v>1</v>
      </c>
      <c r="G9" s="2" t="s">
        <v>0</v>
      </c>
    </row>
    <row r="10" spans="1:7" x14ac:dyDescent="0.2">
      <c r="A10" s="2" t="s">
        <v>13</v>
      </c>
      <c r="B10" s="2" t="s">
        <v>21</v>
      </c>
      <c r="C10" s="2">
        <f>0.39136/20+19/20*C24</f>
        <v>1.9678921999999998E-2</v>
      </c>
      <c r="D10" s="2">
        <f t="shared" si="0"/>
        <v>1.77110298E-2</v>
      </c>
      <c r="E10" s="2">
        <f t="shared" si="1"/>
        <v>2.16468142E-2</v>
      </c>
      <c r="F10" s="3" t="s">
        <v>1</v>
      </c>
      <c r="G10" s="2" t="s">
        <v>0</v>
      </c>
    </row>
    <row r="11" spans="1:7" x14ac:dyDescent="0.2">
      <c r="A11" s="2" t="s">
        <v>14</v>
      </c>
      <c r="B11" s="2" t="s">
        <v>21</v>
      </c>
      <c r="C11" s="2">
        <v>0.77015999999999996</v>
      </c>
      <c r="D11" s="2">
        <f t="shared" si="0"/>
        <v>0.69314399999999998</v>
      </c>
      <c r="E11" s="2">
        <f t="shared" si="1"/>
        <v>0.84717600000000004</v>
      </c>
      <c r="F11" s="3" t="s">
        <v>1</v>
      </c>
      <c r="G11" s="2" t="s">
        <v>0</v>
      </c>
    </row>
    <row r="12" spans="1:7" x14ac:dyDescent="0.2">
      <c r="A12" s="2" t="s">
        <v>15</v>
      </c>
      <c r="B12" s="2" t="s">
        <v>21</v>
      </c>
      <c r="C12" s="2">
        <v>0.81013999999999997</v>
      </c>
      <c r="D12" s="2">
        <f t="shared" si="0"/>
        <v>0.72912599999999994</v>
      </c>
      <c r="E12" s="2">
        <f t="shared" si="1"/>
        <v>0.891154</v>
      </c>
      <c r="F12" s="3" t="s">
        <v>1</v>
      </c>
      <c r="G12" s="2" t="s">
        <v>0</v>
      </c>
    </row>
    <row r="13" spans="1:7" x14ac:dyDescent="0.2">
      <c r="A13" s="2" t="s">
        <v>16</v>
      </c>
      <c r="B13" s="2" t="s">
        <v>21</v>
      </c>
      <c r="C13" s="2">
        <v>0.12584000000000001</v>
      </c>
      <c r="D13" s="2">
        <f t="shared" si="0"/>
        <v>0.11325600000000001</v>
      </c>
      <c r="E13" s="2">
        <f t="shared" si="1"/>
        <v>0.13842400000000002</v>
      </c>
      <c r="F13" s="3" t="s">
        <v>1</v>
      </c>
      <c r="G13" s="2" t="s">
        <v>0</v>
      </c>
    </row>
    <row r="14" spans="1:7" x14ac:dyDescent="0.2">
      <c r="A14" s="2" t="s">
        <v>17</v>
      </c>
      <c r="B14" s="2" t="s">
        <v>21</v>
      </c>
      <c r="C14" s="2">
        <v>0.33656000000000003</v>
      </c>
      <c r="D14" s="2">
        <f t="shared" si="0"/>
        <v>0.30290400000000001</v>
      </c>
      <c r="E14" s="2">
        <f t="shared" si="1"/>
        <v>0.37021600000000005</v>
      </c>
      <c r="F14" s="3" t="s">
        <v>1</v>
      </c>
      <c r="G14" s="2" t="s">
        <v>0</v>
      </c>
    </row>
    <row r="15" spans="1:7" x14ac:dyDescent="0.2">
      <c r="A15" s="2" t="s">
        <v>18</v>
      </c>
      <c r="B15" s="2" t="s">
        <v>21</v>
      </c>
      <c r="C15" s="2">
        <v>0.34682000000000002</v>
      </c>
      <c r="D15" s="2">
        <f>C15*0.9</f>
        <v>0.31213800000000003</v>
      </c>
      <c r="E15" s="2">
        <f>C15*1.1</f>
        <v>0.38150200000000006</v>
      </c>
      <c r="F15" s="4" t="s">
        <v>1</v>
      </c>
      <c r="G15" s="5" t="s">
        <v>0</v>
      </c>
    </row>
    <row r="16" spans="1:7" x14ac:dyDescent="0.2">
      <c r="A16" s="2" t="s">
        <v>86</v>
      </c>
      <c r="B16" s="2" t="s">
        <v>21</v>
      </c>
      <c r="C16" s="2">
        <f>-0.26205*115.03/245.41</f>
        <v>-0.12282959740841858</v>
      </c>
      <c r="D16" s="2">
        <f t="shared" ref="D16:D17" si="6">C16*0.9</f>
        <v>-0.11054663766757672</v>
      </c>
      <c r="E16" s="2">
        <f t="shared" ref="E16:E17" si="7">C16*1.1</f>
        <v>-0.13511255714926043</v>
      </c>
      <c r="F16" s="4" t="s">
        <v>1</v>
      </c>
      <c r="G16" s="5" t="s">
        <v>0</v>
      </c>
    </row>
    <row r="17" spans="1:7" x14ac:dyDescent="0.2">
      <c r="A17" s="2" t="s">
        <v>96</v>
      </c>
      <c r="B17" s="2" t="s">
        <v>21</v>
      </c>
      <c r="C17" s="2">
        <v>-0.72916999999999998</v>
      </c>
      <c r="D17" s="2">
        <f t="shared" si="6"/>
        <v>-0.65625299999999998</v>
      </c>
      <c r="E17" s="2">
        <f t="shared" si="7"/>
        <v>-0.80208699999999999</v>
      </c>
      <c r="F17" s="4" t="s">
        <v>1</v>
      </c>
      <c r="G17" s="5" t="s">
        <v>0</v>
      </c>
    </row>
    <row r="18" spans="1:7" x14ac:dyDescent="0.2">
      <c r="A18" s="2" t="s">
        <v>97</v>
      </c>
      <c r="B18" s="2" t="s">
        <v>21</v>
      </c>
      <c r="C18" s="2">
        <f>C36*24.624</f>
        <v>8.3822558399999997E-2</v>
      </c>
      <c r="D18" s="2">
        <f>C18*0.9</f>
        <v>7.5440302560000005E-2</v>
      </c>
      <c r="E18" s="2">
        <f>C18*1.1</f>
        <v>9.2204814240000002E-2</v>
      </c>
      <c r="F18" s="3" t="s">
        <v>1</v>
      </c>
      <c r="G18" s="2" t="s">
        <v>0</v>
      </c>
    </row>
    <row r="19" spans="1:7" x14ac:dyDescent="0.2">
      <c r="A19" s="2" t="s">
        <v>87</v>
      </c>
      <c r="B19" s="2" t="s">
        <v>21</v>
      </c>
      <c r="C19" s="2">
        <v>0.158</v>
      </c>
      <c r="D19" s="2">
        <f>C19*0.9</f>
        <v>0.14219999999999999</v>
      </c>
      <c r="E19" s="2">
        <f>C19*1.1</f>
        <v>0.17380000000000001</v>
      </c>
      <c r="F19" s="3" t="s">
        <v>1</v>
      </c>
      <c r="G19" s="2" t="s">
        <v>0</v>
      </c>
    </row>
    <row r="20" spans="1:7" x14ac:dyDescent="0.2">
      <c r="A20" s="2" t="s">
        <v>88</v>
      </c>
      <c r="B20" s="2" t="s">
        <v>21</v>
      </c>
      <c r="C20" s="2">
        <v>-0.25163999999999997</v>
      </c>
      <c r="D20" s="2">
        <f t="shared" ref="D20" si="8">C20*0.9</f>
        <v>-0.22647599999999998</v>
      </c>
      <c r="E20" s="2">
        <f t="shared" ref="E20" si="9">C20*1.1</f>
        <v>-0.27680399999999999</v>
      </c>
      <c r="F20" s="3" t="s">
        <v>1</v>
      </c>
      <c r="G20" s="2" t="s">
        <v>0</v>
      </c>
    </row>
    <row r="21" spans="1:7" x14ac:dyDescent="0.2">
      <c r="A21" s="2" t="s">
        <v>98</v>
      </c>
      <c r="B21" s="2" t="s">
        <v>21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991.65279880402068</v>
      </c>
      <c r="D21" s="2">
        <f>C21*0.9</f>
        <v>892.48751892361861</v>
      </c>
      <c r="E21" s="2">
        <f>C21*1.1</f>
        <v>1090.8180786844227</v>
      </c>
      <c r="F21" s="3" t="s">
        <v>1</v>
      </c>
      <c r="G21" s="2" t="s">
        <v>0</v>
      </c>
    </row>
    <row r="22" spans="1:7" x14ac:dyDescent="0.2">
      <c r="A22" s="2" t="s">
        <v>103</v>
      </c>
      <c r="B22" s="2" t="s">
        <v>21</v>
      </c>
      <c r="C22" s="2">
        <f>0.4168*C36+3.358*C35+0.206*C37+1.6569*C37+0.4856*C36+0.0149*C38+1.2669*C36+0.7722*C23+0.6177*C24+0.0349*C25+0.136*C26+0.0834*C27+0.0973*C28+0.0088*C29+1.301*C30</f>
        <v>4.0451319859820005</v>
      </c>
      <c r="D22" s="2">
        <f>C22*0.9</f>
        <v>3.6406187873838007</v>
      </c>
      <c r="E22" s="2">
        <f>C22*1.1</f>
        <v>4.4496451845802012</v>
      </c>
      <c r="F22" s="3" t="s">
        <v>1</v>
      </c>
      <c r="G22" s="2" t="s">
        <v>0</v>
      </c>
    </row>
    <row r="23" spans="1:7" x14ac:dyDescent="0.2">
      <c r="A23" s="2" t="s">
        <v>58</v>
      </c>
      <c r="B23" s="2" t="s">
        <v>21</v>
      </c>
      <c r="C23" s="2">
        <v>0.59950999999999999</v>
      </c>
      <c r="D23" s="2">
        <f t="shared" ref="D23:D37" si="10">C23*0.9</f>
        <v>0.53955900000000001</v>
      </c>
      <c r="E23" s="2">
        <f t="shared" ref="E23:E34" si="11">C23*1.1</f>
        <v>0.65946100000000007</v>
      </c>
      <c r="F23" s="3" t="s">
        <v>1</v>
      </c>
      <c r="G23" s="2" t="s">
        <v>0</v>
      </c>
    </row>
    <row r="24" spans="1:7" x14ac:dyDescent="0.2">
      <c r="A24" s="2" t="s">
        <v>99</v>
      </c>
      <c r="B24" s="2" t="s">
        <v>21</v>
      </c>
      <c r="C24" s="2">
        <v>1.1676E-4</v>
      </c>
      <c r="D24" s="2">
        <f t="shared" si="10"/>
        <v>1.05084E-4</v>
      </c>
      <c r="E24" s="2">
        <f t="shared" si="11"/>
        <v>1.28436E-4</v>
      </c>
      <c r="F24" s="3" t="s">
        <v>1</v>
      </c>
      <c r="G24" s="2" t="s">
        <v>0</v>
      </c>
    </row>
    <row r="25" spans="1:7" x14ac:dyDescent="0.2">
      <c r="A25" s="2" t="s">
        <v>59</v>
      </c>
      <c r="B25" s="2" t="s">
        <v>21</v>
      </c>
      <c r="C25" s="2">
        <v>0.87048999999999999</v>
      </c>
      <c r="D25" s="2">
        <f t="shared" si="10"/>
        <v>0.78344100000000005</v>
      </c>
      <c r="E25" s="2">
        <f t="shared" si="11"/>
        <v>0.95753900000000003</v>
      </c>
      <c r="F25" s="3" t="s">
        <v>1</v>
      </c>
      <c r="G25" s="2" t="s">
        <v>0</v>
      </c>
    </row>
    <row r="26" spans="1:7" x14ac:dyDescent="0.2">
      <c r="A26" s="2" t="s">
        <v>60</v>
      </c>
      <c r="B26" s="2" t="s">
        <v>21</v>
      </c>
      <c r="C26" s="2">
        <v>10.629</v>
      </c>
      <c r="D26" s="2">
        <f t="shared" si="10"/>
        <v>9.5661000000000005</v>
      </c>
      <c r="E26" s="2">
        <f t="shared" si="11"/>
        <v>11.6919</v>
      </c>
      <c r="F26" s="3" t="s">
        <v>1</v>
      </c>
      <c r="G26" s="2" t="s">
        <v>0</v>
      </c>
    </row>
    <row r="27" spans="1:7" x14ac:dyDescent="0.2">
      <c r="A27" s="2" t="s">
        <v>61</v>
      </c>
      <c r="B27" s="2" t="s">
        <v>21</v>
      </c>
      <c r="C27" s="2">
        <v>19.785</v>
      </c>
      <c r="D27" s="2">
        <f t="shared" si="10"/>
        <v>17.8065</v>
      </c>
      <c r="E27" s="2">
        <f t="shared" si="11"/>
        <v>21.763500000000001</v>
      </c>
      <c r="F27" s="3" t="s">
        <v>1</v>
      </c>
      <c r="G27" s="2" t="s">
        <v>0</v>
      </c>
    </row>
    <row r="28" spans="1:7" x14ac:dyDescent="0.2">
      <c r="A28" s="2" t="s">
        <v>89</v>
      </c>
      <c r="B28" s="2" t="s">
        <v>21</v>
      </c>
      <c r="C28" s="2">
        <v>0.47893999999999998</v>
      </c>
      <c r="D28" s="2">
        <f t="shared" si="10"/>
        <v>0.43104599999999998</v>
      </c>
      <c r="E28" s="2">
        <f t="shared" si="11"/>
        <v>0.52683400000000002</v>
      </c>
      <c r="F28" s="3" t="s">
        <v>1</v>
      </c>
      <c r="G28" s="2" t="s">
        <v>0</v>
      </c>
    </row>
    <row r="29" spans="1:7" x14ac:dyDescent="0.2">
      <c r="A29" s="2" t="s">
        <v>90</v>
      </c>
      <c r="B29" s="2" t="s">
        <v>21</v>
      </c>
      <c r="C29" s="2">
        <v>0.81013999999999997</v>
      </c>
      <c r="D29" s="2">
        <f t="shared" si="10"/>
        <v>0.72912599999999994</v>
      </c>
      <c r="E29" s="2">
        <f t="shared" si="11"/>
        <v>0.891154</v>
      </c>
      <c r="F29" s="3" t="s">
        <v>1</v>
      </c>
      <c r="G29" s="2" t="s">
        <v>0</v>
      </c>
    </row>
    <row r="30" spans="1:7" x14ac:dyDescent="0.2">
      <c r="A30" s="2" t="s">
        <v>104</v>
      </c>
      <c r="B30" s="2" t="s">
        <v>21</v>
      </c>
      <c r="C30" s="2">
        <v>0.25163999999999997</v>
      </c>
      <c r="D30" s="2">
        <f t="shared" si="10"/>
        <v>0.22647599999999998</v>
      </c>
      <c r="E30" s="2">
        <f t="shared" si="11"/>
        <v>0.27680399999999999</v>
      </c>
      <c r="F30" s="3" t="s">
        <v>1</v>
      </c>
      <c r="G30" s="2" t="s">
        <v>0</v>
      </c>
    </row>
    <row r="31" spans="1:7" x14ac:dyDescent="0.2">
      <c r="A31" s="2" t="s">
        <v>100</v>
      </c>
      <c r="B31" s="2" t="s">
        <v>21</v>
      </c>
      <c r="C31" s="2">
        <v>0.99434</v>
      </c>
      <c r="D31" s="2">
        <f t="shared" si="10"/>
        <v>0.89490599999999998</v>
      </c>
      <c r="E31" s="2">
        <f t="shared" si="11"/>
        <v>1.093774</v>
      </c>
      <c r="F31" s="3" t="s">
        <v>1</v>
      </c>
      <c r="G31" s="2" t="s">
        <v>0</v>
      </c>
    </row>
    <row r="32" spans="1:7" x14ac:dyDescent="0.2">
      <c r="A32" s="2" t="s">
        <v>79</v>
      </c>
      <c r="B32" s="2" t="s">
        <v>21</v>
      </c>
      <c r="C32" s="2">
        <v>168410</v>
      </c>
      <c r="D32" s="2">
        <f t="shared" si="10"/>
        <v>151569</v>
      </c>
      <c r="E32" s="2">
        <f t="shared" si="11"/>
        <v>185251.00000000003</v>
      </c>
      <c r="F32" s="3" t="s">
        <v>1</v>
      </c>
      <c r="G32" s="2" t="s">
        <v>0</v>
      </c>
    </row>
    <row r="33" spans="1:7" x14ac:dyDescent="0.2">
      <c r="A33" s="2" t="s">
        <v>62</v>
      </c>
      <c r="B33" s="2" t="s">
        <v>21</v>
      </c>
      <c r="C33" s="2">
        <v>0.24282000000000001</v>
      </c>
      <c r="D33" s="2">
        <f t="shared" si="10"/>
        <v>0.21853800000000001</v>
      </c>
      <c r="E33" s="2">
        <f t="shared" si="11"/>
        <v>0.26710200000000001</v>
      </c>
      <c r="F33" s="3" t="s">
        <v>1</v>
      </c>
      <c r="G33" s="2" t="s">
        <v>0</v>
      </c>
    </row>
    <row r="34" spans="1:7" x14ac:dyDescent="0.2">
      <c r="A34" s="2" t="s">
        <v>63</v>
      </c>
      <c r="B34" s="2" t="s">
        <v>21</v>
      </c>
      <c r="C34" s="2">
        <v>9.8525000000000001E-2</v>
      </c>
      <c r="D34" s="2">
        <f t="shared" si="10"/>
        <v>8.8672500000000001E-2</v>
      </c>
      <c r="E34" s="2">
        <f t="shared" si="11"/>
        <v>0.10837750000000002</v>
      </c>
      <c r="F34" s="3" t="s">
        <v>1</v>
      </c>
      <c r="G34" s="2" t="s">
        <v>0</v>
      </c>
    </row>
    <row r="35" spans="1:7" x14ac:dyDescent="0.2">
      <c r="A35" s="2" t="s">
        <v>91</v>
      </c>
      <c r="B35" s="2" t="s">
        <v>21</v>
      </c>
      <c r="C35" s="2">
        <v>8.2527999999999994E-3</v>
      </c>
      <c r="D35" s="2">
        <f t="shared" si="10"/>
        <v>7.42752E-3</v>
      </c>
      <c r="E35" s="2">
        <f t="shared" ref="E35:E37" si="12">C35*1.1</f>
        <v>9.0780800000000005E-3</v>
      </c>
      <c r="F35" s="3" t="s">
        <v>1</v>
      </c>
      <c r="G35" s="2" t="s">
        <v>0</v>
      </c>
    </row>
    <row r="36" spans="1:7" x14ac:dyDescent="0.2">
      <c r="A36" s="2" t="s">
        <v>101</v>
      </c>
      <c r="B36" s="2" t="s">
        <v>21</v>
      </c>
      <c r="C36" s="2">
        <v>3.4041000000000002E-3</v>
      </c>
      <c r="D36" s="2">
        <f t="shared" si="10"/>
        <v>3.0636900000000004E-3</v>
      </c>
      <c r="E36" s="2">
        <f t="shared" si="12"/>
        <v>3.7445100000000004E-3</v>
      </c>
      <c r="F36" s="3" t="s">
        <v>1</v>
      </c>
      <c r="G36" s="2" t="s">
        <v>0</v>
      </c>
    </row>
    <row r="37" spans="1:7" x14ac:dyDescent="0.2">
      <c r="A37" s="2" t="s">
        <v>92</v>
      </c>
      <c r="B37" s="2" t="s">
        <v>21</v>
      </c>
      <c r="C37" s="2">
        <v>2.0161999999999999E-2</v>
      </c>
      <c r="D37" s="2">
        <f t="shared" si="10"/>
        <v>1.81458E-2</v>
      </c>
      <c r="E37" s="2">
        <f t="shared" si="12"/>
        <v>2.2178200000000002E-2</v>
      </c>
      <c r="F37" s="3" t="s">
        <v>1</v>
      </c>
      <c r="G37" s="2" t="s">
        <v>0</v>
      </c>
    </row>
    <row r="38" spans="1:7" x14ac:dyDescent="0.2">
      <c r="A38" s="2" t="s">
        <v>102</v>
      </c>
      <c r="B38" s="2" t="s">
        <v>21</v>
      </c>
      <c r="C38" s="2">
        <v>0.158</v>
      </c>
      <c r="D38" s="2">
        <f>C38*0.9</f>
        <v>0.14219999999999999</v>
      </c>
      <c r="E38" s="2">
        <f>C38*1.1</f>
        <v>0.17380000000000001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A8C1-31D1-8447-9043-3E804D12662D}">
  <dimension ref="A1:G38"/>
  <sheetViews>
    <sheetView topLeftCell="A4" workbookViewId="0">
      <selection activeCell="C18" sqref="C18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22</v>
      </c>
      <c r="C2" s="2">
        <f>1.26/74049000*147170000</f>
        <v>2.5042093748733945</v>
      </c>
      <c r="D2" s="2">
        <f t="shared" ref="D2:D3" si="0">C2*0.9</f>
        <v>2.2537884373860551</v>
      </c>
      <c r="E2" s="2">
        <f t="shared" ref="E2:E3" si="1">C2*1.1</f>
        <v>2.7546303123607343</v>
      </c>
      <c r="F2" s="4" t="s">
        <v>1</v>
      </c>
      <c r="G2" s="5" t="s">
        <v>0</v>
      </c>
    </row>
    <row r="3" spans="1:7" x14ac:dyDescent="0.2">
      <c r="A3" s="2" t="s">
        <v>29</v>
      </c>
      <c r="B3" s="2" t="s">
        <v>22</v>
      </c>
      <c r="C3" s="2">
        <f>122.09/2500</f>
        <v>4.8836000000000004E-2</v>
      </c>
      <c r="D3" s="2">
        <f t="shared" si="0"/>
        <v>4.3952400000000003E-2</v>
      </c>
      <c r="E3" s="2">
        <f t="shared" si="1"/>
        <v>5.3719600000000006E-2</v>
      </c>
      <c r="F3" s="4" t="s">
        <v>1</v>
      </c>
      <c r="G3" s="5" t="s">
        <v>0</v>
      </c>
    </row>
    <row r="4" spans="1:7" x14ac:dyDescent="0.2">
      <c r="A4" s="3" t="s">
        <v>84</v>
      </c>
      <c r="B4" s="2" t="s">
        <v>22</v>
      </c>
      <c r="C4" s="2">
        <v>3736.8</v>
      </c>
      <c r="D4" s="2">
        <f t="shared" ref="D4:D17" si="2">C4*0.9</f>
        <v>3363.1200000000003</v>
      </c>
      <c r="E4" s="2">
        <f t="shared" ref="E4:E17" si="3">C4*1.1</f>
        <v>4110.4800000000005</v>
      </c>
      <c r="F4" s="4" t="s">
        <v>1</v>
      </c>
      <c r="G4" s="5" t="s">
        <v>0</v>
      </c>
    </row>
    <row r="5" spans="1:7" x14ac:dyDescent="0.2">
      <c r="A5" s="3" t="s">
        <v>85</v>
      </c>
      <c r="B5" s="2" t="s">
        <v>22</v>
      </c>
      <c r="C5" s="2">
        <v>57484</v>
      </c>
      <c r="D5" s="2">
        <f t="shared" ref="D5" si="4">C5*0.9</f>
        <v>51735.6</v>
      </c>
      <c r="E5" s="2">
        <f t="shared" ref="E5" si="5">C5*1.1</f>
        <v>63232.400000000009</v>
      </c>
      <c r="F5" s="3" t="s">
        <v>1</v>
      </c>
      <c r="G5" s="2" t="s">
        <v>0</v>
      </c>
    </row>
    <row r="6" spans="1:7" x14ac:dyDescent="0.2">
      <c r="A6" s="2" t="s">
        <v>93</v>
      </c>
      <c r="B6" s="2" t="s">
        <v>22</v>
      </c>
      <c r="C6" s="2">
        <v>7.2035999999999998</v>
      </c>
      <c r="D6" s="2">
        <f t="shared" si="2"/>
        <v>6.4832400000000003</v>
      </c>
      <c r="E6" s="2">
        <f t="shared" si="3"/>
        <v>7.9239600000000001</v>
      </c>
      <c r="F6" s="4" t="s">
        <v>1</v>
      </c>
      <c r="G6" s="5" t="s">
        <v>0</v>
      </c>
    </row>
    <row r="7" spans="1:7" x14ac:dyDescent="0.2">
      <c r="A7" s="2" t="s">
        <v>94</v>
      </c>
      <c r="B7" s="2" t="s">
        <v>22</v>
      </c>
      <c r="C7" s="2">
        <v>2.0272000000000001</v>
      </c>
      <c r="D7" s="2">
        <f t="shared" si="2"/>
        <v>1.8244800000000001</v>
      </c>
      <c r="E7" s="2">
        <f t="shared" si="3"/>
        <v>2.2299200000000003</v>
      </c>
      <c r="F7" s="3" t="s">
        <v>1</v>
      </c>
      <c r="G7" s="2" t="s">
        <v>0</v>
      </c>
    </row>
    <row r="8" spans="1:7" x14ac:dyDescent="0.2">
      <c r="A8" s="2" t="s">
        <v>95</v>
      </c>
      <c r="B8" s="2" t="s">
        <v>22</v>
      </c>
      <c r="C8" s="2">
        <v>1.7265999999999999</v>
      </c>
      <c r="D8" s="2">
        <f t="shared" si="2"/>
        <v>1.5539399999999999</v>
      </c>
      <c r="E8" s="2">
        <f t="shared" si="3"/>
        <v>1.8992599999999999</v>
      </c>
      <c r="F8" s="3" t="s">
        <v>1</v>
      </c>
      <c r="G8" s="2" t="s">
        <v>0</v>
      </c>
    </row>
    <row r="9" spans="1:7" x14ac:dyDescent="0.2">
      <c r="A9" s="2" t="s">
        <v>12</v>
      </c>
      <c r="B9" s="2" t="s">
        <v>22</v>
      </c>
      <c r="C9" s="2">
        <v>0.90847999999999995</v>
      </c>
      <c r="D9" s="2">
        <f t="shared" si="2"/>
        <v>0.81763200000000003</v>
      </c>
      <c r="E9" s="2">
        <f t="shared" si="3"/>
        <v>0.99932799999999999</v>
      </c>
      <c r="F9" s="3" t="s">
        <v>1</v>
      </c>
      <c r="G9" s="2" t="s">
        <v>0</v>
      </c>
    </row>
    <row r="10" spans="1:7" x14ac:dyDescent="0.2">
      <c r="A10" s="2" t="s">
        <v>13</v>
      </c>
      <c r="B10" s="2" t="s">
        <v>22</v>
      </c>
      <c r="C10" s="2">
        <f>1.3029/20+19/20*C24</f>
        <v>6.9909344999999998E-2</v>
      </c>
      <c r="D10" s="2">
        <f t="shared" si="2"/>
        <v>6.2918410499999994E-2</v>
      </c>
      <c r="E10" s="2">
        <f t="shared" si="3"/>
        <v>7.6900279500000002E-2</v>
      </c>
      <c r="F10" s="3" t="s">
        <v>1</v>
      </c>
      <c r="G10" s="2" t="s">
        <v>0</v>
      </c>
    </row>
    <row r="11" spans="1:7" x14ac:dyDescent="0.2">
      <c r="A11" s="2" t="s">
        <v>14</v>
      </c>
      <c r="B11" s="2" t="s">
        <v>22</v>
      </c>
      <c r="C11" s="2">
        <v>0.97877999999999998</v>
      </c>
      <c r="D11" s="2">
        <f t="shared" si="2"/>
        <v>0.88090199999999996</v>
      </c>
      <c r="E11" s="2">
        <f t="shared" si="3"/>
        <v>1.0766580000000001</v>
      </c>
      <c r="F11" s="3" t="s">
        <v>1</v>
      </c>
      <c r="G11" s="2" t="s">
        <v>0</v>
      </c>
    </row>
    <row r="12" spans="1:7" x14ac:dyDescent="0.2">
      <c r="A12" s="2" t="s">
        <v>15</v>
      </c>
      <c r="B12" s="2" t="s">
        <v>22</v>
      </c>
      <c r="C12" s="2">
        <v>0.42747000000000002</v>
      </c>
      <c r="D12" s="2">
        <f t="shared" si="2"/>
        <v>0.38472300000000004</v>
      </c>
      <c r="E12" s="2">
        <f t="shared" si="3"/>
        <v>0.47021700000000005</v>
      </c>
      <c r="F12" s="3" t="s">
        <v>1</v>
      </c>
      <c r="G12" s="2" t="s">
        <v>0</v>
      </c>
    </row>
    <row r="13" spans="1:7" x14ac:dyDescent="0.2">
      <c r="A13" s="2" t="s">
        <v>16</v>
      </c>
      <c r="B13" s="2" t="s">
        <v>22</v>
      </c>
      <c r="C13" s="2">
        <v>2.7949000000000002</v>
      </c>
      <c r="D13" s="2">
        <f t="shared" si="2"/>
        <v>2.5154100000000001</v>
      </c>
      <c r="E13" s="2">
        <f t="shared" si="3"/>
        <v>3.0743900000000006</v>
      </c>
      <c r="F13" s="3" t="s">
        <v>1</v>
      </c>
      <c r="G13" s="2" t="s">
        <v>0</v>
      </c>
    </row>
    <row r="14" spans="1:7" x14ac:dyDescent="0.2">
      <c r="A14" s="2" t="s">
        <v>17</v>
      </c>
      <c r="B14" s="2" t="s">
        <v>22</v>
      </c>
      <c r="C14" s="2">
        <v>0.77271999999999996</v>
      </c>
      <c r="D14" s="2">
        <f t="shared" si="2"/>
        <v>0.69544799999999996</v>
      </c>
      <c r="E14" s="2">
        <f t="shared" si="3"/>
        <v>0.84999200000000008</v>
      </c>
      <c r="F14" s="3" t="s">
        <v>1</v>
      </c>
      <c r="G14" s="2" t="s">
        <v>0</v>
      </c>
    </row>
    <row r="15" spans="1:7" x14ac:dyDescent="0.2">
      <c r="A15" s="2" t="s">
        <v>18</v>
      </c>
      <c r="B15" s="2" t="s">
        <v>22</v>
      </c>
      <c r="C15" s="2">
        <v>0.90305000000000002</v>
      </c>
      <c r="D15" s="2">
        <f t="shared" si="2"/>
        <v>0.81274500000000005</v>
      </c>
      <c r="E15" s="2">
        <f t="shared" si="3"/>
        <v>0.9933550000000001</v>
      </c>
      <c r="F15" s="4" t="s">
        <v>1</v>
      </c>
      <c r="G15" s="5" t="s">
        <v>0</v>
      </c>
    </row>
    <row r="16" spans="1:7" x14ac:dyDescent="0.2">
      <c r="A16" s="2" t="s">
        <v>86</v>
      </c>
      <c r="B16" s="2" t="s">
        <v>22</v>
      </c>
      <c r="C16" s="2">
        <f>-0.57519*115.03/245.41</f>
        <v>-0.2696063962348722</v>
      </c>
      <c r="D16" s="2">
        <f t="shared" si="2"/>
        <v>-0.24264575661138499</v>
      </c>
      <c r="E16" s="2">
        <f t="shared" si="3"/>
        <v>-0.29656703585835947</v>
      </c>
      <c r="F16" s="3" t="s">
        <v>1</v>
      </c>
      <c r="G16" s="5" t="s">
        <v>0</v>
      </c>
    </row>
    <row r="17" spans="1:7" x14ac:dyDescent="0.2">
      <c r="A17" s="2" t="s">
        <v>96</v>
      </c>
      <c r="B17" s="2" t="s">
        <v>22</v>
      </c>
      <c r="C17" s="2">
        <v>-3.4746000000000001</v>
      </c>
      <c r="D17" s="2">
        <f t="shared" si="2"/>
        <v>-3.1271400000000003</v>
      </c>
      <c r="E17" s="2">
        <f t="shared" si="3"/>
        <v>-3.8220600000000005</v>
      </c>
      <c r="F17" s="3" t="s">
        <v>1</v>
      </c>
      <c r="G17" s="5" t="s">
        <v>0</v>
      </c>
    </row>
    <row r="18" spans="1:7" x14ac:dyDescent="0.2">
      <c r="A18" s="2" t="s">
        <v>97</v>
      </c>
      <c r="B18" s="2" t="s">
        <v>22</v>
      </c>
      <c r="C18" s="2">
        <f>C36*24.624</f>
        <v>6.3446198400000001E-2</v>
      </c>
      <c r="D18" s="2">
        <f>C18*0.9</f>
        <v>5.7101578560000005E-2</v>
      </c>
      <c r="E18" s="2">
        <f>C18*1.1</f>
        <v>6.979081824000001E-2</v>
      </c>
      <c r="F18" s="3" t="s">
        <v>1</v>
      </c>
      <c r="G18" s="2" t="s">
        <v>0</v>
      </c>
    </row>
    <row r="19" spans="1:7" x14ac:dyDescent="0.2">
      <c r="A19" s="2" t="s">
        <v>87</v>
      </c>
      <c r="B19" s="2" t="s">
        <v>22</v>
      </c>
      <c r="C19" s="2">
        <v>0.26663999999999999</v>
      </c>
      <c r="D19" s="2">
        <f>C19*0.9</f>
        <v>0.23997599999999999</v>
      </c>
      <c r="E19" s="2">
        <f>C19*1.1</f>
        <v>0.29330400000000001</v>
      </c>
      <c r="F19" s="3" t="s">
        <v>1</v>
      </c>
      <c r="G19" s="2" t="s">
        <v>0</v>
      </c>
    </row>
    <row r="20" spans="1:7" x14ac:dyDescent="0.2">
      <c r="A20" s="2" t="s">
        <v>88</v>
      </c>
      <c r="B20" s="2" t="s">
        <v>22</v>
      </c>
      <c r="C20" s="2">
        <v>-0.18748000000000001</v>
      </c>
      <c r="D20" s="2">
        <f t="shared" ref="D20" si="6">C20*0.9</f>
        <v>-0.16873200000000002</v>
      </c>
      <c r="E20" s="2">
        <f t="shared" ref="E20" si="7">C20*1.1</f>
        <v>-0.20622800000000002</v>
      </c>
      <c r="F20" s="3" t="s">
        <v>1</v>
      </c>
      <c r="G20" s="2" t="s">
        <v>0</v>
      </c>
    </row>
    <row r="21" spans="1:7" x14ac:dyDescent="0.2">
      <c r="A21" s="2" t="s">
        <v>98</v>
      </c>
      <c r="B21" s="2" t="s">
        <v>22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15371.081540660998</v>
      </c>
      <c r="D21" s="2">
        <f>C21*0.9</f>
        <v>13833.973386594898</v>
      </c>
      <c r="E21" s="2">
        <f>C21*1.1</f>
        <v>16908.189694727098</v>
      </c>
      <c r="F21" s="3" t="s">
        <v>1</v>
      </c>
      <c r="G21" s="2" t="s">
        <v>0</v>
      </c>
    </row>
    <row r="22" spans="1:7" x14ac:dyDescent="0.2">
      <c r="A22" s="2" t="s">
        <v>103</v>
      </c>
      <c r="B22" s="2" t="s">
        <v>22</v>
      </c>
      <c r="C22" s="2">
        <f>0.4168*C36+3.358*C35+0.206*C37+1.6569*C37+0.4856*C36+0.0149*C38+1.2669*C36+0.7722*C23+0.6177*C24+0.0349*C25+0.136*C26+0.0834*C27+0.0973*C28+0.0088*C29+1.301*C30</f>
        <v>50.259645794350007</v>
      </c>
      <c r="D22" s="2">
        <f>C22*0.9</f>
        <v>45.233681214915009</v>
      </c>
      <c r="E22" s="2">
        <f>C22*1.1</f>
        <v>55.285610373785012</v>
      </c>
      <c r="F22" s="3" t="s">
        <v>1</v>
      </c>
      <c r="G22" s="2" t="s">
        <v>0</v>
      </c>
    </row>
    <row r="23" spans="1:7" x14ac:dyDescent="0.2">
      <c r="A23" s="2" t="s">
        <v>58</v>
      </c>
      <c r="B23" s="2" t="s">
        <v>22</v>
      </c>
      <c r="C23" s="2">
        <v>1.7233000000000001</v>
      </c>
      <c r="D23" s="2">
        <f t="shared" ref="D23:D37" si="8">C23*0.9</f>
        <v>1.5509700000000002</v>
      </c>
      <c r="E23" s="2">
        <f t="shared" ref="E23:E37" si="9">C23*1.1</f>
        <v>1.8956300000000001</v>
      </c>
      <c r="F23" s="3" t="s">
        <v>1</v>
      </c>
      <c r="G23" s="2" t="s">
        <v>0</v>
      </c>
    </row>
    <row r="24" spans="1:7" x14ac:dyDescent="0.2">
      <c r="A24" s="2" t="s">
        <v>99</v>
      </c>
      <c r="B24" s="2" t="s">
        <v>22</v>
      </c>
      <c r="C24" s="2">
        <v>5.0150999999999998E-3</v>
      </c>
      <c r="D24" s="2">
        <f t="shared" si="8"/>
        <v>4.5135899999999996E-3</v>
      </c>
      <c r="E24" s="2">
        <f t="shared" si="9"/>
        <v>5.5166099999999999E-3</v>
      </c>
      <c r="F24" s="3" t="s">
        <v>1</v>
      </c>
      <c r="G24" s="2" t="s">
        <v>0</v>
      </c>
    </row>
    <row r="25" spans="1:7" x14ac:dyDescent="0.2">
      <c r="A25" s="2" t="s">
        <v>59</v>
      </c>
      <c r="B25" s="2" t="s">
        <v>22</v>
      </c>
      <c r="C25" s="2">
        <v>2.5164</v>
      </c>
      <c r="D25" s="2">
        <f t="shared" si="8"/>
        <v>2.2647599999999999</v>
      </c>
      <c r="E25" s="2">
        <f t="shared" si="9"/>
        <v>2.7680400000000001</v>
      </c>
      <c r="F25" s="3" t="s">
        <v>1</v>
      </c>
      <c r="G25" s="2" t="s">
        <v>0</v>
      </c>
    </row>
    <row r="26" spans="1:7" x14ac:dyDescent="0.2">
      <c r="A26" s="2" t="s">
        <v>60</v>
      </c>
      <c r="B26" s="2" t="s">
        <v>22</v>
      </c>
      <c r="C26" s="2">
        <v>303.18</v>
      </c>
      <c r="D26" s="2">
        <f t="shared" si="8"/>
        <v>272.86200000000002</v>
      </c>
      <c r="E26" s="2">
        <f t="shared" si="9"/>
        <v>333.49800000000005</v>
      </c>
      <c r="F26" s="3" t="s">
        <v>1</v>
      </c>
      <c r="G26" s="2" t="s">
        <v>0</v>
      </c>
    </row>
    <row r="27" spans="1:7" x14ac:dyDescent="0.2">
      <c r="A27" s="2" t="s">
        <v>61</v>
      </c>
      <c r="B27" s="2" t="s">
        <v>22</v>
      </c>
      <c r="C27" s="2">
        <v>85.906000000000006</v>
      </c>
      <c r="D27" s="2">
        <f t="shared" si="8"/>
        <v>77.315400000000011</v>
      </c>
      <c r="E27" s="2">
        <f t="shared" si="9"/>
        <v>94.496600000000015</v>
      </c>
      <c r="F27" s="3" t="s">
        <v>1</v>
      </c>
      <c r="G27" s="2" t="s">
        <v>0</v>
      </c>
    </row>
    <row r="28" spans="1:7" x14ac:dyDescent="0.2">
      <c r="A28" s="2" t="s">
        <v>89</v>
      </c>
      <c r="B28" s="2" t="s">
        <v>22</v>
      </c>
      <c r="C28" s="2">
        <v>2.8032000000000001E-2</v>
      </c>
      <c r="D28" s="2">
        <f t="shared" si="8"/>
        <v>2.5228800000000003E-2</v>
      </c>
      <c r="E28" s="2">
        <f t="shared" si="9"/>
        <v>3.0835200000000004E-2</v>
      </c>
      <c r="F28" s="3" t="s">
        <v>1</v>
      </c>
      <c r="G28" s="2" t="s">
        <v>0</v>
      </c>
    </row>
    <row r="29" spans="1:7" x14ac:dyDescent="0.2">
      <c r="A29" s="2" t="s">
        <v>90</v>
      </c>
      <c r="B29" s="2" t="s">
        <v>22</v>
      </c>
      <c r="C29" s="2">
        <v>0.42747000000000002</v>
      </c>
      <c r="D29" s="2">
        <f t="shared" si="8"/>
        <v>0.38472300000000004</v>
      </c>
      <c r="E29" s="2">
        <f t="shared" si="9"/>
        <v>0.47021700000000005</v>
      </c>
      <c r="F29" s="3" t="s">
        <v>1</v>
      </c>
      <c r="G29" s="2" t="s">
        <v>0</v>
      </c>
    </row>
    <row r="30" spans="1:7" x14ac:dyDescent="0.2">
      <c r="A30" s="2" t="s">
        <v>104</v>
      </c>
      <c r="B30" s="2" t="s">
        <v>22</v>
      </c>
      <c r="C30" s="2">
        <v>0.18748000000000001</v>
      </c>
      <c r="D30" s="2">
        <f t="shared" si="8"/>
        <v>0.16873200000000002</v>
      </c>
      <c r="E30" s="2">
        <f t="shared" si="9"/>
        <v>0.20622800000000002</v>
      </c>
      <c r="F30" s="3" t="s">
        <v>1</v>
      </c>
      <c r="G30" s="2" t="s">
        <v>0</v>
      </c>
    </row>
    <row r="31" spans="1:7" x14ac:dyDescent="0.2">
      <c r="A31" s="2" t="s">
        <v>100</v>
      </c>
      <c r="B31" s="2" t="s">
        <v>22</v>
      </c>
      <c r="C31" s="2">
        <v>3.0363000000000002</v>
      </c>
      <c r="D31" s="2">
        <f t="shared" si="8"/>
        <v>2.7326700000000002</v>
      </c>
      <c r="E31" s="2">
        <f t="shared" si="9"/>
        <v>3.3399300000000007</v>
      </c>
      <c r="F31" s="3" t="s">
        <v>1</v>
      </c>
      <c r="G31" s="2" t="s">
        <v>0</v>
      </c>
    </row>
    <row r="32" spans="1:7" x14ac:dyDescent="0.2">
      <c r="A32" s="2" t="s">
        <v>79</v>
      </c>
      <c r="B32" s="2" t="s">
        <v>22</v>
      </c>
      <c r="C32" s="2">
        <v>2612400</v>
      </c>
      <c r="D32" s="2">
        <f t="shared" si="8"/>
        <v>2351160</v>
      </c>
      <c r="E32" s="2">
        <f t="shared" si="9"/>
        <v>2873640</v>
      </c>
      <c r="F32" s="3" t="s">
        <v>1</v>
      </c>
      <c r="G32" s="2" t="s">
        <v>0</v>
      </c>
    </row>
    <row r="33" spans="1:7" x14ac:dyDescent="0.2">
      <c r="A33" s="2" t="s">
        <v>62</v>
      </c>
      <c r="B33" s="2" t="s">
        <v>22</v>
      </c>
      <c r="C33" s="2">
        <v>0.57521</v>
      </c>
      <c r="D33" s="2">
        <f t="shared" si="8"/>
        <v>0.51768900000000007</v>
      </c>
      <c r="E33" s="2">
        <f t="shared" si="9"/>
        <v>0.63273100000000004</v>
      </c>
      <c r="F33" s="3" t="s">
        <v>1</v>
      </c>
      <c r="G33" s="2" t="s">
        <v>0</v>
      </c>
    </row>
    <row r="34" spans="1:7" x14ac:dyDescent="0.2">
      <c r="A34" s="2" t="s">
        <v>63</v>
      </c>
      <c r="B34" s="2" t="s">
        <v>22</v>
      </c>
      <c r="C34" s="2">
        <v>0.1681</v>
      </c>
      <c r="D34" s="2">
        <f t="shared" si="8"/>
        <v>0.15129000000000001</v>
      </c>
      <c r="E34" s="2">
        <f t="shared" si="9"/>
        <v>0.18491000000000002</v>
      </c>
      <c r="F34" s="3" t="s">
        <v>1</v>
      </c>
      <c r="G34" s="2" t="s">
        <v>0</v>
      </c>
    </row>
    <row r="35" spans="1:7" x14ac:dyDescent="0.2">
      <c r="A35" s="2" t="s">
        <v>91</v>
      </c>
      <c r="B35" s="2" t="s">
        <v>22</v>
      </c>
      <c r="C35" s="2">
        <v>2.5760999999999999E-2</v>
      </c>
      <c r="D35" s="2">
        <f t="shared" si="8"/>
        <v>2.3184900000000001E-2</v>
      </c>
      <c r="E35" s="2">
        <f t="shared" si="9"/>
        <v>2.83371E-2</v>
      </c>
      <c r="F35" s="3" t="s">
        <v>1</v>
      </c>
      <c r="G35" s="2" t="s">
        <v>0</v>
      </c>
    </row>
    <row r="36" spans="1:7" x14ac:dyDescent="0.2">
      <c r="A36" s="2" t="s">
        <v>101</v>
      </c>
      <c r="B36" s="2" t="s">
        <v>22</v>
      </c>
      <c r="C36" s="2">
        <v>2.5766000000000001E-3</v>
      </c>
      <c r="D36" s="2">
        <f t="shared" si="8"/>
        <v>2.3189400000000002E-3</v>
      </c>
      <c r="E36" s="2">
        <f t="shared" si="9"/>
        <v>2.8342600000000003E-3</v>
      </c>
      <c r="F36" s="3" t="s">
        <v>1</v>
      </c>
      <c r="G36" s="2" t="s">
        <v>0</v>
      </c>
    </row>
    <row r="37" spans="1:7" x14ac:dyDescent="0.2">
      <c r="A37" s="2" t="s">
        <v>92</v>
      </c>
      <c r="B37" s="2" t="s">
        <v>22</v>
      </c>
      <c r="C37" s="2">
        <v>5.0719E-2</v>
      </c>
      <c r="D37" s="2">
        <f t="shared" si="8"/>
        <v>4.5647100000000003E-2</v>
      </c>
      <c r="E37" s="2">
        <f t="shared" si="9"/>
        <v>5.5790900000000004E-2</v>
      </c>
      <c r="F37" s="3" t="s">
        <v>1</v>
      </c>
      <c r="G37" s="2" t="s">
        <v>0</v>
      </c>
    </row>
    <row r="38" spans="1:7" x14ac:dyDescent="0.2">
      <c r="A38" s="2" t="s">
        <v>102</v>
      </c>
      <c r="B38" s="2" t="s">
        <v>22</v>
      </c>
      <c r="C38" s="2">
        <v>0.26663999999999999</v>
      </c>
      <c r="D38" s="2">
        <f>C38*0.9</f>
        <v>0.23997599999999999</v>
      </c>
      <c r="E38" s="2">
        <f>C38*1.1</f>
        <v>0.29330400000000001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6322-9D61-AD41-A8B1-E5A60BE6F0EB}">
  <dimension ref="A1:G38"/>
  <sheetViews>
    <sheetView workbookViewId="0">
      <selection activeCell="C18" sqref="C18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3" max="3" width="14.16406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23</v>
      </c>
      <c r="C2" s="2">
        <f>1.26/74049000*27759</f>
        <v>4.7234047725154961E-4</v>
      </c>
      <c r="D2" s="2">
        <f t="shared" ref="D2:D5" si="0">C2*0.9</f>
        <v>4.2510642952639467E-4</v>
      </c>
      <c r="E2" s="2">
        <f t="shared" ref="E2:E5" si="1">C2*1.1</f>
        <v>5.1957452497670465E-4</v>
      </c>
      <c r="F2" s="4" t="s">
        <v>1</v>
      </c>
      <c r="G2" s="5" t="s">
        <v>0</v>
      </c>
    </row>
    <row r="3" spans="1:7" x14ac:dyDescent="0.2">
      <c r="A3" s="2" t="s">
        <v>29</v>
      </c>
      <c r="B3" s="2" t="s">
        <v>23</v>
      </c>
      <c r="C3" s="2">
        <f>0.060329/2500</f>
        <v>2.4131600000000001E-5</v>
      </c>
      <c r="D3" s="2">
        <f t="shared" si="0"/>
        <v>2.1718440000000001E-5</v>
      </c>
      <c r="E3" s="2">
        <f t="shared" si="1"/>
        <v>2.6544760000000004E-5</v>
      </c>
      <c r="F3" s="4" t="s">
        <v>1</v>
      </c>
      <c r="G3" s="5" t="s">
        <v>0</v>
      </c>
    </row>
    <row r="4" spans="1:7" x14ac:dyDescent="0.2">
      <c r="A4" s="3" t="s">
        <v>84</v>
      </c>
      <c r="B4" s="2" t="s">
        <v>23</v>
      </c>
      <c r="C4" s="2">
        <v>0.26469999999999999</v>
      </c>
      <c r="D4" s="2">
        <f t="shared" si="0"/>
        <v>0.23823</v>
      </c>
      <c r="E4" s="2">
        <f t="shared" si="1"/>
        <v>0.29117000000000004</v>
      </c>
      <c r="F4" s="4" t="s">
        <v>1</v>
      </c>
      <c r="G4" s="5" t="s">
        <v>0</v>
      </c>
    </row>
    <row r="5" spans="1:7" x14ac:dyDescent="0.2">
      <c r="A5" s="3" t="s">
        <v>85</v>
      </c>
      <c r="B5" s="2" t="s">
        <v>23</v>
      </c>
      <c r="C5" s="2">
        <v>4.2713000000000001</v>
      </c>
      <c r="D5" s="2">
        <f t="shared" si="0"/>
        <v>3.8441700000000001</v>
      </c>
      <c r="E5" s="2">
        <f t="shared" si="1"/>
        <v>4.6984300000000001</v>
      </c>
      <c r="F5" s="3" t="s">
        <v>1</v>
      </c>
      <c r="G5" s="2" t="s">
        <v>0</v>
      </c>
    </row>
    <row r="6" spans="1:7" x14ac:dyDescent="0.2">
      <c r="A6" s="2" t="s">
        <v>93</v>
      </c>
      <c r="B6" s="2" t="s">
        <v>23</v>
      </c>
      <c r="C6" s="2">
        <v>8.3217999999999996E-4</v>
      </c>
      <c r="D6" s="2">
        <f t="shared" ref="D6:D15" si="2">C6*0.9</f>
        <v>7.4896199999999994E-4</v>
      </c>
      <c r="E6" s="2">
        <f t="shared" ref="E6:E15" si="3">C6*1.1</f>
        <v>9.1539799999999999E-4</v>
      </c>
      <c r="F6" s="4" t="s">
        <v>1</v>
      </c>
      <c r="G6" s="5" t="s">
        <v>0</v>
      </c>
    </row>
    <row r="7" spans="1:7" x14ac:dyDescent="0.2">
      <c r="A7" s="2" t="s">
        <v>94</v>
      </c>
      <c r="B7" s="2" t="s">
        <v>23</v>
      </c>
      <c r="C7" s="2">
        <v>6.0428999999999995E-4</v>
      </c>
      <c r="D7" s="2">
        <f t="shared" si="2"/>
        <v>5.4386099999999998E-4</v>
      </c>
      <c r="E7" s="2">
        <f t="shared" si="3"/>
        <v>6.6471900000000003E-4</v>
      </c>
      <c r="F7" s="3" t="s">
        <v>1</v>
      </c>
      <c r="G7" s="2" t="s">
        <v>0</v>
      </c>
    </row>
    <row r="8" spans="1:7" x14ac:dyDescent="0.2">
      <c r="A8" s="2" t="s">
        <v>95</v>
      </c>
      <c r="B8" s="2" t="s">
        <v>23</v>
      </c>
      <c r="C8" s="2">
        <v>4.8310999999999997E-4</v>
      </c>
      <c r="D8" s="2">
        <f t="shared" ref="D8" si="4">C8*0.9</f>
        <v>4.3479899999999998E-4</v>
      </c>
      <c r="E8" s="2">
        <f t="shared" ref="E8" si="5">C8*1.1</f>
        <v>5.3142100000000002E-4</v>
      </c>
      <c r="F8" s="3" t="s">
        <v>1</v>
      </c>
      <c r="G8" s="2" t="s">
        <v>0</v>
      </c>
    </row>
    <row r="9" spans="1:7" x14ac:dyDescent="0.2">
      <c r="A9" s="2" t="s">
        <v>12</v>
      </c>
      <c r="B9" s="2" t="s">
        <v>23</v>
      </c>
      <c r="C9" s="2">
        <v>2.8322E-3</v>
      </c>
      <c r="D9" s="2">
        <f t="shared" si="2"/>
        <v>2.5489800000000002E-3</v>
      </c>
      <c r="E9" s="2">
        <f t="shared" si="3"/>
        <v>3.1154200000000003E-3</v>
      </c>
      <c r="F9" s="3" t="s">
        <v>1</v>
      </c>
      <c r="G9" s="2" t="s">
        <v>0</v>
      </c>
    </row>
    <row r="10" spans="1:7" x14ac:dyDescent="0.2">
      <c r="A10" s="2" t="s">
        <v>13</v>
      </c>
      <c r="B10" s="2" t="s">
        <v>23</v>
      </c>
      <c r="C10" s="6">
        <f>0.000079544/20+19/20*C24</f>
        <v>4.0466411999999999E-6</v>
      </c>
      <c r="D10" s="2">
        <f t="shared" si="2"/>
        <v>3.6419770799999999E-6</v>
      </c>
      <c r="E10" s="2">
        <f t="shared" si="3"/>
        <v>4.4513053199999999E-6</v>
      </c>
      <c r="F10" s="3" t="s">
        <v>1</v>
      </c>
      <c r="G10" s="2" t="s">
        <v>0</v>
      </c>
    </row>
    <row r="11" spans="1:7" x14ac:dyDescent="0.2">
      <c r="A11" s="2" t="s">
        <v>14</v>
      </c>
      <c r="B11" s="2" t="s">
        <v>23</v>
      </c>
      <c r="C11" s="2">
        <v>3.9766999999999998E-4</v>
      </c>
      <c r="D11" s="2">
        <f t="shared" si="2"/>
        <v>3.5790299999999996E-4</v>
      </c>
      <c r="E11" s="2">
        <f t="shared" si="3"/>
        <v>4.3743699999999999E-4</v>
      </c>
      <c r="F11" s="3" t="s">
        <v>1</v>
      </c>
      <c r="G11" s="2" t="s">
        <v>0</v>
      </c>
    </row>
    <row r="12" spans="1:7" x14ac:dyDescent="0.2">
      <c r="A12" s="2" t="s">
        <v>15</v>
      </c>
      <c r="B12" s="2" t="s">
        <v>23</v>
      </c>
      <c r="C12" s="2">
        <v>2.9415000000000001E-3</v>
      </c>
      <c r="D12" s="2">
        <f t="shared" si="2"/>
        <v>2.6473500000000001E-3</v>
      </c>
      <c r="E12" s="2">
        <f t="shared" si="3"/>
        <v>3.2356500000000005E-3</v>
      </c>
      <c r="F12" s="3" t="s">
        <v>1</v>
      </c>
      <c r="G12" s="2" t="s">
        <v>0</v>
      </c>
    </row>
    <row r="13" spans="1:7" x14ac:dyDescent="0.2">
      <c r="A13" s="2" t="s">
        <v>16</v>
      </c>
      <c r="B13" s="2" t="s">
        <v>23</v>
      </c>
      <c r="C13" s="2">
        <v>6.3606999999999997E-4</v>
      </c>
      <c r="D13" s="2">
        <f t="shared" si="2"/>
        <v>5.7246299999999994E-4</v>
      </c>
      <c r="E13" s="2">
        <f t="shared" si="3"/>
        <v>6.99677E-4</v>
      </c>
      <c r="F13" s="3" t="s">
        <v>1</v>
      </c>
      <c r="G13" s="2" t="s">
        <v>0</v>
      </c>
    </row>
    <row r="14" spans="1:7" x14ac:dyDescent="0.2">
      <c r="A14" s="2" t="s">
        <v>17</v>
      </c>
      <c r="B14" s="2" t="s">
        <v>23</v>
      </c>
      <c r="C14" s="2">
        <v>3.2907999999999999E-4</v>
      </c>
      <c r="D14" s="2">
        <f t="shared" si="2"/>
        <v>2.9617199999999998E-4</v>
      </c>
      <c r="E14" s="2">
        <f t="shared" si="3"/>
        <v>3.6198799999999999E-4</v>
      </c>
      <c r="F14" s="3" t="s">
        <v>1</v>
      </c>
      <c r="G14" s="2" t="s">
        <v>0</v>
      </c>
    </row>
    <row r="15" spans="1:7" x14ac:dyDescent="0.2">
      <c r="A15" s="2" t="s">
        <v>18</v>
      </c>
      <c r="B15" s="2" t="s">
        <v>23</v>
      </c>
      <c r="C15" s="2">
        <v>4.7381000000000003E-3</v>
      </c>
      <c r="D15" s="2">
        <f t="shared" si="2"/>
        <v>4.2642900000000004E-3</v>
      </c>
      <c r="E15" s="2">
        <f t="shared" si="3"/>
        <v>5.211910000000001E-3</v>
      </c>
      <c r="F15" s="4" t="s">
        <v>1</v>
      </c>
      <c r="G15" s="5" t="s">
        <v>0</v>
      </c>
    </row>
    <row r="16" spans="1:7" x14ac:dyDescent="0.2">
      <c r="A16" s="2" t="s">
        <v>86</v>
      </c>
      <c r="B16" s="2" t="s">
        <v>23</v>
      </c>
      <c r="C16" s="2">
        <f>-0.00037325*115.03/245.41</f>
        <v>-1.7495190701275417E-4</v>
      </c>
      <c r="D16" s="2">
        <f t="shared" ref="D16" si="6">C16*0.9</f>
        <v>-1.5745671631147877E-4</v>
      </c>
      <c r="E16" s="2">
        <f t="shared" ref="E16" si="7">C16*1.1</f>
        <v>-1.924470977140296E-4</v>
      </c>
      <c r="F16" s="4" t="s">
        <v>1</v>
      </c>
      <c r="G16" s="5" t="s">
        <v>0</v>
      </c>
    </row>
    <row r="17" spans="1:7" x14ac:dyDescent="0.2">
      <c r="A17" s="2" t="s">
        <v>96</v>
      </c>
      <c r="B17" s="2" t="s">
        <v>23</v>
      </c>
      <c r="C17" s="2">
        <v>-2.4632999999999999E-3</v>
      </c>
      <c r="D17" s="2">
        <f t="shared" ref="D17" si="8">C17*0.9</f>
        <v>-2.21697E-3</v>
      </c>
      <c r="E17" s="2">
        <f t="shared" ref="E17" si="9">C17*1.1</f>
        <v>-2.7096300000000002E-3</v>
      </c>
      <c r="F17" s="4" t="s">
        <v>1</v>
      </c>
      <c r="G17" s="5" t="s">
        <v>0</v>
      </c>
    </row>
    <row r="18" spans="1:7" x14ac:dyDescent="0.2">
      <c r="A18" s="2" t="s">
        <v>97</v>
      </c>
      <c r="B18" s="2" t="s">
        <v>23</v>
      </c>
      <c r="C18" s="6">
        <f>C36*24.624</f>
        <v>7.2539841599999995E-5</v>
      </c>
      <c r="D18" s="2">
        <f>C18*0.9</f>
        <v>6.5285857439999992E-5</v>
      </c>
      <c r="E18" s="2">
        <f>C18*1.1</f>
        <v>7.9793825759999997E-5</v>
      </c>
      <c r="F18" s="3" t="s">
        <v>1</v>
      </c>
      <c r="G18" s="2" t="s">
        <v>0</v>
      </c>
    </row>
    <row r="19" spans="1:7" x14ac:dyDescent="0.2">
      <c r="A19" s="2" t="s">
        <v>87</v>
      </c>
      <c r="B19" s="2" t="s">
        <v>23</v>
      </c>
      <c r="C19" s="6">
        <v>9.4215000000000005E-5</v>
      </c>
      <c r="D19" s="2">
        <f>C19*0.9</f>
        <v>8.4793500000000007E-5</v>
      </c>
      <c r="E19" s="2">
        <f>C19*1.1</f>
        <v>1.0363650000000002E-4</v>
      </c>
      <c r="F19" s="3" t="s">
        <v>1</v>
      </c>
      <c r="G19" s="2" t="s">
        <v>0</v>
      </c>
    </row>
    <row r="20" spans="1:7" x14ac:dyDescent="0.2">
      <c r="A20" s="2" t="s">
        <v>88</v>
      </c>
      <c r="B20" s="2" t="s">
        <v>23</v>
      </c>
      <c r="C20" s="2">
        <v>-1.0547E-3</v>
      </c>
      <c r="D20" s="2">
        <f>C20*0.9</f>
        <v>-9.4923000000000002E-4</v>
      </c>
      <c r="E20" s="2">
        <f>C20*1.1</f>
        <v>-1.1601700000000001E-3</v>
      </c>
      <c r="F20" s="3" t="s">
        <v>1</v>
      </c>
      <c r="G20" s="2" t="s">
        <v>0</v>
      </c>
    </row>
    <row r="21" spans="1:7" x14ac:dyDescent="0.2">
      <c r="A21" s="2" t="s">
        <v>98</v>
      </c>
      <c r="B21" s="2" t="s">
        <v>23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0.45019206857310357</v>
      </c>
      <c r="D21" s="2">
        <f>C21*0.9</f>
        <v>0.4051728617157932</v>
      </c>
      <c r="E21" s="2">
        <f>C21*1.1</f>
        <v>0.49521127543041399</v>
      </c>
      <c r="F21" s="3" t="s">
        <v>1</v>
      </c>
      <c r="G21" s="2" t="s">
        <v>0</v>
      </c>
    </row>
    <row r="22" spans="1:7" x14ac:dyDescent="0.2">
      <c r="A22" s="2" t="s">
        <v>103</v>
      </c>
      <c r="B22" s="2" t="s">
        <v>23</v>
      </c>
      <c r="C22" s="2">
        <f>0.4168*C36+3.358*C35+0.206*C37+1.6569*C37+0.4856*C36+0.0149*C38+1.2669*C36+0.7722*C23+0.6177*C24+0.0349*C25+0.136*C26+0.0834*C27+0.0973*C28+0.0088*C29+1.301*C30</f>
        <v>5.7494587842691998E-3</v>
      </c>
      <c r="D22" s="2">
        <f>C22*0.9</f>
        <v>5.1745129058422797E-3</v>
      </c>
      <c r="E22" s="2">
        <f>C22*1.1</f>
        <v>6.3244046626961198E-3</v>
      </c>
      <c r="F22" s="3" t="s">
        <v>1</v>
      </c>
      <c r="G22" s="2" t="s">
        <v>0</v>
      </c>
    </row>
    <row r="23" spans="1:7" x14ac:dyDescent="0.2">
      <c r="A23" s="2" t="s">
        <v>58</v>
      </c>
      <c r="B23" s="2" t="s">
        <v>23</v>
      </c>
      <c r="C23" s="2">
        <v>4.2278999999999998E-4</v>
      </c>
      <c r="D23" s="2">
        <f t="shared" ref="D23:D38" si="10">C23*0.9</f>
        <v>3.8051099999999999E-4</v>
      </c>
      <c r="E23" s="2">
        <f t="shared" ref="E23:E38" si="11">C23*1.1</f>
        <v>4.6506900000000003E-4</v>
      </c>
      <c r="F23" s="3" t="s">
        <v>1</v>
      </c>
      <c r="G23" s="2" t="s">
        <v>0</v>
      </c>
    </row>
    <row r="24" spans="1:7" x14ac:dyDescent="0.2">
      <c r="A24" s="2" t="s">
        <v>99</v>
      </c>
      <c r="B24" s="2" t="s">
        <v>23</v>
      </c>
      <c r="C24" s="6">
        <v>7.3095999999999995E-8</v>
      </c>
      <c r="D24" s="2">
        <f t="shared" si="10"/>
        <v>6.5786399999999999E-8</v>
      </c>
      <c r="E24" s="2">
        <f t="shared" si="11"/>
        <v>8.0405600000000004E-8</v>
      </c>
      <c r="F24" s="3" t="s">
        <v>1</v>
      </c>
      <c r="G24" s="2" t="s">
        <v>0</v>
      </c>
    </row>
    <row r="25" spans="1:7" x14ac:dyDescent="0.2">
      <c r="A25" s="2" t="s">
        <v>59</v>
      </c>
      <c r="B25" s="2" t="s">
        <v>23</v>
      </c>
      <c r="C25" s="2">
        <v>6.6304999999999999E-4</v>
      </c>
      <c r="D25" s="2">
        <f t="shared" si="10"/>
        <v>5.9674499999999998E-4</v>
      </c>
      <c r="E25" s="2">
        <f t="shared" si="11"/>
        <v>7.29355E-4</v>
      </c>
      <c r="F25" s="3" t="s">
        <v>1</v>
      </c>
      <c r="G25" s="2" t="s">
        <v>0</v>
      </c>
    </row>
    <row r="26" spans="1:7" x14ac:dyDescent="0.2">
      <c r="A26" s="2" t="s">
        <v>60</v>
      </c>
      <c r="B26" s="2" t="s">
        <v>23</v>
      </c>
      <c r="C26" s="2">
        <v>7.8753E-3</v>
      </c>
      <c r="D26" s="2">
        <f t="shared" si="10"/>
        <v>7.0877700000000002E-3</v>
      </c>
      <c r="E26" s="2">
        <f t="shared" si="11"/>
        <v>8.6628300000000016E-3</v>
      </c>
      <c r="F26" s="3" t="s">
        <v>1</v>
      </c>
      <c r="G26" s="2" t="s">
        <v>0</v>
      </c>
    </row>
    <row r="27" spans="1:7" x14ac:dyDescent="0.2">
      <c r="A27" s="2" t="s">
        <v>61</v>
      </c>
      <c r="B27" s="2" t="s">
        <v>23</v>
      </c>
      <c r="C27" s="2">
        <v>3.4404999999999998E-2</v>
      </c>
      <c r="D27" s="2">
        <f t="shared" si="10"/>
        <v>3.0964499999999999E-2</v>
      </c>
      <c r="E27" s="2">
        <f t="shared" si="11"/>
        <v>3.7845500000000004E-2</v>
      </c>
      <c r="F27" s="3" t="s">
        <v>1</v>
      </c>
      <c r="G27" s="2" t="s">
        <v>0</v>
      </c>
    </row>
    <row r="28" spans="1:7" x14ac:dyDescent="0.2">
      <c r="A28" s="2" t="s">
        <v>89</v>
      </c>
      <c r="B28" s="2" t="s">
        <v>23</v>
      </c>
      <c r="C28" s="6">
        <v>4.1992E-5</v>
      </c>
      <c r="D28" s="2">
        <f t="shared" si="10"/>
        <v>3.7792800000000002E-5</v>
      </c>
      <c r="E28" s="2">
        <f t="shared" si="11"/>
        <v>4.6191200000000006E-5</v>
      </c>
      <c r="F28" s="3" t="s">
        <v>1</v>
      </c>
      <c r="G28" s="2" t="s">
        <v>0</v>
      </c>
    </row>
    <row r="29" spans="1:7" x14ac:dyDescent="0.2">
      <c r="A29" s="2" t="s">
        <v>90</v>
      </c>
      <c r="B29" s="2" t="s">
        <v>23</v>
      </c>
      <c r="C29" s="2">
        <v>2.9415000000000001E-3</v>
      </c>
      <c r="D29" s="2">
        <f t="shared" si="10"/>
        <v>2.6473500000000001E-3</v>
      </c>
      <c r="E29" s="2">
        <f t="shared" si="11"/>
        <v>3.2356500000000005E-3</v>
      </c>
      <c r="F29" s="3" t="s">
        <v>1</v>
      </c>
      <c r="G29" s="2" t="s">
        <v>0</v>
      </c>
    </row>
    <row r="30" spans="1:7" x14ac:dyDescent="0.2">
      <c r="A30" s="2" t="s">
        <v>104</v>
      </c>
      <c r="B30" s="2" t="s">
        <v>23</v>
      </c>
      <c r="C30" s="2">
        <v>1.0547E-3</v>
      </c>
      <c r="D30" s="2">
        <f t="shared" si="10"/>
        <v>9.4923000000000002E-4</v>
      </c>
      <c r="E30" s="2">
        <f t="shared" si="11"/>
        <v>1.1601700000000001E-3</v>
      </c>
      <c r="F30" s="3" t="s">
        <v>1</v>
      </c>
      <c r="G30" s="2" t="s">
        <v>0</v>
      </c>
    </row>
    <row r="31" spans="1:7" x14ac:dyDescent="0.2">
      <c r="A31" s="2" t="s">
        <v>100</v>
      </c>
      <c r="B31" s="2" t="s">
        <v>23</v>
      </c>
      <c r="C31" s="2">
        <v>4.2365000000000002E-4</v>
      </c>
      <c r="D31" s="2">
        <f t="shared" si="10"/>
        <v>3.8128500000000003E-4</v>
      </c>
      <c r="E31" s="2">
        <f t="shared" si="11"/>
        <v>4.6601500000000007E-4</v>
      </c>
      <c r="F31" s="3" t="s">
        <v>1</v>
      </c>
      <c r="G31" s="2" t="s">
        <v>0</v>
      </c>
    </row>
    <row r="32" spans="1:7" x14ac:dyDescent="0.2">
      <c r="A32" s="2" t="s">
        <v>79</v>
      </c>
      <c r="B32" s="2" t="s">
        <v>23</v>
      </c>
      <c r="C32" s="2">
        <v>76.453999999999994</v>
      </c>
      <c r="D32" s="2">
        <f t="shared" si="10"/>
        <v>68.808599999999998</v>
      </c>
      <c r="E32" s="2">
        <f t="shared" si="11"/>
        <v>84.099400000000003</v>
      </c>
      <c r="F32" s="3" t="s">
        <v>1</v>
      </c>
      <c r="G32" s="2" t="s">
        <v>0</v>
      </c>
    </row>
    <row r="33" spans="1:7" x14ac:dyDescent="0.2">
      <c r="A33" s="2" t="s">
        <v>62</v>
      </c>
      <c r="B33" s="2" t="s">
        <v>23</v>
      </c>
      <c r="C33" s="2">
        <v>2.285E-4</v>
      </c>
      <c r="D33" s="2">
        <f t="shared" si="10"/>
        <v>2.0565000000000001E-4</v>
      </c>
      <c r="E33" s="2">
        <f t="shared" si="11"/>
        <v>2.5135000000000001E-4</v>
      </c>
      <c r="F33" s="3" t="s">
        <v>1</v>
      </c>
      <c r="G33" s="2" t="s">
        <v>0</v>
      </c>
    </row>
    <row r="34" spans="1:7" x14ac:dyDescent="0.2">
      <c r="A34" s="2" t="s">
        <v>63</v>
      </c>
      <c r="B34" s="2" t="s">
        <v>23</v>
      </c>
      <c r="C34" s="6">
        <v>6.1297999999999995E-5</v>
      </c>
      <c r="D34" s="2">
        <f t="shared" si="10"/>
        <v>5.5168199999999998E-5</v>
      </c>
      <c r="E34" s="2">
        <f t="shared" si="11"/>
        <v>6.7427800000000005E-5</v>
      </c>
      <c r="F34" s="3" t="s">
        <v>1</v>
      </c>
      <c r="G34" s="2" t="s">
        <v>0</v>
      </c>
    </row>
    <row r="35" spans="1:7" x14ac:dyDescent="0.2">
      <c r="A35" s="2" t="s">
        <v>91</v>
      </c>
      <c r="B35" s="2" t="s">
        <v>23</v>
      </c>
      <c r="C35" s="6">
        <v>5.9869999999999996E-6</v>
      </c>
      <c r="D35" s="2">
        <f t="shared" si="10"/>
        <v>5.3882999999999997E-6</v>
      </c>
      <c r="E35" s="2">
        <f t="shared" si="11"/>
        <v>6.5857000000000003E-6</v>
      </c>
      <c r="F35" s="3" t="s">
        <v>1</v>
      </c>
      <c r="G35" s="2" t="s">
        <v>0</v>
      </c>
    </row>
    <row r="36" spans="1:7" x14ac:dyDescent="0.2">
      <c r="A36" s="2" t="s">
        <v>101</v>
      </c>
      <c r="B36" s="2" t="s">
        <v>23</v>
      </c>
      <c r="C36" s="6">
        <v>2.9459E-6</v>
      </c>
      <c r="D36" s="2">
        <f t="shared" si="10"/>
        <v>2.6513100000000002E-6</v>
      </c>
      <c r="E36" s="2">
        <f t="shared" si="11"/>
        <v>3.2404900000000003E-6</v>
      </c>
      <c r="F36" s="3" t="s">
        <v>1</v>
      </c>
      <c r="G36" s="2" t="s">
        <v>0</v>
      </c>
    </row>
    <row r="37" spans="1:7" x14ac:dyDescent="0.2">
      <c r="A37" s="2" t="s">
        <v>92</v>
      </c>
      <c r="B37" s="2" t="s">
        <v>23</v>
      </c>
      <c r="C37" s="6">
        <v>1.5750999999999999E-5</v>
      </c>
      <c r="D37" s="2">
        <f t="shared" si="10"/>
        <v>1.4175899999999999E-5</v>
      </c>
      <c r="E37" s="2">
        <f t="shared" si="11"/>
        <v>1.73261E-5</v>
      </c>
      <c r="F37" s="3" t="s">
        <v>1</v>
      </c>
      <c r="G37" s="2" t="s">
        <v>0</v>
      </c>
    </row>
    <row r="38" spans="1:7" x14ac:dyDescent="0.2">
      <c r="A38" s="2" t="s">
        <v>102</v>
      </c>
      <c r="B38" s="2" t="s">
        <v>23</v>
      </c>
      <c r="C38" s="6">
        <v>9.4215000000000005E-5</v>
      </c>
      <c r="D38" s="2">
        <f t="shared" si="10"/>
        <v>8.4793500000000007E-5</v>
      </c>
      <c r="E38" s="2">
        <f t="shared" si="11"/>
        <v>1.0363650000000002E-4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K38"/>
  <sheetViews>
    <sheetView workbookViewId="0">
      <selection activeCell="C18" sqref="C18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</cols>
  <sheetData>
    <row r="1" spans="1:11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11" x14ac:dyDescent="0.2">
      <c r="A2" s="2" t="s">
        <v>83</v>
      </c>
      <c r="B2" s="2" t="s">
        <v>11</v>
      </c>
      <c r="C2" s="2">
        <v>1.26</v>
      </c>
      <c r="D2" s="2">
        <f t="shared" ref="D2:D5" si="0">C2*0.9</f>
        <v>1.1340000000000001</v>
      </c>
      <c r="E2" s="2">
        <f t="shared" ref="E2:E5" si="1">C2*1.1</f>
        <v>1.3860000000000001</v>
      </c>
      <c r="F2" s="4" t="s">
        <v>1</v>
      </c>
      <c r="G2" s="5" t="s">
        <v>0</v>
      </c>
    </row>
    <row r="3" spans="1:11" x14ac:dyDescent="0.2">
      <c r="A3" s="2" t="s">
        <v>29</v>
      </c>
      <c r="B3" s="2" t="s">
        <v>11</v>
      </c>
      <c r="C3" s="2">
        <f>282.37/2500</f>
        <v>0.11294800000000001</v>
      </c>
      <c r="D3" s="2">
        <f t="shared" si="0"/>
        <v>0.10165320000000001</v>
      </c>
      <c r="E3" s="2">
        <f t="shared" si="1"/>
        <v>0.12424280000000001</v>
      </c>
      <c r="F3" s="4" t="s">
        <v>1</v>
      </c>
      <c r="G3" s="5" t="s">
        <v>0</v>
      </c>
    </row>
    <row r="4" spans="1:11" x14ac:dyDescent="0.2">
      <c r="A4" s="3" t="s">
        <v>84</v>
      </c>
      <c r="B4" s="2" t="s">
        <v>11</v>
      </c>
      <c r="C4" s="2">
        <v>670.18</v>
      </c>
      <c r="D4" s="2">
        <f t="shared" si="0"/>
        <v>603.16199999999992</v>
      </c>
      <c r="E4" s="2">
        <f t="shared" si="1"/>
        <v>737.19799999999998</v>
      </c>
      <c r="F4" s="4" t="s">
        <v>1</v>
      </c>
      <c r="G4" s="5" t="s">
        <v>0</v>
      </c>
    </row>
    <row r="5" spans="1:11" x14ac:dyDescent="0.2">
      <c r="A5" s="3" t="s">
        <v>85</v>
      </c>
      <c r="B5" s="2" t="s">
        <v>11</v>
      </c>
      <c r="C5" s="2">
        <v>12540</v>
      </c>
      <c r="D5" s="2">
        <f t="shared" si="0"/>
        <v>11286</v>
      </c>
      <c r="E5" s="2">
        <f t="shared" si="1"/>
        <v>13794.000000000002</v>
      </c>
      <c r="F5" s="3" t="s">
        <v>1</v>
      </c>
      <c r="G5" s="2" t="s">
        <v>0</v>
      </c>
    </row>
    <row r="6" spans="1:11" x14ac:dyDescent="0.2">
      <c r="A6" s="2" t="s">
        <v>93</v>
      </c>
      <c r="B6" s="2" t="s">
        <v>11</v>
      </c>
      <c r="C6" s="2">
        <v>4.8562000000000003</v>
      </c>
      <c r="D6" s="2">
        <f t="shared" ref="D6:D15" si="2">C6*0.9</f>
        <v>4.3705800000000004</v>
      </c>
      <c r="E6" s="2">
        <f t="shared" ref="E6:E15" si="3">C6*1.1</f>
        <v>5.3418200000000011</v>
      </c>
      <c r="F6" s="4" t="s">
        <v>1</v>
      </c>
      <c r="G6" s="5" t="s">
        <v>0</v>
      </c>
    </row>
    <row r="7" spans="1:11" x14ac:dyDescent="0.2">
      <c r="A7" s="2" t="s">
        <v>94</v>
      </c>
      <c r="B7" s="2" t="s">
        <v>11</v>
      </c>
      <c r="C7" s="2">
        <v>2.0028000000000001</v>
      </c>
      <c r="D7" s="2">
        <f t="shared" si="2"/>
        <v>1.8025200000000001</v>
      </c>
      <c r="E7" s="2">
        <f t="shared" si="3"/>
        <v>2.2030800000000004</v>
      </c>
      <c r="F7" s="3" t="s">
        <v>1</v>
      </c>
      <c r="G7" s="2" t="s">
        <v>0</v>
      </c>
    </row>
    <row r="8" spans="1:11" x14ac:dyDescent="0.2">
      <c r="A8" s="2" t="s">
        <v>95</v>
      </c>
      <c r="B8" s="2" t="s">
        <v>11</v>
      </c>
      <c r="C8" s="2">
        <v>2.169</v>
      </c>
      <c r="D8" s="2">
        <f t="shared" ref="D8" si="4">C8*0.9</f>
        <v>1.9521000000000002</v>
      </c>
      <c r="E8" s="2">
        <f t="shared" ref="E8" si="5">C8*1.1</f>
        <v>2.3859000000000004</v>
      </c>
      <c r="F8" s="3" t="s">
        <v>1</v>
      </c>
      <c r="G8" s="2" t="s">
        <v>0</v>
      </c>
    </row>
    <row r="9" spans="1:11" x14ac:dyDescent="0.2">
      <c r="A9" s="2" t="s">
        <v>12</v>
      </c>
      <c r="B9" s="2" t="s">
        <v>11</v>
      </c>
      <c r="C9" s="2">
        <v>2.2663000000000002</v>
      </c>
      <c r="D9" s="2">
        <f t="shared" si="2"/>
        <v>2.0396700000000001</v>
      </c>
      <c r="E9" s="2">
        <f t="shared" si="3"/>
        <v>2.4929300000000003</v>
      </c>
      <c r="F9" s="3" t="s">
        <v>1</v>
      </c>
      <c r="G9" s="2" t="s">
        <v>0</v>
      </c>
    </row>
    <row r="10" spans="1:11" x14ac:dyDescent="0.2">
      <c r="A10" s="2" t="s">
        <v>13</v>
      </c>
      <c r="B10" s="2" t="s">
        <v>11</v>
      </c>
      <c r="C10" s="2">
        <f>0.15837/20+19/20*C24</f>
        <v>8.2056660000000003E-3</v>
      </c>
      <c r="D10" s="2">
        <f t="shared" si="2"/>
        <v>7.3850994000000001E-3</v>
      </c>
      <c r="E10" s="2">
        <f t="shared" si="3"/>
        <v>9.0262326000000014E-3</v>
      </c>
      <c r="F10" s="3" t="s">
        <v>1</v>
      </c>
      <c r="G10" s="2" t="s">
        <v>0</v>
      </c>
    </row>
    <row r="11" spans="1:11" x14ac:dyDescent="0.2">
      <c r="A11" s="2" t="s">
        <v>14</v>
      </c>
      <c r="B11" s="2" t="s">
        <v>11</v>
      </c>
      <c r="C11" s="2">
        <v>2.8778999999999999</v>
      </c>
      <c r="D11" s="2">
        <f t="shared" si="2"/>
        <v>2.5901100000000001</v>
      </c>
      <c r="E11" s="2">
        <f t="shared" si="3"/>
        <v>3.1656900000000001</v>
      </c>
      <c r="F11" s="3" t="s">
        <v>1</v>
      </c>
      <c r="G11" s="2" t="s">
        <v>0</v>
      </c>
    </row>
    <row r="12" spans="1:11" x14ac:dyDescent="0.2">
      <c r="A12" s="2" t="s">
        <v>15</v>
      </c>
      <c r="B12" s="2" t="s">
        <v>11</v>
      </c>
      <c r="C12" s="2">
        <v>1.5624</v>
      </c>
      <c r="D12" s="2">
        <f t="shared" si="2"/>
        <v>1.4061600000000001</v>
      </c>
      <c r="E12" s="2">
        <f t="shared" si="3"/>
        <v>1.7186400000000002</v>
      </c>
      <c r="F12" s="3" t="s">
        <v>1</v>
      </c>
      <c r="G12" s="2" t="s">
        <v>0</v>
      </c>
    </row>
    <row r="13" spans="1:11" x14ac:dyDescent="0.2">
      <c r="A13" s="2" t="s">
        <v>16</v>
      </c>
      <c r="B13" s="2" t="s">
        <v>11</v>
      </c>
      <c r="C13" s="2">
        <v>1.1606000000000001</v>
      </c>
      <c r="D13" s="2">
        <f t="shared" si="2"/>
        <v>1.04454</v>
      </c>
      <c r="E13" s="2">
        <f t="shared" si="3"/>
        <v>1.2766600000000001</v>
      </c>
      <c r="F13" s="3" t="s">
        <v>1</v>
      </c>
      <c r="G13" s="2" t="s">
        <v>0</v>
      </c>
    </row>
    <row r="14" spans="1:11" x14ac:dyDescent="0.2">
      <c r="A14" s="2" t="s">
        <v>17</v>
      </c>
      <c r="B14" s="2" t="s">
        <v>11</v>
      </c>
      <c r="C14" s="2">
        <v>1.2514000000000001</v>
      </c>
      <c r="D14" s="2">
        <f t="shared" si="2"/>
        <v>1.12626</v>
      </c>
      <c r="E14" s="2">
        <f t="shared" si="3"/>
        <v>1.3765400000000001</v>
      </c>
      <c r="F14" s="3" t="s">
        <v>1</v>
      </c>
      <c r="G14" s="2" t="s">
        <v>0</v>
      </c>
    </row>
    <row r="15" spans="1:11" x14ac:dyDescent="0.2">
      <c r="A15" s="2" t="s">
        <v>18</v>
      </c>
      <c r="B15" s="2" t="s">
        <v>11</v>
      </c>
      <c r="C15" s="2">
        <v>1.5249999999999999</v>
      </c>
      <c r="D15" s="2">
        <f t="shared" si="2"/>
        <v>1.3725000000000001</v>
      </c>
      <c r="E15" s="2">
        <f t="shared" si="3"/>
        <v>1.6775</v>
      </c>
      <c r="F15" s="4" t="s">
        <v>1</v>
      </c>
      <c r="G15" s="5" t="s">
        <v>0</v>
      </c>
      <c r="K15">
        <f>1/19*44</f>
        <v>2.3157894736842106</v>
      </c>
    </row>
    <row r="16" spans="1:11" x14ac:dyDescent="0.2">
      <c r="A16" s="2" t="s">
        <v>86</v>
      </c>
      <c r="B16" s="2" t="s">
        <v>11</v>
      </c>
      <c r="C16" s="2">
        <f>-0.89786*115.03/245.41</f>
        <v>-0.42085015199054648</v>
      </c>
      <c r="D16" s="2">
        <f t="shared" ref="D16:D17" si="6">C16*0.9</f>
        <v>-0.37876513679149182</v>
      </c>
      <c r="E16" s="2">
        <f t="shared" ref="E16:E17" si="7">C16*1.1</f>
        <v>-0.46293516718960115</v>
      </c>
      <c r="F16" s="4" t="s">
        <v>1</v>
      </c>
      <c r="G16" s="5" t="s">
        <v>0</v>
      </c>
    </row>
    <row r="17" spans="1:7" x14ac:dyDescent="0.2">
      <c r="A17" s="2" t="s">
        <v>96</v>
      </c>
      <c r="B17" s="2" t="s">
        <v>11</v>
      </c>
      <c r="C17" s="2">
        <v>-1.2499</v>
      </c>
      <c r="D17" s="2">
        <f t="shared" si="6"/>
        <v>-1.1249100000000001</v>
      </c>
      <c r="E17" s="2">
        <f t="shared" si="7"/>
        <v>-1.3748900000000002</v>
      </c>
      <c r="F17" s="4" t="s">
        <v>1</v>
      </c>
      <c r="G17" s="5" t="s">
        <v>0</v>
      </c>
    </row>
    <row r="18" spans="1:7" x14ac:dyDescent="0.2">
      <c r="A18" s="2" t="s">
        <v>97</v>
      </c>
      <c r="B18" s="2" t="s">
        <v>11</v>
      </c>
      <c r="C18" s="9">
        <f>C36*24.624</f>
        <v>1.584234288</v>
      </c>
      <c r="D18" s="2">
        <f>C18*0.9</f>
        <v>1.4258108592000001</v>
      </c>
      <c r="E18" s="2">
        <f>C18*1.1</f>
        <v>1.7426577168000001</v>
      </c>
      <c r="F18" s="3" t="s">
        <v>1</v>
      </c>
      <c r="G18" s="2" t="s">
        <v>0</v>
      </c>
    </row>
    <row r="19" spans="1:7" x14ac:dyDescent="0.2">
      <c r="A19" s="2" t="s">
        <v>87</v>
      </c>
      <c r="B19" s="2" t="s">
        <v>11</v>
      </c>
      <c r="C19" s="2">
        <v>0.67847999999999997</v>
      </c>
      <c r="D19" s="2">
        <f>C19*0.9</f>
        <v>0.61063199999999995</v>
      </c>
      <c r="E19" s="2">
        <f>C19*1.1</f>
        <v>0.74632799999999999</v>
      </c>
      <c r="F19" s="3" t="s">
        <v>1</v>
      </c>
      <c r="G19" s="2" t="s">
        <v>0</v>
      </c>
    </row>
    <row r="20" spans="1:7" x14ac:dyDescent="0.2">
      <c r="A20" s="2" t="s">
        <v>88</v>
      </c>
      <c r="B20" s="2" t="s">
        <v>11</v>
      </c>
      <c r="C20" s="2">
        <v>-0.47693999999999998</v>
      </c>
      <c r="D20" s="2">
        <f>C20*0.9</f>
        <v>-0.42924599999999996</v>
      </c>
      <c r="E20" s="2">
        <f>C20*1.1</f>
        <v>-0.52463400000000004</v>
      </c>
      <c r="F20" s="3" t="s">
        <v>1</v>
      </c>
      <c r="G20" s="2" t="s">
        <v>0</v>
      </c>
    </row>
    <row r="21" spans="1:7" x14ac:dyDescent="0.2">
      <c r="A21" s="2" t="s">
        <v>98</v>
      </c>
      <c r="B21" s="2" t="s">
        <v>11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484.7595334326262</v>
      </c>
      <c r="D21" s="2">
        <f>C21*0.9</f>
        <v>436.28358008936357</v>
      </c>
      <c r="E21" s="2">
        <f>C21*1.1</f>
        <v>533.23548677588883</v>
      </c>
      <c r="F21" s="3" t="s">
        <v>1</v>
      </c>
      <c r="G21" s="2" t="s">
        <v>0</v>
      </c>
    </row>
    <row r="22" spans="1:7" x14ac:dyDescent="0.2">
      <c r="A22" s="2" t="s">
        <v>103</v>
      </c>
      <c r="B22" s="2" t="s">
        <v>11</v>
      </c>
      <c r="C22" s="2">
        <f>0.4168*C36+3.358*C35+0.206*C37+1.6569*C37+0.4856*C36+0.0149*C38+1.2669*C36+0.7722*C23+0.6177*C24+0.0349*C25+0.136*C26+0.0834*C27+0.0973*C28+0.0088*C29+1.301*C30</f>
        <v>6.1901145644560005</v>
      </c>
      <c r="D22" s="2">
        <f>C22*0.9</f>
        <v>5.5711031080104005</v>
      </c>
      <c r="E22" s="2">
        <f>C22*1.1</f>
        <v>6.8091260209016014</v>
      </c>
      <c r="F22" s="3" t="s">
        <v>1</v>
      </c>
      <c r="G22" s="2" t="s">
        <v>0</v>
      </c>
    </row>
    <row r="23" spans="1:7" x14ac:dyDescent="0.2">
      <c r="A23" s="2" t="s">
        <v>58</v>
      </c>
      <c r="B23" s="2" t="s">
        <v>11</v>
      </c>
      <c r="C23" s="2">
        <v>1.5975999999999999</v>
      </c>
      <c r="D23" s="2">
        <f t="shared" ref="D23:D37" si="8">C23*0.9</f>
        <v>1.43784</v>
      </c>
      <c r="E23" s="2">
        <f t="shared" ref="E23:E37" si="9">C23*1.1</f>
        <v>1.75736</v>
      </c>
      <c r="F23" s="3" t="s">
        <v>1</v>
      </c>
      <c r="G23" s="2" t="s">
        <v>0</v>
      </c>
    </row>
    <row r="24" spans="1:7" x14ac:dyDescent="0.2">
      <c r="A24" s="2" t="s">
        <v>99</v>
      </c>
      <c r="B24" s="2" t="s">
        <v>11</v>
      </c>
      <c r="C24" s="2">
        <v>3.0227999999999999E-4</v>
      </c>
      <c r="D24" s="2">
        <f t="shared" si="8"/>
        <v>2.72052E-4</v>
      </c>
      <c r="E24" s="2">
        <f t="shared" si="9"/>
        <v>3.3250800000000002E-4</v>
      </c>
      <c r="F24" s="3" t="s">
        <v>1</v>
      </c>
      <c r="G24" s="2" t="s">
        <v>0</v>
      </c>
    </row>
    <row r="25" spans="1:7" x14ac:dyDescent="0.2">
      <c r="A25" s="2" t="s">
        <v>59</v>
      </c>
      <c r="B25" s="2" t="s">
        <v>11</v>
      </c>
      <c r="C25" s="2">
        <v>1.3290999999999999</v>
      </c>
      <c r="D25" s="2">
        <f t="shared" si="8"/>
        <v>1.1961900000000001</v>
      </c>
      <c r="E25" s="2">
        <f t="shared" si="9"/>
        <v>1.46201</v>
      </c>
      <c r="F25" s="3" t="s">
        <v>1</v>
      </c>
      <c r="G25" s="2" t="s">
        <v>0</v>
      </c>
    </row>
    <row r="26" spans="1:7" x14ac:dyDescent="0.2">
      <c r="A26" s="2" t="s">
        <v>60</v>
      </c>
      <c r="B26" s="2" t="s">
        <v>11</v>
      </c>
      <c r="C26" s="2">
        <v>7.9394999999999998</v>
      </c>
      <c r="D26" s="2">
        <f t="shared" si="8"/>
        <v>7.1455500000000001</v>
      </c>
      <c r="E26" s="2">
        <f t="shared" si="9"/>
        <v>8.7334500000000013</v>
      </c>
      <c r="F26" s="3" t="s">
        <v>1</v>
      </c>
      <c r="G26" s="2" t="s">
        <v>0</v>
      </c>
    </row>
    <row r="27" spans="1:7" x14ac:dyDescent="0.2">
      <c r="A27" s="2" t="s">
        <v>61</v>
      </c>
      <c r="B27" s="2" t="s">
        <v>11</v>
      </c>
      <c r="C27" s="2">
        <v>31.053000000000001</v>
      </c>
      <c r="D27" s="2">
        <f t="shared" si="8"/>
        <v>27.947700000000001</v>
      </c>
      <c r="E27" s="2">
        <f t="shared" si="9"/>
        <v>34.158300000000004</v>
      </c>
      <c r="F27" s="3" t="s">
        <v>1</v>
      </c>
      <c r="G27" s="2" t="s">
        <v>0</v>
      </c>
    </row>
    <row r="28" spans="1:7" x14ac:dyDescent="0.2">
      <c r="A28" s="2" t="s">
        <v>89</v>
      </c>
      <c r="B28" s="2" t="s">
        <v>11</v>
      </c>
      <c r="C28" s="2">
        <v>0.12414</v>
      </c>
      <c r="D28" s="2">
        <f t="shared" si="8"/>
        <v>0.11172600000000001</v>
      </c>
      <c r="E28" s="2">
        <f t="shared" si="9"/>
        <v>0.13655400000000001</v>
      </c>
      <c r="F28" s="3" t="s">
        <v>1</v>
      </c>
      <c r="G28" s="2" t="s">
        <v>0</v>
      </c>
    </row>
    <row r="29" spans="1:7" x14ac:dyDescent="0.2">
      <c r="A29" s="2" t="s">
        <v>90</v>
      </c>
      <c r="B29" s="2" t="s">
        <v>11</v>
      </c>
      <c r="C29" s="2">
        <v>1.5624</v>
      </c>
      <c r="D29" s="2">
        <f t="shared" si="8"/>
        <v>1.4061600000000001</v>
      </c>
      <c r="E29" s="2">
        <f t="shared" si="9"/>
        <v>1.7186400000000002</v>
      </c>
      <c r="F29" s="3" t="s">
        <v>1</v>
      </c>
      <c r="G29" s="2" t="s">
        <v>0</v>
      </c>
    </row>
    <row r="30" spans="1:7" x14ac:dyDescent="0.2">
      <c r="A30" s="2" t="s">
        <v>104</v>
      </c>
      <c r="B30" s="2" t="s">
        <v>11</v>
      </c>
      <c r="C30" s="2">
        <v>0.47693999999999998</v>
      </c>
      <c r="D30" s="2">
        <f t="shared" si="8"/>
        <v>0.42924599999999996</v>
      </c>
      <c r="E30" s="2">
        <f t="shared" si="9"/>
        <v>0.52463400000000004</v>
      </c>
      <c r="F30" s="3" t="s">
        <v>1</v>
      </c>
      <c r="G30" s="2" t="s">
        <v>0</v>
      </c>
    </row>
    <row r="31" spans="1:7" x14ac:dyDescent="0.2">
      <c r="A31" s="2" t="s">
        <v>100</v>
      </c>
      <c r="B31" s="2" t="s">
        <v>11</v>
      </c>
      <c r="C31" s="2">
        <v>2.9998</v>
      </c>
      <c r="D31" s="2">
        <f t="shared" si="8"/>
        <v>2.6998199999999999</v>
      </c>
      <c r="E31" s="2">
        <f t="shared" si="9"/>
        <v>3.2997800000000002</v>
      </c>
      <c r="F31" s="3" t="s">
        <v>1</v>
      </c>
      <c r="G31" s="2" t="s">
        <v>0</v>
      </c>
    </row>
    <row r="32" spans="1:7" x14ac:dyDescent="0.2">
      <c r="A32" s="2" t="s">
        <v>79</v>
      </c>
      <c r="B32" s="2" t="s">
        <v>11</v>
      </c>
      <c r="C32" s="2">
        <v>81893</v>
      </c>
      <c r="D32" s="2">
        <f t="shared" si="8"/>
        <v>73703.7</v>
      </c>
      <c r="E32" s="2">
        <f t="shared" si="9"/>
        <v>90082.3</v>
      </c>
      <c r="F32" s="3" t="s">
        <v>1</v>
      </c>
      <c r="G32" s="2" t="s">
        <v>0</v>
      </c>
    </row>
    <row r="33" spans="1:7" x14ac:dyDescent="0.2">
      <c r="A33" s="2" t="s">
        <v>62</v>
      </c>
      <c r="B33" s="2" t="s">
        <v>11</v>
      </c>
      <c r="C33" s="2">
        <v>0.94164000000000003</v>
      </c>
      <c r="D33" s="2">
        <f t="shared" si="8"/>
        <v>0.84747600000000001</v>
      </c>
      <c r="E33" s="2">
        <f t="shared" si="9"/>
        <v>1.0358040000000002</v>
      </c>
      <c r="F33" s="3" t="s">
        <v>1</v>
      </c>
      <c r="G33" s="2" t="s">
        <v>0</v>
      </c>
    </row>
    <row r="34" spans="1:7" x14ac:dyDescent="0.2">
      <c r="A34" s="2" t="s">
        <v>63</v>
      </c>
      <c r="B34" s="2" t="s">
        <v>11</v>
      </c>
      <c r="C34" s="2">
        <v>0.41977999999999999</v>
      </c>
      <c r="D34" s="2">
        <f t="shared" si="8"/>
        <v>0.37780199999999997</v>
      </c>
      <c r="E34" s="2">
        <f t="shared" si="9"/>
        <v>0.461758</v>
      </c>
      <c r="F34" s="3" t="s">
        <v>1</v>
      </c>
      <c r="G34" s="2" t="s">
        <v>0</v>
      </c>
    </row>
    <row r="35" spans="1:7" x14ac:dyDescent="0.2">
      <c r="A35" s="2" t="s">
        <v>91</v>
      </c>
      <c r="B35" s="2" t="s">
        <v>11</v>
      </c>
      <c r="C35" s="2">
        <v>6.6032999999999994E-2</v>
      </c>
      <c r="D35" s="2">
        <f t="shared" si="8"/>
        <v>5.9429699999999995E-2</v>
      </c>
      <c r="E35" s="2">
        <f t="shared" si="9"/>
        <v>7.2636300000000001E-2</v>
      </c>
      <c r="F35" s="3" t="s">
        <v>1</v>
      </c>
      <c r="G35" s="2" t="s">
        <v>0</v>
      </c>
    </row>
    <row r="36" spans="1:7" x14ac:dyDescent="0.2">
      <c r="A36" s="2" t="s">
        <v>101</v>
      </c>
      <c r="B36" s="2" t="s">
        <v>11</v>
      </c>
      <c r="C36" s="2">
        <v>6.4337000000000005E-2</v>
      </c>
      <c r="D36" s="2">
        <f t="shared" si="8"/>
        <v>5.7903300000000005E-2</v>
      </c>
      <c r="E36" s="2">
        <f t="shared" si="9"/>
        <v>7.0770700000000006E-2</v>
      </c>
      <c r="F36" s="3" t="s">
        <v>1</v>
      </c>
      <c r="G36" s="2" t="s">
        <v>0</v>
      </c>
    </row>
    <row r="37" spans="1:7" x14ac:dyDescent="0.2">
      <c r="A37" s="2" t="s">
        <v>92</v>
      </c>
      <c r="B37" s="2" t="s">
        <v>11</v>
      </c>
      <c r="C37" s="2">
        <v>0.11946</v>
      </c>
      <c r="D37" s="2">
        <f t="shared" si="8"/>
        <v>0.107514</v>
      </c>
      <c r="E37" s="2">
        <f t="shared" si="9"/>
        <v>0.131406</v>
      </c>
      <c r="F37" s="3" t="s">
        <v>1</v>
      </c>
      <c r="G37" s="2" t="s">
        <v>0</v>
      </c>
    </row>
    <row r="38" spans="1:7" x14ac:dyDescent="0.2">
      <c r="A38" s="2" t="s">
        <v>102</v>
      </c>
      <c r="B38" s="2" t="s">
        <v>11</v>
      </c>
      <c r="C38" s="2">
        <v>0.67847999999999997</v>
      </c>
      <c r="D38" s="2">
        <f>C38*0.9</f>
        <v>0.61063199999999995</v>
      </c>
      <c r="E38" s="2">
        <f>C38*1.1</f>
        <v>0.74632799999999999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89A2-98D2-704F-AF44-C2497A6C7B0D}">
  <dimension ref="A1:G38"/>
  <sheetViews>
    <sheetView workbookViewId="0">
      <selection activeCell="C18" sqref="C18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3" max="3" width="14.832031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24</v>
      </c>
      <c r="C2" s="2">
        <f>1.26/74049000*4.2208</f>
        <v>7.1820119110318827E-8</v>
      </c>
      <c r="D2" s="2">
        <f t="shared" ref="D2:D3" si="0">C2*0.9</f>
        <v>6.4638107199286951E-8</v>
      </c>
      <c r="E2" s="2">
        <f t="shared" ref="E2:E3" si="1">C2*1.1</f>
        <v>7.9002131021350716E-8</v>
      </c>
      <c r="F2" s="4" t="s">
        <v>1</v>
      </c>
      <c r="G2" s="5" t="s">
        <v>0</v>
      </c>
    </row>
    <row r="3" spans="1:7" x14ac:dyDescent="0.2">
      <c r="A3" s="2" t="s">
        <v>29</v>
      </c>
      <c r="B3" s="2" t="s">
        <v>24</v>
      </c>
      <c r="C3" s="6">
        <f>0.000015044/2500</f>
        <v>6.0176000000000004E-9</v>
      </c>
      <c r="D3" s="2">
        <f t="shared" si="0"/>
        <v>5.4158400000000006E-9</v>
      </c>
      <c r="E3" s="2">
        <f t="shared" si="1"/>
        <v>6.619360000000001E-9</v>
      </c>
      <c r="F3" s="4" t="s">
        <v>1</v>
      </c>
      <c r="G3" s="5" t="s">
        <v>0</v>
      </c>
    </row>
    <row r="4" spans="1:7" x14ac:dyDescent="0.2">
      <c r="A4" s="3" t="s">
        <v>84</v>
      </c>
      <c r="B4" s="2" t="s">
        <v>24</v>
      </c>
      <c r="C4" s="6">
        <v>4.5494999999999997E-5</v>
      </c>
      <c r="D4" s="2">
        <f t="shared" ref="D4:D15" si="2">C4*0.9</f>
        <v>4.0945499999999996E-5</v>
      </c>
      <c r="E4" s="2">
        <f t="shared" ref="E4:E15" si="3">C4*1.1</f>
        <v>5.0044499999999998E-5</v>
      </c>
      <c r="F4" s="4" t="s">
        <v>1</v>
      </c>
      <c r="G4" s="5" t="s">
        <v>0</v>
      </c>
    </row>
    <row r="5" spans="1:7" x14ac:dyDescent="0.2">
      <c r="A5" s="3" t="s">
        <v>85</v>
      </c>
      <c r="B5" s="2" t="s">
        <v>24</v>
      </c>
      <c r="C5" s="2">
        <v>7.7645000000000004E-4</v>
      </c>
      <c r="D5" s="2">
        <f t="shared" ref="D5" si="4">C5*0.9</f>
        <v>6.9880500000000004E-4</v>
      </c>
      <c r="E5" s="2">
        <f t="shared" ref="E5" si="5">C5*1.1</f>
        <v>8.5409500000000014E-4</v>
      </c>
      <c r="F5" s="3" t="s">
        <v>1</v>
      </c>
      <c r="G5" s="2" t="s">
        <v>0</v>
      </c>
    </row>
    <row r="6" spans="1:7" x14ac:dyDescent="0.2">
      <c r="A6" s="2" t="s">
        <v>93</v>
      </c>
      <c r="B6" s="2" t="s">
        <v>24</v>
      </c>
      <c r="C6" s="6">
        <v>1.9641E-7</v>
      </c>
      <c r="D6" s="2">
        <f t="shared" si="2"/>
        <v>1.7676900000000001E-7</v>
      </c>
      <c r="E6" s="2">
        <f t="shared" si="3"/>
        <v>2.1605100000000001E-7</v>
      </c>
      <c r="F6" s="4" t="s">
        <v>1</v>
      </c>
      <c r="G6" s="5" t="s">
        <v>0</v>
      </c>
    </row>
    <row r="7" spans="1:7" x14ac:dyDescent="0.2">
      <c r="A7" s="2" t="s">
        <v>94</v>
      </c>
      <c r="B7" s="2" t="s">
        <v>24</v>
      </c>
      <c r="C7" s="6">
        <v>8.7602999999999994E-8</v>
      </c>
      <c r="D7" s="2">
        <f t="shared" si="2"/>
        <v>7.8842699999999997E-8</v>
      </c>
      <c r="E7" s="2">
        <f t="shared" si="3"/>
        <v>9.6363300000000004E-8</v>
      </c>
      <c r="F7" s="3" t="s">
        <v>1</v>
      </c>
      <c r="G7" s="2" t="s">
        <v>0</v>
      </c>
    </row>
    <row r="8" spans="1:7" x14ac:dyDescent="0.2">
      <c r="A8" s="2" t="s">
        <v>95</v>
      </c>
      <c r="B8" s="2" t="s">
        <v>24</v>
      </c>
      <c r="C8" s="6">
        <v>1.0173E-7</v>
      </c>
      <c r="D8" s="2">
        <f t="shared" ref="D8" si="6">C8*0.9</f>
        <v>9.1557000000000004E-8</v>
      </c>
      <c r="E8" s="2">
        <f t="shared" ref="E8" si="7">C8*1.1</f>
        <v>1.1190300000000001E-7</v>
      </c>
      <c r="F8" s="3" t="s">
        <v>1</v>
      </c>
      <c r="G8" s="2" t="s">
        <v>0</v>
      </c>
    </row>
    <row r="9" spans="1:7" x14ac:dyDescent="0.2">
      <c r="A9" s="2" t="s">
        <v>12</v>
      </c>
      <c r="B9" s="2" t="s">
        <v>24</v>
      </c>
      <c r="C9" s="6">
        <v>2.5540999999999998E-7</v>
      </c>
      <c r="D9" s="2">
        <f t="shared" si="2"/>
        <v>2.2986899999999998E-7</v>
      </c>
      <c r="E9" s="2">
        <f t="shared" si="3"/>
        <v>2.8095100000000001E-7</v>
      </c>
      <c r="F9" s="3" t="s">
        <v>1</v>
      </c>
      <c r="G9" s="2" t="s">
        <v>0</v>
      </c>
    </row>
    <row r="10" spans="1:7" x14ac:dyDescent="0.2">
      <c r="A10" s="2" t="s">
        <v>13</v>
      </c>
      <c r="B10" s="2" t="s">
        <v>24</v>
      </c>
      <c r="C10" s="6">
        <f>0.000000014828/20+19/20*C24</f>
        <v>8.9441650000000002E-10</v>
      </c>
      <c r="D10" s="2">
        <f t="shared" si="2"/>
        <v>8.0497485000000006E-10</v>
      </c>
      <c r="E10" s="2">
        <f t="shared" si="3"/>
        <v>9.8385815000000019E-10</v>
      </c>
      <c r="F10" s="3" t="s">
        <v>1</v>
      </c>
      <c r="G10" s="2" t="s">
        <v>0</v>
      </c>
    </row>
    <row r="11" spans="1:7" x14ac:dyDescent="0.2">
      <c r="A11" s="2" t="s">
        <v>14</v>
      </c>
      <c r="B11" s="2" t="s">
        <v>24</v>
      </c>
      <c r="C11" s="6">
        <v>4.9409999999999997E-8</v>
      </c>
      <c r="D11" s="2">
        <f t="shared" si="2"/>
        <v>4.4468999999999999E-8</v>
      </c>
      <c r="E11" s="2">
        <f t="shared" si="3"/>
        <v>5.4351000000000001E-8</v>
      </c>
      <c r="F11" s="3" t="s">
        <v>1</v>
      </c>
      <c r="G11" s="2" t="s">
        <v>0</v>
      </c>
    </row>
    <row r="12" spans="1:7" x14ac:dyDescent="0.2">
      <c r="A12" s="2" t="s">
        <v>15</v>
      </c>
      <c r="B12" s="2" t="s">
        <v>24</v>
      </c>
      <c r="C12" s="6">
        <v>1.801E-6</v>
      </c>
      <c r="D12" s="2">
        <f t="shared" si="2"/>
        <v>1.6209E-6</v>
      </c>
      <c r="E12" s="2">
        <f t="shared" si="3"/>
        <v>1.9811E-6</v>
      </c>
      <c r="F12" s="3" t="s">
        <v>1</v>
      </c>
      <c r="G12" s="2" t="s">
        <v>0</v>
      </c>
    </row>
    <row r="13" spans="1:7" x14ac:dyDescent="0.2">
      <c r="A13" s="2" t="s">
        <v>16</v>
      </c>
      <c r="B13" s="2" t="s">
        <v>24</v>
      </c>
      <c r="C13" s="6">
        <v>1.5364000000000001E-8</v>
      </c>
      <c r="D13" s="2">
        <f t="shared" si="2"/>
        <v>1.3827600000000001E-8</v>
      </c>
      <c r="E13" s="2">
        <f t="shared" si="3"/>
        <v>1.6900400000000004E-8</v>
      </c>
      <c r="F13" s="3" t="s">
        <v>1</v>
      </c>
      <c r="G13" s="2" t="s">
        <v>0</v>
      </c>
    </row>
    <row r="14" spans="1:7" x14ac:dyDescent="0.2">
      <c r="A14" s="2" t="s">
        <v>17</v>
      </c>
      <c r="B14" s="2" t="s">
        <v>24</v>
      </c>
      <c r="C14" s="6">
        <v>7.8932000000000003E-7</v>
      </c>
      <c r="D14" s="2">
        <f t="shared" si="2"/>
        <v>7.1038799999999999E-7</v>
      </c>
      <c r="E14" s="2">
        <f t="shared" si="3"/>
        <v>8.6825200000000006E-7</v>
      </c>
      <c r="F14" s="3" t="s">
        <v>1</v>
      </c>
      <c r="G14" s="2" t="s">
        <v>0</v>
      </c>
    </row>
    <row r="15" spans="1:7" x14ac:dyDescent="0.2">
      <c r="A15" s="2" t="s">
        <v>18</v>
      </c>
      <c r="B15" s="2" t="s">
        <v>24</v>
      </c>
      <c r="C15" s="6">
        <v>9.2182999999999999E-8</v>
      </c>
      <c r="D15" s="2">
        <f t="shared" si="2"/>
        <v>8.2964699999999999E-8</v>
      </c>
      <c r="E15" s="2">
        <f t="shared" si="3"/>
        <v>1.0140130000000001E-7</v>
      </c>
      <c r="F15" s="4" t="s">
        <v>1</v>
      </c>
      <c r="G15" s="5" t="s">
        <v>0</v>
      </c>
    </row>
    <row r="16" spans="1:7" x14ac:dyDescent="0.2">
      <c r="A16" s="2" t="s">
        <v>86</v>
      </c>
      <c r="B16" s="2" t="s">
        <v>24</v>
      </c>
      <c r="C16" s="2">
        <f>-0.000000048973*115.03/245.41</f>
        <v>-2.2954908887168412E-8</v>
      </c>
      <c r="D16" s="2">
        <f t="shared" ref="D16:D17" si="8">C16*0.9</f>
        <v>-2.0659417998451572E-8</v>
      </c>
      <c r="E16" s="2">
        <f t="shared" ref="E16:E17" si="9">C16*1.1</f>
        <v>-2.5250399775885256E-8</v>
      </c>
      <c r="F16" s="4" t="s">
        <v>1</v>
      </c>
      <c r="G16" s="5" t="s">
        <v>0</v>
      </c>
    </row>
    <row r="17" spans="1:7" x14ac:dyDescent="0.2">
      <c r="A17" s="2" t="s">
        <v>96</v>
      </c>
      <c r="B17" s="2" t="s">
        <v>24</v>
      </c>
      <c r="C17" s="6">
        <v>-6.1237999999999996E-8</v>
      </c>
      <c r="D17" s="2">
        <f t="shared" si="8"/>
        <v>-5.5114199999999997E-8</v>
      </c>
      <c r="E17" s="2">
        <f t="shared" si="9"/>
        <v>-6.7361800000000007E-8</v>
      </c>
      <c r="F17" s="4" t="s">
        <v>1</v>
      </c>
      <c r="G17" s="5" t="s">
        <v>0</v>
      </c>
    </row>
    <row r="18" spans="1:7" x14ac:dyDescent="0.2">
      <c r="A18" s="2" t="s">
        <v>97</v>
      </c>
      <c r="B18" s="2" t="s">
        <v>24</v>
      </c>
      <c r="C18" s="9">
        <f>C36*24.624</f>
        <v>1.2338347679999998E-7</v>
      </c>
      <c r="D18" s="2">
        <f>C18*0.9</f>
        <v>1.1104512911999998E-7</v>
      </c>
      <c r="E18" s="2">
        <f>C18*1.1</f>
        <v>1.3572182447999999E-7</v>
      </c>
      <c r="F18" s="3" t="s">
        <v>1</v>
      </c>
      <c r="G18" s="2" t="s">
        <v>0</v>
      </c>
    </row>
    <row r="19" spans="1:7" x14ac:dyDescent="0.2">
      <c r="A19" s="2" t="s">
        <v>87</v>
      </c>
      <c r="B19" s="2" t="s">
        <v>24</v>
      </c>
      <c r="C19" s="6">
        <v>2.0158000000000001E-8</v>
      </c>
      <c r="D19" s="2">
        <f>C19*0.9</f>
        <v>1.8142200000000002E-8</v>
      </c>
      <c r="E19" s="2">
        <f>C19*1.1</f>
        <v>2.2173800000000003E-8</v>
      </c>
      <c r="F19" s="3" t="s">
        <v>1</v>
      </c>
      <c r="G19" s="2" t="s">
        <v>0</v>
      </c>
    </row>
    <row r="20" spans="1:7" x14ac:dyDescent="0.2">
      <c r="A20" s="2" t="s">
        <v>88</v>
      </c>
      <c r="B20" s="2" t="s">
        <v>24</v>
      </c>
      <c r="C20" s="6">
        <v>-6.4204E-7</v>
      </c>
      <c r="D20" s="2">
        <f t="shared" ref="D20" si="10">C20*0.9</f>
        <v>-5.7783600000000004E-7</v>
      </c>
      <c r="E20" s="2">
        <f t="shared" ref="E20" si="11">C20*1.1</f>
        <v>-7.0624400000000006E-7</v>
      </c>
      <c r="F20" s="3" t="s">
        <v>1</v>
      </c>
      <c r="G20" s="2" t="s">
        <v>0</v>
      </c>
    </row>
    <row r="21" spans="1:7" x14ac:dyDescent="0.2">
      <c r="A21" s="2" t="s">
        <v>98</v>
      </c>
      <c r="B21" s="2" t="s">
        <v>24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2.2341083526699671E-5</v>
      </c>
      <c r="D21" s="2">
        <f>C21*0.9</f>
        <v>2.0106975174029706E-5</v>
      </c>
      <c r="E21" s="2">
        <f>C21*1.1</f>
        <v>2.457519187936964E-5</v>
      </c>
      <c r="F21" s="3" t="s">
        <v>1</v>
      </c>
      <c r="G21" s="2" t="s">
        <v>0</v>
      </c>
    </row>
    <row r="22" spans="1:7" x14ac:dyDescent="0.2">
      <c r="A22" s="2" t="s">
        <v>103</v>
      </c>
      <c r="B22" s="2" t="s">
        <v>24</v>
      </c>
      <c r="C22" s="2">
        <f>0.4168*C36+3.358*C35+0.206*C37+1.6569*C37+0.4856*C36+0.0149*C38+1.2669*C36+0.7722*C23+0.6177*C24+0.0349*C25+0.136*C26+0.0834*C27+0.0973*C28+0.0088*C29+1.301*C30</f>
        <v>1.374618047989E-6</v>
      </c>
      <c r="D22" s="2">
        <f>C22*0.9</f>
        <v>1.2371562431901E-6</v>
      </c>
      <c r="E22" s="2">
        <f>C22*1.1</f>
        <v>1.5120798527879002E-6</v>
      </c>
      <c r="F22" s="3" t="s">
        <v>1</v>
      </c>
      <c r="G22" s="2" t="s">
        <v>0</v>
      </c>
    </row>
    <row r="23" spans="1:7" x14ac:dyDescent="0.2">
      <c r="A23" s="2" t="s">
        <v>58</v>
      </c>
      <c r="B23" s="2" t="s">
        <v>24</v>
      </c>
      <c r="C23" s="6">
        <v>1.4991E-7</v>
      </c>
      <c r="D23" s="2">
        <f t="shared" ref="D23:D38" si="12">C23*0.9</f>
        <v>1.3491899999999999E-7</v>
      </c>
      <c r="E23" s="2">
        <f t="shared" ref="E23:E38" si="13">C23*1.1</f>
        <v>1.64901E-7</v>
      </c>
      <c r="F23" s="3" t="s">
        <v>1</v>
      </c>
      <c r="G23" s="2" t="s">
        <v>0</v>
      </c>
    </row>
    <row r="24" spans="1:7" x14ac:dyDescent="0.2">
      <c r="A24" s="2" t="s">
        <v>99</v>
      </c>
      <c r="B24" s="2" t="s">
        <v>24</v>
      </c>
      <c r="C24" s="6">
        <v>1.6106999999999999E-10</v>
      </c>
      <c r="D24" s="2">
        <f t="shared" si="12"/>
        <v>1.4496300000000001E-10</v>
      </c>
      <c r="E24" s="2">
        <f t="shared" si="13"/>
        <v>1.77177E-10</v>
      </c>
      <c r="F24" s="3" t="s">
        <v>1</v>
      </c>
      <c r="G24" s="2" t="s">
        <v>0</v>
      </c>
    </row>
    <row r="25" spans="1:7" x14ac:dyDescent="0.2">
      <c r="A25" s="2" t="s">
        <v>59</v>
      </c>
      <c r="B25" s="2" t="s">
        <v>24</v>
      </c>
      <c r="C25" s="6">
        <v>1.4737999999999999E-7</v>
      </c>
      <c r="D25" s="2">
        <f t="shared" si="12"/>
        <v>1.32642E-7</v>
      </c>
      <c r="E25" s="2">
        <f t="shared" si="13"/>
        <v>1.62118E-7</v>
      </c>
      <c r="F25" s="3" t="s">
        <v>1</v>
      </c>
      <c r="G25" s="2" t="s">
        <v>0</v>
      </c>
    </row>
    <row r="26" spans="1:7" x14ac:dyDescent="0.2">
      <c r="A26" s="2" t="s">
        <v>60</v>
      </c>
      <c r="B26" s="2" t="s">
        <v>24</v>
      </c>
      <c r="C26" s="6">
        <v>3.0492000000000001E-7</v>
      </c>
      <c r="D26" s="2">
        <f t="shared" si="12"/>
        <v>2.74428E-7</v>
      </c>
      <c r="E26" s="2">
        <f t="shared" si="13"/>
        <v>3.3541200000000001E-7</v>
      </c>
      <c r="F26" s="3" t="s">
        <v>1</v>
      </c>
      <c r="G26" s="2" t="s">
        <v>0</v>
      </c>
    </row>
    <row r="27" spans="1:7" x14ac:dyDescent="0.2">
      <c r="A27" s="2" t="s">
        <v>61</v>
      </c>
      <c r="B27" s="2" t="s">
        <v>24</v>
      </c>
      <c r="C27" s="6">
        <v>3.7824E-6</v>
      </c>
      <c r="D27" s="2">
        <f t="shared" si="12"/>
        <v>3.4041600000000001E-6</v>
      </c>
      <c r="E27" s="2">
        <f t="shared" si="13"/>
        <v>4.1606400000000007E-6</v>
      </c>
      <c r="F27" s="3" t="s">
        <v>1</v>
      </c>
      <c r="G27" s="2" t="s">
        <v>0</v>
      </c>
    </row>
    <row r="28" spans="1:7" x14ac:dyDescent="0.2">
      <c r="A28" s="2" t="s">
        <v>89</v>
      </c>
      <c r="B28" s="2" t="s">
        <v>24</v>
      </c>
      <c r="C28" s="6">
        <v>1.5302E-8</v>
      </c>
      <c r="D28" s="2">
        <f t="shared" si="12"/>
        <v>1.37718E-8</v>
      </c>
      <c r="E28" s="2">
        <f t="shared" si="13"/>
        <v>1.6832200000000002E-8</v>
      </c>
      <c r="F28" s="3" t="s">
        <v>1</v>
      </c>
      <c r="G28" s="2" t="s">
        <v>0</v>
      </c>
    </row>
    <row r="29" spans="1:7" x14ac:dyDescent="0.2">
      <c r="A29" s="2" t="s">
        <v>90</v>
      </c>
      <c r="B29" s="2" t="s">
        <v>24</v>
      </c>
      <c r="C29" s="6">
        <v>1.801E-6</v>
      </c>
      <c r="D29" s="2">
        <f t="shared" si="12"/>
        <v>1.6209E-6</v>
      </c>
      <c r="E29" s="2">
        <f t="shared" si="13"/>
        <v>1.9811E-6</v>
      </c>
      <c r="F29" s="3" t="s">
        <v>1</v>
      </c>
      <c r="G29" s="2" t="s">
        <v>0</v>
      </c>
    </row>
    <row r="30" spans="1:7" x14ac:dyDescent="0.2">
      <c r="A30" s="2" t="s">
        <v>104</v>
      </c>
      <c r="B30" s="2" t="s">
        <v>24</v>
      </c>
      <c r="C30" s="6">
        <v>6.4204E-7</v>
      </c>
      <c r="D30" s="2">
        <f t="shared" si="12"/>
        <v>5.7783600000000004E-7</v>
      </c>
      <c r="E30" s="2">
        <f t="shared" si="13"/>
        <v>7.0624400000000006E-7</v>
      </c>
      <c r="F30" s="3" t="s">
        <v>1</v>
      </c>
      <c r="G30" s="2" t="s">
        <v>0</v>
      </c>
    </row>
    <row r="31" spans="1:7" x14ac:dyDescent="0.2">
      <c r="A31" s="2" t="s">
        <v>100</v>
      </c>
      <c r="B31" s="2" t="s">
        <v>24</v>
      </c>
      <c r="C31" s="6">
        <v>8.8093999999999995E-8</v>
      </c>
      <c r="D31" s="2">
        <f t="shared" si="12"/>
        <v>7.9284600000000003E-8</v>
      </c>
      <c r="E31" s="2">
        <f t="shared" si="13"/>
        <v>9.6903399999999999E-8</v>
      </c>
      <c r="F31" s="3" t="s">
        <v>1</v>
      </c>
      <c r="G31" s="2" t="s">
        <v>0</v>
      </c>
    </row>
    <row r="32" spans="1:7" x14ac:dyDescent="0.2">
      <c r="A32" s="2" t="s">
        <v>79</v>
      </c>
      <c r="B32" s="2" t="s">
        <v>24</v>
      </c>
      <c r="C32" s="2">
        <v>3.7726000000000001E-3</v>
      </c>
      <c r="D32" s="2">
        <f t="shared" si="12"/>
        <v>3.3953400000000002E-3</v>
      </c>
      <c r="E32" s="2">
        <f t="shared" si="13"/>
        <v>4.14986E-3</v>
      </c>
      <c r="F32" s="3" t="s">
        <v>1</v>
      </c>
      <c r="G32" s="2" t="s">
        <v>0</v>
      </c>
    </row>
    <row r="33" spans="1:7" x14ac:dyDescent="0.2">
      <c r="A33" s="2" t="s">
        <v>62</v>
      </c>
      <c r="B33" s="2" t="s">
        <v>24</v>
      </c>
      <c r="C33" s="6">
        <v>5.7080999999999996E-7</v>
      </c>
      <c r="D33" s="2">
        <f t="shared" si="12"/>
        <v>5.1372900000000001E-7</v>
      </c>
      <c r="E33" s="2">
        <f t="shared" si="13"/>
        <v>6.2789100000000002E-7</v>
      </c>
      <c r="F33" s="3" t="s">
        <v>1</v>
      </c>
      <c r="G33" s="2" t="s">
        <v>0</v>
      </c>
    </row>
    <row r="34" spans="1:7" x14ac:dyDescent="0.2">
      <c r="A34" s="2" t="s">
        <v>63</v>
      </c>
      <c r="B34" s="2" t="s">
        <v>24</v>
      </c>
      <c r="C34" s="6">
        <v>1.092E-8</v>
      </c>
      <c r="D34" s="2">
        <f t="shared" si="12"/>
        <v>9.8280000000000004E-9</v>
      </c>
      <c r="E34" s="2">
        <f t="shared" si="13"/>
        <v>1.2012E-8</v>
      </c>
      <c r="F34" s="3" t="s">
        <v>1</v>
      </c>
      <c r="G34" s="2" t="s">
        <v>0</v>
      </c>
    </row>
    <row r="35" spans="1:7" x14ac:dyDescent="0.2">
      <c r="A35" s="2" t="s">
        <v>91</v>
      </c>
      <c r="B35" s="2" t="s">
        <v>24</v>
      </c>
      <c r="C35" s="6">
        <v>4.8915999999999999E-9</v>
      </c>
      <c r="D35" s="2">
        <f t="shared" si="12"/>
        <v>4.4024399999999999E-9</v>
      </c>
      <c r="E35" s="2">
        <f t="shared" si="13"/>
        <v>5.3807600000000008E-9</v>
      </c>
      <c r="F35" s="3" t="s">
        <v>1</v>
      </c>
      <c r="G35" s="2" t="s">
        <v>0</v>
      </c>
    </row>
    <row r="36" spans="1:7" x14ac:dyDescent="0.2">
      <c r="A36" s="2" t="s">
        <v>101</v>
      </c>
      <c r="B36" s="2" t="s">
        <v>24</v>
      </c>
      <c r="C36" s="6">
        <v>5.0106999999999997E-9</v>
      </c>
      <c r="D36" s="2">
        <f t="shared" si="12"/>
        <v>4.5096299999999999E-9</v>
      </c>
      <c r="E36" s="2">
        <f t="shared" si="13"/>
        <v>5.5117700000000003E-9</v>
      </c>
      <c r="F36" s="3" t="s">
        <v>1</v>
      </c>
      <c r="G36" s="2" t="s">
        <v>0</v>
      </c>
    </row>
    <row r="37" spans="1:7" x14ac:dyDescent="0.2">
      <c r="A37" s="2" t="s">
        <v>92</v>
      </c>
      <c r="B37" s="2" t="s">
        <v>24</v>
      </c>
      <c r="C37" s="6">
        <v>8.8386000000000005E-9</v>
      </c>
      <c r="D37" s="2">
        <f t="shared" si="12"/>
        <v>7.9547400000000006E-9</v>
      </c>
      <c r="E37" s="2">
        <f t="shared" si="13"/>
        <v>9.722460000000002E-9</v>
      </c>
      <c r="F37" s="3" t="s">
        <v>1</v>
      </c>
      <c r="G37" s="2" t="s">
        <v>0</v>
      </c>
    </row>
    <row r="38" spans="1:7" x14ac:dyDescent="0.2">
      <c r="A38" s="2" t="s">
        <v>102</v>
      </c>
      <c r="B38" s="2" t="s">
        <v>24</v>
      </c>
      <c r="C38" s="6">
        <v>2.0158000000000001E-8</v>
      </c>
      <c r="D38" s="2">
        <f t="shared" si="12"/>
        <v>1.8142200000000002E-8</v>
      </c>
      <c r="E38" s="2">
        <f t="shared" si="13"/>
        <v>2.2173800000000003E-8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FE82-F88E-9643-85A3-7681782C4413}">
  <dimension ref="A1:G38"/>
  <sheetViews>
    <sheetView workbookViewId="0">
      <selection activeCell="C18" sqref="C18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3" max="3" width="14.16406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25</v>
      </c>
      <c r="C2" s="2">
        <f>1.26/74049000*215840</f>
        <v>3.6726816027225213E-3</v>
      </c>
      <c r="D2" s="2">
        <f t="shared" ref="D2:D3" si="0">C2*0.9</f>
        <v>3.3054134424502692E-3</v>
      </c>
      <c r="E2" s="2">
        <f t="shared" ref="E2:E3" si="1">C2*1.1</f>
        <v>4.0399497629947734E-3</v>
      </c>
      <c r="F2" s="4" t="s">
        <v>1</v>
      </c>
      <c r="G2" s="5" t="s">
        <v>0</v>
      </c>
    </row>
    <row r="3" spans="1:7" x14ac:dyDescent="0.2">
      <c r="A3" s="2" t="s">
        <v>29</v>
      </c>
      <c r="B3" s="2" t="s">
        <v>25</v>
      </c>
      <c r="C3" s="2">
        <f>0.7892/2500</f>
        <v>3.1567999999999999E-4</v>
      </c>
      <c r="D3" s="2">
        <f t="shared" si="0"/>
        <v>2.8411199999999999E-4</v>
      </c>
      <c r="E3" s="2">
        <f t="shared" si="1"/>
        <v>3.4724800000000003E-4</v>
      </c>
      <c r="F3" s="4" t="s">
        <v>1</v>
      </c>
      <c r="G3" s="5" t="s">
        <v>0</v>
      </c>
    </row>
    <row r="4" spans="1:7" x14ac:dyDescent="0.2">
      <c r="A4" s="3" t="s">
        <v>84</v>
      </c>
      <c r="B4" s="2" t="s">
        <v>25</v>
      </c>
      <c r="C4" s="2">
        <v>2.5206</v>
      </c>
      <c r="D4" s="2">
        <f t="shared" ref="D4:D15" si="2">C4*0.9</f>
        <v>2.2685400000000002</v>
      </c>
      <c r="E4" s="2">
        <f t="shared" ref="E4:E15" si="3">C4*1.1</f>
        <v>2.7726600000000001</v>
      </c>
      <c r="F4" s="4" t="s">
        <v>1</v>
      </c>
      <c r="G4" s="5" t="s">
        <v>0</v>
      </c>
    </row>
    <row r="5" spans="1:7" x14ac:dyDescent="0.2">
      <c r="A5" s="3" t="s">
        <v>85</v>
      </c>
      <c r="B5" s="2" t="s">
        <v>25</v>
      </c>
      <c r="C5" s="2">
        <v>43.493000000000002</v>
      </c>
      <c r="D5" s="2">
        <f t="shared" ref="D5" si="4">C5*0.9</f>
        <v>39.143700000000003</v>
      </c>
      <c r="E5" s="2">
        <f t="shared" ref="E5" si="5">C5*1.1</f>
        <v>47.842300000000009</v>
      </c>
      <c r="F5" s="3" t="s">
        <v>1</v>
      </c>
      <c r="G5" s="2" t="s">
        <v>0</v>
      </c>
    </row>
    <row r="6" spans="1:7" x14ac:dyDescent="0.2">
      <c r="A6" s="2" t="s">
        <v>93</v>
      </c>
      <c r="B6" s="2" t="s">
        <v>25</v>
      </c>
      <c r="C6" s="2">
        <v>1.2186000000000001E-2</v>
      </c>
      <c r="D6" s="2">
        <f t="shared" si="2"/>
        <v>1.09674E-2</v>
      </c>
      <c r="E6" s="2">
        <f t="shared" si="3"/>
        <v>1.3404600000000003E-2</v>
      </c>
      <c r="F6" s="4" t="s">
        <v>1</v>
      </c>
      <c r="G6" s="5" t="s">
        <v>0</v>
      </c>
    </row>
    <row r="7" spans="1:7" x14ac:dyDescent="0.2">
      <c r="A7" s="2" t="s">
        <v>94</v>
      </c>
      <c r="B7" s="2" t="s">
        <v>25</v>
      </c>
      <c r="C7" s="2">
        <v>4.8205000000000001E-3</v>
      </c>
      <c r="D7" s="2">
        <f t="shared" si="2"/>
        <v>4.3384500000000006E-3</v>
      </c>
      <c r="E7" s="2">
        <f t="shared" si="3"/>
        <v>5.3025500000000005E-3</v>
      </c>
      <c r="F7" s="3" t="s">
        <v>1</v>
      </c>
      <c r="G7" s="2" t="s">
        <v>0</v>
      </c>
    </row>
    <row r="8" spans="1:7" x14ac:dyDescent="0.2">
      <c r="A8" s="2" t="s">
        <v>95</v>
      </c>
      <c r="B8" s="2" t="s">
        <v>25</v>
      </c>
      <c r="C8" s="2">
        <v>5.3051000000000001E-3</v>
      </c>
      <c r="D8" s="2">
        <f t="shared" ref="D8" si="6">C8*0.9</f>
        <v>4.7745900000000004E-3</v>
      </c>
      <c r="E8" s="2">
        <f t="shared" ref="E8" si="7">C8*1.1</f>
        <v>5.8356100000000006E-3</v>
      </c>
      <c r="F8" s="3" t="s">
        <v>1</v>
      </c>
      <c r="G8" s="2" t="s">
        <v>0</v>
      </c>
    </row>
    <row r="9" spans="1:7" x14ac:dyDescent="0.2">
      <c r="A9" s="2" t="s">
        <v>12</v>
      </c>
      <c r="B9" s="2" t="s">
        <v>25</v>
      </c>
      <c r="C9" s="2">
        <v>8.9067999999999994E-3</v>
      </c>
      <c r="D9" s="2">
        <f t="shared" si="2"/>
        <v>8.0161199999999998E-3</v>
      </c>
      <c r="E9" s="2">
        <f t="shared" si="3"/>
        <v>9.7974800000000008E-3</v>
      </c>
      <c r="F9" s="3" t="s">
        <v>1</v>
      </c>
      <c r="G9" s="2" t="s">
        <v>0</v>
      </c>
    </row>
    <row r="10" spans="1:7" x14ac:dyDescent="0.2">
      <c r="A10" s="2" t="s">
        <v>13</v>
      </c>
      <c r="B10" s="2" t="s">
        <v>25</v>
      </c>
      <c r="C10" s="6">
        <f>0.00099355/20+19/20*C24</f>
        <v>5.0386599E-5</v>
      </c>
      <c r="D10" s="2">
        <f t="shared" si="2"/>
        <v>4.5347939099999998E-5</v>
      </c>
      <c r="E10" s="2">
        <f t="shared" si="3"/>
        <v>5.5425258900000002E-5</v>
      </c>
      <c r="F10" s="3" t="s">
        <v>1</v>
      </c>
      <c r="G10" s="2" t="s">
        <v>0</v>
      </c>
    </row>
    <row r="11" spans="1:7" x14ac:dyDescent="0.2">
      <c r="A11" s="2" t="s">
        <v>14</v>
      </c>
      <c r="B11" s="2" t="s">
        <v>25</v>
      </c>
      <c r="C11" s="2">
        <v>7.2306000000000002E-3</v>
      </c>
      <c r="D11" s="2">
        <f t="shared" si="2"/>
        <v>6.50754E-3</v>
      </c>
      <c r="E11" s="2">
        <f t="shared" si="3"/>
        <v>7.9536600000000013E-3</v>
      </c>
      <c r="F11" s="3" t="s">
        <v>1</v>
      </c>
      <c r="G11" s="2" t="s">
        <v>0</v>
      </c>
    </row>
    <row r="12" spans="1:7" x14ac:dyDescent="0.2">
      <c r="A12" s="2" t="s">
        <v>15</v>
      </c>
      <c r="B12" s="2" t="s">
        <v>25</v>
      </c>
      <c r="C12" s="2">
        <v>5.2544999999999996E-3</v>
      </c>
      <c r="D12" s="2">
        <f t="shared" si="2"/>
        <v>4.7290499999999994E-3</v>
      </c>
      <c r="E12" s="2">
        <f t="shared" si="3"/>
        <v>5.7799499999999998E-3</v>
      </c>
      <c r="F12" s="3" t="s">
        <v>1</v>
      </c>
      <c r="G12" s="2" t="s">
        <v>0</v>
      </c>
    </row>
    <row r="13" spans="1:7" x14ac:dyDescent="0.2">
      <c r="A13" s="2" t="s">
        <v>16</v>
      </c>
      <c r="B13" s="2" t="s">
        <v>25</v>
      </c>
      <c r="C13" s="2">
        <v>1.7137000000000001E-3</v>
      </c>
      <c r="D13" s="2">
        <f t="shared" si="2"/>
        <v>1.5423300000000002E-3</v>
      </c>
      <c r="E13" s="2">
        <f t="shared" si="3"/>
        <v>1.8850700000000002E-3</v>
      </c>
      <c r="F13" s="3" t="s">
        <v>1</v>
      </c>
      <c r="G13" s="2" t="s">
        <v>0</v>
      </c>
    </row>
    <row r="14" spans="1:7" x14ac:dyDescent="0.2">
      <c r="A14" s="2" t="s">
        <v>17</v>
      </c>
      <c r="B14" s="2" t="s">
        <v>25</v>
      </c>
      <c r="C14" s="2">
        <v>3.3971000000000001E-3</v>
      </c>
      <c r="D14" s="2">
        <f t="shared" si="2"/>
        <v>3.0573900000000001E-3</v>
      </c>
      <c r="E14" s="2">
        <f t="shared" si="3"/>
        <v>3.7368100000000006E-3</v>
      </c>
      <c r="F14" s="3" t="s">
        <v>1</v>
      </c>
      <c r="G14" s="2" t="s">
        <v>0</v>
      </c>
    </row>
    <row r="15" spans="1:7" x14ac:dyDescent="0.2">
      <c r="A15" s="2" t="s">
        <v>18</v>
      </c>
      <c r="B15" s="2" t="s">
        <v>25</v>
      </c>
      <c r="C15" s="2">
        <v>3.0016999999999999E-3</v>
      </c>
      <c r="D15" s="2">
        <f t="shared" si="2"/>
        <v>2.7015300000000002E-3</v>
      </c>
      <c r="E15" s="2">
        <f t="shared" si="3"/>
        <v>3.3018700000000002E-3</v>
      </c>
      <c r="F15" s="4" t="s">
        <v>1</v>
      </c>
      <c r="G15" s="5" t="s">
        <v>0</v>
      </c>
    </row>
    <row r="16" spans="1:7" x14ac:dyDescent="0.2">
      <c r="A16" s="2" t="s">
        <v>86</v>
      </c>
      <c r="B16" s="2" t="s">
        <v>25</v>
      </c>
      <c r="C16" s="2">
        <f>-0.0022275*115.03/245.41</f>
        <v>-1.0440867324069923E-3</v>
      </c>
      <c r="D16" s="2">
        <f t="shared" ref="D16:D17" si="8">C16*0.9</f>
        <v>-9.3967805916629306E-4</v>
      </c>
      <c r="E16" s="2">
        <f t="shared" ref="E16:E17" si="9">C16*1.1</f>
        <v>-1.1484954056476917E-3</v>
      </c>
      <c r="F16" s="3" t="s">
        <v>1</v>
      </c>
      <c r="G16" s="2" t="s">
        <v>0</v>
      </c>
    </row>
    <row r="17" spans="1:7" x14ac:dyDescent="0.2">
      <c r="A17" s="2" t="s">
        <v>96</v>
      </c>
      <c r="B17" s="2" t="s">
        <v>25</v>
      </c>
      <c r="C17" s="2">
        <v>-4.4519E-3</v>
      </c>
      <c r="D17" s="2">
        <f t="shared" si="8"/>
        <v>-4.0067100000000001E-3</v>
      </c>
      <c r="E17" s="2">
        <f t="shared" si="9"/>
        <v>-4.8970900000000006E-3</v>
      </c>
      <c r="F17" s="3" t="s">
        <v>1</v>
      </c>
      <c r="G17" s="2" t="s">
        <v>0</v>
      </c>
    </row>
    <row r="18" spans="1:7" x14ac:dyDescent="0.2">
      <c r="A18" s="2" t="s">
        <v>97</v>
      </c>
      <c r="B18" s="2" t="s">
        <v>25</v>
      </c>
      <c r="C18" s="9">
        <f>C36*24.624</f>
        <v>9.7373145599999994E-4</v>
      </c>
      <c r="D18" s="2">
        <f>C18*0.9</f>
        <v>8.7635831040000002E-4</v>
      </c>
      <c r="E18" s="2">
        <f>C18*1.1</f>
        <v>1.0711046016000001E-3</v>
      </c>
      <c r="F18" s="3" t="s">
        <v>1</v>
      </c>
      <c r="G18" s="2" t="s">
        <v>0</v>
      </c>
    </row>
    <row r="19" spans="1:7" x14ac:dyDescent="0.2">
      <c r="A19" s="2" t="s">
        <v>87</v>
      </c>
      <c r="B19" s="2" t="s">
        <v>25</v>
      </c>
      <c r="C19" s="2">
        <v>1.5334000000000001E-3</v>
      </c>
      <c r="D19" s="2">
        <f>C19*0.9</f>
        <v>1.38006E-3</v>
      </c>
      <c r="E19" s="2">
        <f>C19*1.1</f>
        <v>1.6867400000000002E-3</v>
      </c>
      <c r="F19" s="3" t="s">
        <v>1</v>
      </c>
      <c r="G19" s="2" t="s">
        <v>0</v>
      </c>
    </row>
    <row r="20" spans="1:7" x14ac:dyDescent="0.2">
      <c r="A20" s="2" t="s">
        <v>88</v>
      </c>
      <c r="B20" s="2" t="s">
        <v>25</v>
      </c>
      <c r="C20" s="2">
        <v>-1.9456E-3</v>
      </c>
      <c r="D20" s="2">
        <f>C20*0.9</f>
        <v>-1.7510400000000001E-3</v>
      </c>
      <c r="E20" s="2">
        <f>C20*1.1</f>
        <v>-2.1401600000000003E-3</v>
      </c>
      <c r="F20" s="3" t="s">
        <v>1</v>
      </c>
      <c r="G20" s="2" t="s">
        <v>0</v>
      </c>
    </row>
    <row r="21" spans="1:7" x14ac:dyDescent="0.2">
      <c r="A21" s="2" t="s">
        <v>98</v>
      </c>
      <c r="B21" s="2" t="s">
        <v>25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6.7353796512687483</v>
      </c>
      <c r="D21" s="2">
        <f>C21*0.9</f>
        <v>6.0618416861418734</v>
      </c>
      <c r="E21" s="2">
        <f>C21*1.1</f>
        <v>7.4089176163956241</v>
      </c>
      <c r="F21" s="3" t="s">
        <v>1</v>
      </c>
      <c r="G21" s="2" t="s">
        <v>0</v>
      </c>
    </row>
    <row r="22" spans="1:7" x14ac:dyDescent="0.2">
      <c r="A22" s="2" t="s">
        <v>103</v>
      </c>
      <c r="B22" s="2" t="s">
        <v>25</v>
      </c>
      <c r="C22" s="2">
        <f>0.4168*C36+3.358*C35+0.206*C37+1.6569*C37+0.4856*C36+0.0149*C38+1.2669*C36+0.7722*C23+0.6177*C24+0.0349*C25+0.136*C26+0.0834*C27+0.0973*C28+0.0088*C29+1.301*C30</f>
        <v>2.9472013343833998E-2</v>
      </c>
      <c r="D22" s="2">
        <f>C22*0.9</f>
        <v>2.6524812009450598E-2</v>
      </c>
      <c r="E22" s="2">
        <f>C22*1.1</f>
        <v>3.2419214678217401E-2</v>
      </c>
      <c r="F22" s="3" t="s">
        <v>1</v>
      </c>
      <c r="G22" s="2" t="s">
        <v>0</v>
      </c>
    </row>
    <row r="23" spans="1:7" x14ac:dyDescent="0.2">
      <c r="A23" s="2" t="s">
        <v>58</v>
      </c>
      <c r="B23" s="2" t="s">
        <v>25</v>
      </c>
      <c r="C23" s="2">
        <v>5.0350000000000004E-3</v>
      </c>
      <c r="D23" s="2">
        <f t="shared" ref="D23:D38" si="10">C23*0.9</f>
        <v>4.5315000000000008E-3</v>
      </c>
      <c r="E23" s="2">
        <f t="shared" ref="E23:E38" si="11">C23*1.1</f>
        <v>5.5385000000000009E-3</v>
      </c>
      <c r="F23" s="3" t="s">
        <v>1</v>
      </c>
      <c r="G23" s="2" t="s">
        <v>0</v>
      </c>
    </row>
    <row r="24" spans="1:7" x14ac:dyDescent="0.2">
      <c r="A24" s="2" t="s">
        <v>99</v>
      </c>
      <c r="B24" s="2" t="s">
        <v>25</v>
      </c>
      <c r="C24" s="6">
        <v>7.4641999999999998E-7</v>
      </c>
      <c r="D24" s="2">
        <f t="shared" si="10"/>
        <v>6.71778E-7</v>
      </c>
      <c r="E24" s="2">
        <f t="shared" si="11"/>
        <v>8.2106200000000008E-7</v>
      </c>
      <c r="F24" s="3" t="s">
        <v>1</v>
      </c>
      <c r="G24" s="2" t="s">
        <v>0</v>
      </c>
    </row>
    <row r="25" spans="1:7" x14ac:dyDescent="0.2">
      <c r="A25" s="2" t="s">
        <v>59</v>
      </c>
      <c r="B25" s="2" t="s">
        <v>25</v>
      </c>
      <c r="C25" s="2">
        <v>4.3090000000000003E-3</v>
      </c>
      <c r="D25" s="2">
        <f t="shared" si="10"/>
        <v>3.8781000000000002E-3</v>
      </c>
      <c r="E25" s="2">
        <f t="shared" si="11"/>
        <v>4.7399000000000009E-3</v>
      </c>
      <c r="F25" s="3" t="s">
        <v>1</v>
      </c>
      <c r="G25" s="2" t="s">
        <v>0</v>
      </c>
    </row>
    <row r="26" spans="1:7" x14ac:dyDescent="0.2">
      <c r="A26" s="2" t="s">
        <v>60</v>
      </c>
      <c r="B26" s="2" t="s">
        <v>25</v>
      </c>
      <c r="C26" s="2">
        <v>0.11305999999999999</v>
      </c>
      <c r="D26" s="2">
        <f t="shared" si="10"/>
        <v>0.101754</v>
      </c>
      <c r="E26" s="2">
        <f t="shared" si="11"/>
        <v>0.124366</v>
      </c>
      <c r="F26" s="3" t="s">
        <v>1</v>
      </c>
      <c r="G26" s="2" t="s">
        <v>0</v>
      </c>
    </row>
    <row r="27" spans="1:7" x14ac:dyDescent="0.2">
      <c r="A27" s="2" t="s">
        <v>61</v>
      </c>
      <c r="B27" s="2" t="s">
        <v>25</v>
      </c>
      <c r="C27" s="2">
        <v>8.1471000000000002E-2</v>
      </c>
      <c r="D27" s="2">
        <f t="shared" si="10"/>
        <v>7.3323899999999997E-2</v>
      </c>
      <c r="E27" s="2">
        <f t="shared" si="11"/>
        <v>8.9618100000000006E-2</v>
      </c>
      <c r="F27" s="3" t="s">
        <v>1</v>
      </c>
      <c r="G27" s="2" t="s">
        <v>0</v>
      </c>
    </row>
    <row r="28" spans="1:7" x14ac:dyDescent="0.2">
      <c r="A28" s="2" t="s">
        <v>89</v>
      </c>
      <c r="B28" s="2" t="s">
        <v>25</v>
      </c>
      <c r="C28" s="2">
        <v>3.1377E-4</v>
      </c>
      <c r="D28" s="2">
        <f t="shared" si="10"/>
        <v>2.8239300000000003E-4</v>
      </c>
      <c r="E28" s="2">
        <f t="shared" si="11"/>
        <v>3.4514700000000002E-4</v>
      </c>
      <c r="F28" s="3" t="s">
        <v>1</v>
      </c>
      <c r="G28" s="2" t="s">
        <v>0</v>
      </c>
    </row>
    <row r="29" spans="1:7" x14ac:dyDescent="0.2">
      <c r="A29" s="2" t="s">
        <v>90</v>
      </c>
      <c r="B29" s="2" t="s">
        <v>25</v>
      </c>
      <c r="C29" s="2">
        <v>5.2544999999999996E-3</v>
      </c>
      <c r="D29" s="2">
        <f t="shared" si="10"/>
        <v>4.7290499999999994E-3</v>
      </c>
      <c r="E29" s="2">
        <f t="shared" si="11"/>
        <v>5.7799499999999998E-3</v>
      </c>
      <c r="F29" s="3" t="s">
        <v>1</v>
      </c>
      <c r="G29" s="2" t="s">
        <v>0</v>
      </c>
    </row>
    <row r="30" spans="1:7" x14ac:dyDescent="0.2">
      <c r="A30" s="2" t="s">
        <v>104</v>
      </c>
      <c r="B30" s="2" t="s">
        <v>25</v>
      </c>
      <c r="C30" s="2">
        <v>1.9456E-3</v>
      </c>
      <c r="D30" s="2">
        <f t="shared" si="10"/>
        <v>1.7510400000000001E-3</v>
      </c>
      <c r="E30" s="2">
        <f t="shared" si="11"/>
        <v>2.1401600000000003E-3</v>
      </c>
      <c r="F30" s="3" t="s">
        <v>1</v>
      </c>
      <c r="G30" s="2" t="s">
        <v>0</v>
      </c>
    </row>
    <row r="31" spans="1:7" x14ac:dyDescent="0.2">
      <c r="A31" s="2" t="s">
        <v>100</v>
      </c>
      <c r="B31" s="2" t="s">
        <v>25</v>
      </c>
      <c r="C31" s="2">
        <v>7.6182999999999997E-3</v>
      </c>
      <c r="D31" s="2">
        <f t="shared" si="10"/>
        <v>6.8564699999999999E-3</v>
      </c>
      <c r="E31" s="2">
        <f t="shared" si="11"/>
        <v>8.3801299999999995E-3</v>
      </c>
      <c r="F31" s="3" t="s">
        <v>1</v>
      </c>
      <c r="G31" s="2" t="s">
        <v>0</v>
      </c>
    </row>
    <row r="32" spans="1:7" x14ac:dyDescent="0.2">
      <c r="A32" s="2" t="s">
        <v>79</v>
      </c>
      <c r="B32" s="2" t="s">
        <v>25</v>
      </c>
      <c r="C32" s="2">
        <v>1143.7</v>
      </c>
      <c r="D32" s="2">
        <f t="shared" si="10"/>
        <v>1029.3300000000002</v>
      </c>
      <c r="E32" s="2">
        <f t="shared" si="11"/>
        <v>1258.0700000000002</v>
      </c>
      <c r="F32" s="3" t="s">
        <v>1</v>
      </c>
      <c r="G32" s="2" t="s">
        <v>0</v>
      </c>
    </row>
    <row r="33" spans="1:7" x14ac:dyDescent="0.2">
      <c r="A33" s="2" t="s">
        <v>62</v>
      </c>
      <c r="B33" s="2" t="s">
        <v>25</v>
      </c>
      <c r="C33" s="2">
        <v>2.3601999999999998E-3</v>
      </c>
      <c r="D33" s="2">
        <f t="shared" si="10"/>
        <v>2.1241799999999998E-3</v>
      </c>
      <c r="E33" s="2">
        <f t="shared" si="11"/>
        <v>2.5962199999999998E-3</v>
      </c>
      <c r="F33" s="3" t="s">
        <v>1</v>
      </c>
      <c r="G33" s="2" t="s">
        <v>0</v>
      </c>
    </row>
    <row r="34" spans="1:7" x14ac:dyDescent="0.2">
      <c r="A34" s="2" t="s">
        <v>63</v>
      </c>
      <c r="B34" s="2" t="s">
        <v>25</v>
      </c>
      <c r="C34" s="2">
        <v>9.9635999999999995E-4</v>
      </c>
      <c r="D34" s="2">
        <f t="shared" si="10"/>
        <v>8.96724E-4</v>
      </c>
      <c r="E34" s="2">
        <f t="shared" si="11"/>
        <v>1.0959960000000001E-3</v>
      </c>
      <c r="F34" s="3" t="s">
        <v>1</v>
      </c>
      <c r="G34" s="2" t="s">
        <v>0</v>
      </c>
    </row>
    <row r="35" spans="1:7" x14ac:dyDescent="0.2">
      <c r="A35" s="2" t="s">
        <v>91</v>
      </c>
      <c r="B35" s="2" t="s">
        <v>25</v>
      </c>
      <c r="C35" s="6">
        <v>7.2872000000000003E-5</v>
      </c>
      <c r="D35" s="2">
        <f t="shared" si="10"/>
        <v>6.5584800000000003E-5</v>
      </c>
      <c r="E35" s="2">
        <f t="shared" si="11"/>
        <v>8.0159200000000003E-5</v>
      </c>
      <c r="F35" s="3" t="s">
        <v>1</v>
      </c>
      <c r="G35" s="2" t="s">
        <v>0</v>
      </c>
    </row>
    <row r="36" spans="1:7" x14ac:dyDescent="0.2">
      <c r="A36" s="2" t="s">
        <v>101</v>
      </c>
      <c r="B36" s="2" t="s">
        <v>25</v>
      </c>
      <c r="C36" s="6">
        <v>3.9544E-5</v>
      </c>
      <c r="D36" s="2">
        <f t="shared" si="10"/>
        <v>3.5589600000000002E-5</v>
      </c>
      <c r="E36" s="2">
        <f t="shared" si="11"/>
        <v>4.3498400000000004E-5</v>
      </c>
      <c r="F36" s="3" t="s">
        <v>1</v>
      </c>
      <c r="G36" s="2" t="s">
        <v>0</v>
      </c>
    </row>
    <row r="37" spans="1:7" x14ac:dyDescent="0.2">
      <c r="A37" s="2" t="s">
        <v>92</v>
      </c>
      <c r="B37" s="2" t="s">
        <v>25</v>
      </c>
      <c r="C37" s="2">
        <v>1.6155999999999999E-4</v>
      </c>
      <c r="D37" s="2">
        <f t="shared" si="10"/>
        <v>1.4540399999999999E-4</v>
      </c>
      <c r="E37" s="2">
        <f t="shared" si="11"/>
        <v>1.7771600000000002E-4</v>
      </c>
      <c r="F37" s="3" t="s">
        <v>1</v>
      </c>
      <c r="G37" s="2" t="s">
        <v>0</v>
      </c>
    </row>
    <row r="38" spans="1:7" x14ac:dyDescent="0.2">
      <c r="A38" s="2" t="s">
        <v>102</v>
      </c>
      <c r="B38" s="2" t="s">
        <v>25</v>
      </c>
      <c r="C38" s="2">
        <v>1.5334000000000001E-3</v>
      </c>
      <c r="D38" s="2">
        <f t="shared" si="10"/>
        <v>1.38006E-3</v>
      </c>
      <c r="E38" s="2">
        <f t="shared" si="11"/>
        <v>1.6867400000000002E-3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1A52-8F98-9E4F-A71B-2360CB867449}">
  <dimension ref="A1:G38"/>
  <sheetViews>
    <sheetView workbookViewId="0">
      <selection activeCell="C18" sqref="C18"/>
    </sheetView>
  </sheetViews>
  <sheetFormatPr baseColWidth="10" defaultRowHeight="16" x14ac:dyDescent="0.2"/>
  <cols>
    <col min="1" max="1" width="23.83203125" bestFit="1" customWidth="1"/>
    <col min="2" max="2" width="14.832031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26</v>
      </c>
      <c r="C2" s="2">
        <f>1.26/74049000*2640600</f>
        <v>4.4931815419519502E-2</v>
      </c>
      <c r="D2" s="2">
        <f t="shared" ref="D2:D3" si="0">C2*0.9</f>
        <v>4.0438633877567555E-2</v>
      </c>
      <c r="E2" s="2">
        <f t="shared" ref="E2:E3" si="1">C2*1.1</f>
        <v>4.9424996961471457E-2</v>
      </c>
      <c r="F2" s="4" t="s">
        <v>1</v>
      </c>
      <c r="G2" s="5" t="s">
        <v>0</v>
      </c>
    </row>
    <row r="3" spans="1:7" x14ac:dyDescent="0.2">
      <c r="A3" s="2" t="s">
        <v>29</v>
      </c>
      <c r="B3" s="2" t="s">
        <v>26</v>
      </c>
      <c r="C3" s="2">
        <f>0.55013/2500</f>
        <v>2.2005200000000001E-4</v>
      </c>
      <c r="D3" s="2">
        <f t="shared" si="0"/>
        <v>1.9804680000000001E-4</v>
      </c>
      <c r="E3" s="2">
        <f t="shared" si="1"/>
        <v>2.4205720000000004E-4</v>
      </c>
      <c r="F3" s="4" t="s">
        <v>1</v>
      </c>
      <c r="G3" s="5" t="s">
        <v>0</v>
      </c>
    </row>
    <row r="4" spans="1:7" x14ac:dyDescent="0.2">
      <c r="A4" s="3" t="s">
        <v>84</v>
      </c>
      <c r="B4" s="2" t="s">
        <v>26</v>
      </c>
      <c r="C4" s="2">
        <v>90.241</v>
      </c>
      <c r="D4" s="2">
        <f t="shared" ref="D4:D15" si="2">C4*0.9</f>
        <v>81.216899999999995</v>
      </c>
      <c r="E4" s="2">
        <f t="shared" ref="E4:E15" si="3">C4*1.1</f>
        <v>99.265100000000004</v>
      </c>
      <c r="F4" s="4" t="s">
        <v>1</v>
      </c>
      <c r="G4" s="5" t="s">
        <v>0</v>
      </c>
    </row>
    <row r="5" spans="1:7" x14ac:dyDescent="0.2">
      <c r="A5" s="3" t="s">
        <v>85</v>
      </c>
      <c r="B5" s="2" t="s">
        <v>26</v>
      </c>
      <c r="C5" s="2">
        <v>1361.3</v>
      </c>
      <c r="D5" s="2">
        <f t="shared" ref="D5" si="4">C5*0.9</f>
        <v>1225.17</v>
      </c>
      <c r="E5" s="2">
        <f t="shared" ref="E5" si="5">C5*1.1</f>
        <v>1497.43</v>
      </c>
      <c r="F5" s="3" t="s">
        <v>1</v>
      </c>
      <c r="G5" s="2" t="s">
        <v>0</v>
      </c>
    </row>
    <row r="6" spans="1:7" x14ac:dyDescent="0.2">
      <c r="A6" s="2" t="s">
        <v>93</v>
      </c>
      <c r="B6" s="2" t="s">
        <v>26</v>
      </c>
      <c r="C6" s="2">
        <v>0.13854</v>
      </c>
      <c r="D6" s="2">
        <f t="shared" si="2"/>
        <v>0.12468600000000001</v>
      </c>
      <c r="E6" s="2">
        <f t="shared" si="3"/>
        <v>0.152394</v>
      </c>
      <c r="F6" s="4" t="s">
        <v>1</v>
      </c>
      <c r="G6" s="5" t="s">
        <v>0</v>
      </c>
    </row>
    <row r="7" spans="1:7" x14ac:dyDescent="0.2">
      <c r="A7" s="2" t="s">
        <v>94</v>
      </c>
      <c r="B7" s="2" t="s">
        <v>26</v>
      </c>
      <c r="C7" s="2">
        <v>1.0697999999999999E-2</v>
      </c>
      <c r="D7" s="2">
        <f t="shared" si="2"/>
        <v>9.6282E-3</v>
      </c>
      <c r="E7" s="2">
        <f t="shared" si="3"/>
        <v>1.17678E-2</v>
      </c>
      <c r="F7" s="3" t="s">
        <v>1</v>
      </c>
      <c r="G7" s="2" t="s">
        <v>0</v>
      </c>
    </row>
    <row r="8" spans="1:7" x14ac:dyDescent="0.2">
      <c r="A8" s="2" t="s">
        <v>95</v>
      </c>
      <c r="B8" s="2" t="s">
        <v>26</v>
      </c>
      <c r="C8" s="2">
        <v>7.3124000000000001E-3</v>
      </c>
      <c r="D8" s="2">
        <f t="shared" ref="D8" si="6">C8*0.9</f>
        <v>6.58116E-3</v>
      </c>
      <c r="E8" s="2">
        <f t="shared" ref="E8" si="7">C8*1.1</f>
        <v>8.0436400000000012E-3</v>
      </c>
      <c r="F8" s="3" t="s">
        <v>1</v>
      </c>
      <c r="G8" s="2" t="s">
        <v>0</v>
      </c>
    </row>
    <row r="9" spans="1:7" x14ac:dyDescent="0.2">
      <c r="A9" s="2" t="s">
        <v>12</v>
      </c>
      <c r="B9" s="2" t="s">
        <v>26</v>
      </c>
      <c r="C9" s="2">
        <v>3.4791000000000002E-2</v>
      </c>
      <c r="D9" s="2">
        <f t="shared" si="2"/>
        <v>3.1311900000000004E-2</v>
      </c>
      <c r="E9" s="2">
        <f t="shared" si="3"/>
        <v>3.8270100000000008E-2</v>
      </c>
      <c r="F9" s="3" t="s">
        <v>1</v>
      </c>
      <c r="G9" s="2" t="s">
        <v>0</v>
      </c>
    </row>
    <row r="10" spans="1:7" x14ac:dyDescent="0.2">
      <c r="A10" s="2" t="s">
        <v>13</v>
      </c>
      <c r="B10" s="2" t="s">
        <v>26</v>
      </c>
      <c r="C10" s="6">
        <f>0.03472/20+19/20*C24</f>
        <v>1.7418828750000001E-3</v>
      </c>
      <c r="D10" s="2">
        <f t="shared" si="2"/>
        <v>1.5676945875000002E-3</v>
      </c>
      <c r="E10" s="2">
        <f t="shared" si="3"/>
        <v>1.9160711625000003E-3</v>
      </c>
      <c r="F10" s="3" t="s">
        <v>1</v>
      </c>
      <c r="G10" s="2" t="s">
        <v>0</v>
      </c>
    </row>
    <row r="11" spans="1:7" x14ac:dyDescent="0.2">
      <c r="A11" s="2" t="s">
        <v>14</v>
      </c>
      <c r="B11" s="2" t="s">
        <v>26</v>
      </c>
      <c r="C11" s="2">
        <v>5.0937999999999999E-3</v>
      </c>
      <c r="D11" s="2">
        <f t="shared" si="2"/>
        <v>4.5844199999999996E-3</v>
      </c>
      <c r="E11" s="2">
        <f t="shared" si="3"/>
        <v>5.6031800000000001E-3</v>
      </c>
      <c r="F11" s="3" t="s">
        <v>1</v>
      </c>
      <c r="G11" s="2" t="s">
        <v>0</v>
      </c>
    </row>
    <row r="12" spans="1:7" x14ac:dyDescent="0.2">
      <c r="A12" s="2" t="s">
        <v>15</v>
      </c>
      <c r="B12" s="2" t="s">
        <v>26</v>
      </c>
      <c r="C12" s="2">
        <v>2.6273999999999998E-3</v>
      </c>
      <c r="D12" s="2">
        <f t="shared" si="2"/>
        <v>2.3646599999999998E-3</v>
      </c>
      <c r="E12" s="2">
        <f t="shared" si="3"/>
        <v>2.8901399999999998E-3</v>
      </c>
      <c r="F12" s="3" t="s">
        <v>1</v>
      </c>
      <c r="G12" s="2" t="s">
        <v>0</v>
      </c>
    </row>
    <row r="13" spans="1:7" x14ac:dyDescent="0.2">
      <c r="A13" s="2" t="s">
        <v>16</v>
      </c>
      <c r="B13" s="2" t="s">
        <v>26</v>
      </c>
      <c r="C13" s="2">
        <v>1.8606999999999999E-2</v>
      </c>
      <c r="D13" s="2">
        <f t="shared" si="2"/>
        <v>1.6746299999999999E-2</v>
      </c>
      <c r="E13" s="2">
        <f t="shared" si="3"/>
        <v>2.0467699999999998E-2</v>
      </c>
      <c r="F13" s="3" t="s">
        <v>1</v>
      </c>
      <c r="G13" s="2" t="s">
        <v>0</v>
      </c>
    </row>
    <row r="14" spans="1:7" x14ac:dyDescent="0.2">
      <c r="A14" s="2" t="s">
        <v>17</v>
      </c>
      <c r="B14" s="2" t="s">
        <v>26</v>
      </c>
      <c r="C14" s="2">
        <v>7.0044E-3</v>
      </c>
      <c r="D14" s="2">
        <f t="shared" si="2"/>
        <v>6.3039599999999999E-3</v>
      </c>
      <c r="E14" s="2">
        <f t="shared" si="3"/>
        <v>7.704840000000001E-3</v>
      </c>
      <c r="F14" s="3" t="s">
        <v>1</v>
      </c>
      <c r="G14" s="2" t="s">
        <v>0</v>
      </c>
    </row>
    <row r="15" spans="1:7" x14ac:dyDescent="0.2">
      <c r="A15" s="2" t="s">
        <v>18</v>
      </c>
      <c r="B15" s="2" t="s">
        <v>26</v>
      </c>
      <c r="C15" s="2">
        <v>1.0029E-2</v>
      </c>
      <c r="D15" s="2">
        <f t="shared" si="2"/>
        <v>9.0261000000000004E-3</v>
      </c>
      <c r="E15" s="2">
        <f t="shared" si="3"/>
        <v>1.1031900000000001E-2</v>
      </c>
      <c r="F15" s="4" t="s">
        <v>1</v>
      </c>
      <c r="G15" s="5" t="s">
        <v>0</v>
      </c>
    </row>
    <row r="16" spans="1:7" x14ac:dyDescent="0.2">
      <c r="A16" s="2" t="s">
        <v>86</v>
      </c>
      <c r="B16" s="2" t="s">
        <v>26</v>
      </c>
      <c r="C16" s="2">
        <f>-0.0063641*115.03/245.41</f>
        <v>-2.9830179006560451E-3</v>
      </c>
      <c r="D16" s="2">
        <f t="shared" ref="D16:D17" si="8">C16*0.9</f>
        <v>-2.6847161105904406E-3</v>
      </c>
      <c r="E16" s="2">
        <f t="shared" ref="E16:E17" si="9">C16*1.1</f>
        <v>-3.28131969072165E-3</v>
      </c>
      <c r="F16" s="3" t="s">
        <v>1</v>
      </c>
      <c r="G16" s="2" t="s">
        <v>0</v>
      </c>
    </row>
    <row r="17" spans="1:7" x14ac:dyDescent="0.2">
      <c r="A17" s="2" t="s">
        <v>96</v>
      </c>
      <c r="B17" s="2" t="s">
        <v>26</v>
      </c>
      <c r="C17" s="2">
        <v>-3.6741999999999997E-2</v>
      </c>
      <c r="D17" s="2">
        <f t="shared" si="8"/>
        <v>-3.3067800000000001E-2</v>
      </c>
      <c r="E17" s="2">
        <f t="shared" si="9"/>
        <v>-4.0416199999999999E-2</v>
      </c>
      <c r="F17" s="3" t="s">
        <v>1</v>
      </c>
      <c r="G17" s="2" t="s">
        <v>0</v>
      </c>
    </row>
    <row r="18" spans="1:7" x14ac:dyDescent="0.2">
      <c r="A18" s="2" t="s">
        <v>97</v>
      </c>
      <c r="B18" s="2" t="s">
        <v>26</v>
      </c>
      <c r="C18" s="9">
        <f>C36*24.624</f>
        <v>6.6642393600000003E-4</v>
      </c>
      <c r="D18" s="2">
        <f>C18*0.9</f>
        <v>5.9978154239999999E-4</v>
      </c>
      <c r="E18" s="2">
        <f>C18*1.1</f>
        <v>7.3306632960000006E-4</v>
      </c>
      <c r="F18" s="3" t="s">
        <v>1</v>
      </c>
      <c r="G18" s="2" t="s">
        <v>0</v>
      </c>
    </row>
    <row r="19" spans="1:7" x14ac:dyDescent="0.2">
      <c r="A19" s="2" t="s">
        <v>87</v>
      </c>
      <c r="B19" s="2" t="s">
        <v>26</v>
      </c>
      <c r="C19" s="2">
        <v>1.1245999999999999E-3</v>
      </c>
      <c r="D19" s="2">
        <f>C19*0.9</f>
        <v>1.0121399999999999E-3</v>
      </c>
      <c r="E19" s="2">
        <f>C19*1.1</f>
        <v>1.2370599999999999E-3</v>
      </c>
      <c r="F19" s="3" t="s">
        <v>1</v>
      </c>
      <c r="G19" s="2" t="s">
        <v>0</v>
      </c>
    </row>
    <row r="20" spans="1:7" x14ac:dyDescent="0.2">
      <c r="A20" s="2" t="s">
        <v>88</v>
      </c>
      <c r="B20" s="2" t="s">
        <v>26</v>
      </c>
      <c r="C20" s="2">
        <v>-6.9251999999999996E-4</v>
      </c>
      <c r="D20" s="2">
        <f>C20*0.9</f>
        <v>-6.2326799999999996E-4</v>
      </c>
      <c r="E20" s="2">
        <f>C20*1.1</f>
        <v>-7.6177199999999997E-4</v>
      </c>
      <c r="F20" s="3" t="s">
        <v>1</v>
      </c>
      <c r="G20" s="2" t="s">
        <v>0</v>
      </c>
    </row>
    <row r="21" spans="1:7" x14ac:dyDescent="0.2">
      <c r="A21" s="2" t="s">
        <v>98</v>
      </c>
      <c r="B21" s="2" t="s">
        <v>26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1.6167729144938956</v>
      </c>
      <c r="D21" s="2">
        <f>C21*0.9</f>
        <v>1.455095623044506</v>
      </c>
      <c r="E21" s="2">
        <f>C21*1.1</f>
        <v>1.7784502059432854</v>
      </c>
      <c r="F21" s="3" t="s">
        <v>1</v>
      </c>
      <c r="G21" s="2" t="s">
        <v>0</v>
      </c>
    </row>
    <row r="22" spans="1:7" x14ac:dyDescent="0.2">
      <c r="A22" s="2" t="s">
        <v>103</v>
      </c>
      <c r="B22" s="2" t="s">
        <v>26</v>
      </c>
      <c r="C22" s="2">
        <f>0.4168*C36+3.358*C35+0.206*C37+1.6569*C37+0.4856*C36+0.0149*C38+1.2669*C36+0.7722*C23+0.6177*C24+0.0349*C25+0.136*C26+0.0834*C27+0.0973*C28+0.0088*C29+1.301*C30</f>
        <v>0.28737637441445002</v>
      </c>
      <c r="D22" s="2">
        <f>C22*0.9</f>
        <v>0.25863873697300505</v>
      </c>
      <c r="E22" s="2">
        <f>C22*1.1</f>
        <v>0.31611401185589505</v>
      </c>
      <c r="F22" s="3" t="s">
        <v>1</v>
      </c>
      <c r="G22" s="2" t="s">
        <v>0</v>
      </c>
    </row>
    <row r="23" spans="1:7" x14ac:dyDescent="0.2">
      <c r="A23" s="2" t="s">
        <v>58</v>
      </c>
      <c r="B23" s="2" t="s">
        <v>26</v>
      </c>
      <c r="C23" s="2">
        <v>1.1164E-2</v>
      </c>
      <c r="D23" s="2">
        <f t="shared" ref="D23:D38" si="10">C23*0.9</f>
        <v>1.00476E-2</v>
      </c>
      <c r="E23" s="2">
        <f t="shared" ref="E23:E38" si="11">C23*1.1</f>
        <v>1.2280400000000002E-2</v>
      </c>
      <c r="F23" s="3" t="s">
        <v>1</v>
      </c>
      <c r="G23" s="2" t="s">
        <v>0</v>
      </c>
    </row>
    <row r="24" spans="1:7" x14ac:dyDescent="0.2">
      <c r="A24" s="2" t="s">
        <v>99</v>
      </c>
      <c r="B24" s="2" t="s">
        <v>26</v>
      </c>
      <c r="C24" s="6">
        <v>6.1924999999999996E-6</v>
      </c>
      <c r="D24" s="2">
        <f t="shared" si="10"/>
        <v>5.5732499999999995E-6</v>
      </c>
      <c r="E24" s="2">
        <f t="shared" si="11"/>
        <v>6.8117500000000005E-6</v>
      </c>
      <c r="F24" s="3" t="s">
        <v>1</v>
      </c>
      <c r="G24" s="2" t="s">
        <v>0</v>
      </c>
    </row>
    <row r="25" spans="1:7" x14ac:dyDescent="0.2">
      <c r="A25" s="2" t="s">
        <v>59</v>
      </c>
      <c r="B25" s="2" t="s">
        <v>26</v>
      </c>
      <c r="C25" s="2">
        <v>6.2976000000000004E-2</v>
      </c>
      <c r="D25" s="2">
        <f t="shared" si="10"/>
        <v>5.6678400000000004E-2</v>
      </c>
      <c r="E25" s="2">
        <f t="shared" si="11"/>
        <v>6.9273600000000005E-2</v>
      </c>
      <c r="F25" s="3" t="s">
        <v>1</v>
      </c>
      <c r="G25" s="2" t="s">
        <v>0</v>
      </c>
    </row>
    <row r="26" spans="1:7" x14ac:dyDescent="0.2">
      <c r="A26" s="2" t="s">
        <v>60</v>
      </c>
      <c r="B26" s="2" t="s">
        <v>26</v>
      </c>
      <c r="C26" s="2">
        <v>0.10345</v>
      </c>
      <c r="D26" s="2">
        <f t="shared" si="10"/>
        <v>9.3105000000000007E-2</v>
      </c>
      <c r="E26" s="2">
        <f t="shared" si="11"/>
        <v>0.11379500000000001</v>
      </c>
      <c r="F26" s="3" t="s">
        <v>1</v>
      </c>
      <c r="G26" s="2" t="s">
        <v>0</v>
      </c>
    </row>
    <row r="27" spans="1:7" x14ac:dyDescent="0.2">
      <c r="A27" s="2" t="s">
        <v>61</v>
      </c>
      <c r="B27" s="2" t="s">
        <v>26</v>
      </c>
      <c r="C27" s="2">
        <v>3.1156000000000001</v>
      </c>
      <c r="D27" s="2">
        <f t="shared" si="10"/>
        <v>2.8040400000000001</v>
      </c>
      <c r="E27" s="2">
        <f t="shared" si="11"/>
        <v>3.4271600000000007</v>
      </c>
      <c r="F27" s="3" t="s">
        <v>1</v>
      </c>
      <c r="G27" s="2" t="s">
        <v>0</v>
      </c>
    </row>
    <row r="28" spans="1:7" x14ac:dyDescent="0.2">
      <c r="A28" s="2" t="s">
        <v>89</v>
      </c>
      <c r="B28" s="2" t="s">
        <v>26</v>
      </c>
      <c r="C28" s="2">
        <v>1.5154E-4</v>
      </c>
      <c r="D28" s="2">
        <f t="shared" si="10"/>
        <v>1.3638600000000001E-4</v>
      </c>
      <c r="E28" s="2">
        <f t="shared" si="11"/>
        <v>1.6669400000000003E-4</v>
      </c>
      <c r="F28" s="3" t="s">
        <v>1</v>
      </c>
      <c r="G28" s="2" t="s">
        <v>0</v>
      </c>
    </row>
    <row r="29" spans="1:7" x14ac:dyDescent="0.2">
      <c r="A29" s="2" t="s">
        <v>90</v>
      </c>
      <c r="B29" s="2" t="s">
        <v>26</v>
      </c>
      <c r="C29" s="2">
        <v>2.6273999999999998E-3</v>
      </c>
      <c r="D29" s="2">
        <f t="shared" si="10"/>
        <v>2.3646599999999998E-3</v>
      </c>
      <c r="E29" s="2">
        <f t="shared" si="11"/>
        <v>2.8901399999999998E-3</v>
      </c>
      <c r="F29" s="3" t="s">
        <v>1</v>
      </c>
      <c r="G29" s="2" t="s">
        <v>0</v>
      </c>
    </row>
    <row r="30" spans="1:7" x14ac:dyDescent="0.2">
      <c r="A30" s="2" t="s">
        <v>104</v>
      </c>
      <c r="B30" s="2" t="s">
        <v>26</v>
      </c>
      <c r="C30" s="2">
        <v>6.9251999999999996E-4</v>
      </c>
      <c r="D30" s="2">
        <f t="shared" si="10"/>
        <v>6.2326799999999996E-4</v>
      </c>
      <c r="E30" s="2">
        <f t="shared" si="11"/>
        <v>7.6177199999999997E-4</v>
      </c>
      <c r="F30" s="3" t="s">
        <v>1</v>
      </c>
      <c r="G30" s="2" t="s">
        <v>0</v>
      </c>
    </row>
    <row r="31" spans="1:7" x14ac:dyDescent="0.2">
      <c r="A31" s="2" t="s">
        <v>100</v>
      </c>
      <c r="B31" s="2" t="s">
        <v>26</v>
      </c>
      <c r="C31" s="2">
        <v>8.2915000000000003E-3</v>
      </c>
      <c r="D31" s="2">
        <f t="shared" si="10"/>
        <v>7.4623500000000004E-3</v>
      </c>
      <c r="E31" s="2">
        <f t="shared" si="11"/>
        <v>9.120650000000001E-3</v>
      </c>
      <c r="F31" s="3" t="s">
        <v>1</v>
      </c>
      <c r="G31" s="2" t="s">
        <v>0</v>
      </c>
    </row>
    <row r="32" spans="1:7" x14ac:dyDescent="0.2">
      <c r="A32" s="2" t="s">
        <v>79</v>
      </c>
      <c r="B32" s="2" t="s">
        <v>26</v>
      </c>
      <c r="C32" s="2">
        <v>273.49</v>
      </c>
      <c r="D32" s="2">
        <f t="shared" si="10"/>
        <v>246.14100000000002</v>
      </c>
      <c r="E32" s="2">
        <f t="shared" si="11"/>
        <v>300.83900000000006</v>
      </c>
      <c r="F32" s="3" t="s">
        <v>1</v>
      </c>
      <c r="G32" s="2" t="s">
        <v>0</v>
      </c>
    </row>
    <row r="33" spans="1:7" x14ac:dyDescent="0.2">
      <c r="A33" s="2" t="s">
        <v>62</v>
      </c>
      <c r="B33" s="2" t="s">
        <v>26</v>
      </c>
      <c r="C33" s="2">
        <v>5.1836E-3</v>
      </c>
      <c r="D33" s="2">
        <f t="shared" si="10"/>
        <v>4.6652400000000002E-3</v>
      </c>
      <c r="E33" s="2">
        <f t="shared" si="11"/>
        <v>5.7019600000000007E-3</v>
      </c>
      <c r="F33" s="3" t="s">
        <v>1</v>
      </c>
      <c r="G33" s="2" t="s">
        <v>0</v>
      </c>
    </row>
    <row r="34" spans="1:7" x14ac:dyDescent="0.2">
      <c r="A34" s="2" t="s">
        <v>63</v>
      </c>
      <c r="B34" s="2" t="s">
        <v>26</v>
      </c>
      <c r="C34" s="2">
        <v>7.0381999999999997E-4</v>
      </c>
      <c r="D34" s="2">
        <f t="shared" si="10"/>
        <v>6.3343799999999995E-4</v>
      </c>
      <c r="E34" s="2">
        <f t="shared" si="11"/>
        <v>7.7420199999999998E-4</v>
      </c>
      <c r="F34" s="3" t="s">
        <v>1</v>
      </c>
      <c r="G34" s="2" t="s">
        <v>0</v>
      </c>
    </row>
    <row r="35" spans="1:7" x14ac:dyDescent="0.2">
      <c r="A35" s="2" t="s">
        <v>91</v>
      </c>
      <c r="B35" s="2" t="s">
        <v>26</v>
      </c>
      <c r="C35" s="2">
        <v>4.1813000000000001E-4</v>
      </c>
      <c r="D35" s="2">
        <f t="shared" si="10"/>
        <v>3.7631700000000004E-4</v>
      </c>
      <c r="E35" s="2">
        <f t="shared" si="11"/>
        <v>4.5994300000000004E-4</v>
      </c>
      <c r="F35" s="3" t="s">
        <v>1</v>
      </c>
      <c r="G35" s="2" t="s">
        <v>0</v>
      </c>
    </row>
    <row r="36" spans="1:7" x14ac:dyDescent="0.2">
      <c r="A36" s="2" t="s">
        <v>101</v>
      </c>
      <c r="B36" s="2" t="s">
        <v>26</v>
      </c>
      <c r="C36" s="6">
        <v>2.7064E-5</v>
      </c>
      <c r="D36" s="2">
        <f t="shared" si="10"/>
        <v>2.4357600000000002E-5</v>
      </c>
      <c r="E36" s="2">
        <f t="shared" si="11"/>
        <v>2.9770400000000002E-5</v>
      </c>
      <c r="F36" s="3" t="s">
        <v>1</v>
      </c>
      <c r="G36" s="2" t="s">
        <v>0</v>
      </c>
    </row>
    <row r="37" spans="1:7" x14ac:dyDescent="0.2">
      <c r="A37" s="2" t="s">
        <v>92</v>
      </c>
      <c r="B37" s="2" t="s">
        <v>26</v>
      </c>
      <c r="C37" s="2">
        <v>1.209E-4</v>
      </c>
      <c r="D37" s="2">
        <f t="shared" si="10"/>
        <v>1.0881E-4</v>
      </c>
      <c r="E37" s="2">
        <f t="shared" si="11"/>
        <v>1.3299000000000001E-4</v>
      </c>
      <c r="F37" s="3" t="s">
        <v>1</v>
      </c>
      <c r="G37" s="2" t="s">
        <v>0</v>
      </c>
    </row>
    <row r="38" spans="1:7" x14ac:dyDescent="0.2">
      <c r="A38" s="2" t="s">
        <v>102</v>
      </c>
      <c r="B38" s="2" t="s">
        <v>26</v>
      </c>
      <c r="C38" s="2">
        <v>1.1245999999999999E-3</v>
      </c>
      <c r="D38" s="2">
        <f t="shared" si="10"/>
        <v>1.0121399999999999E-3</v>
      </c>
      <c r="E38" s="2">
        <f t="shared" si="11"/>
        <v>1.2370599999999999E-3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75BC-0D54-F046-9DC9-380953A4C8CF}">
  <dimension ref="A1:G38"/>
  <sheetViews>
    <sheetView workbookViewId="0">
      <selection activeCell="C18" sqref="C18"/>
    </sheetView>
  </sheetViews>
  <sheetFormatPr baseColWidth="10" defaultRowHeight="16" x14ac:dyDescent="0.2"/>
  <cols>
    <col min="1" max="1" width="23.83203125" bestFit="1" customWidth="1"/>
    <col min="2" max="2" width="13.66406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27</v>
      </c>
      <c r="C2" s="2">
        <f>1.26/74049000*2913900000</f>
        <v>49.582222582344123</v>
      </c>
      <c r="D2" s="2">
        <f t="shared" ref="D2:D3" si="0">C2*0.9</f>
        <v>44.624000324109709</v>
      </c>
      <c r="E2" s="2">
        <f t="shared" ref="E2:E3" si="1">C2*1.1</f>
        <v>54.540444840578537</v>
      </c>
      <c r="F2" s="4" t="s">
        <v>1</v>
      </c>
      <c r="G2" s="5" t="s">
        <v>0</v>
      </c>
    </row>
    <row r="3" spans="1:7" x14ac:dyDescent="0.2">
      <c r="A3" s="2" t="s">
        <v>29</v>
      </c>
      <c r="B3" s="2" t="s">
        <v>27</v>
      </c>
      <c r="C3" s="2">
        <f>3196.2/2500</f>
        <v>1.2784799999999998</v>
      </c>
      <c r="D3" s="2">
        <f t="shared" si="0"/>
        <v>1.1506319999999999</v>
      </c>
      <c r="E3" s="2">
        <f t="shared" si="1"/>
        <v>1.406328</v>
      </c>
      <c r="F3" s="4" t="s">
        <v>1</v>
      </c>
      <c r="G3" s="5" t="s">
        <v>0</v>
      </c>
    </row>
    <row r="4" spans="1:7" x14ac:dyDescent="0.2">
      <c r="A4" s="3" t="s">
        <v>84</v>
      </c>
      <c r="B4" s="2" t="s">
        <v>27</v>
      </c>
      <c r="C4" s="2">
        <v>79229</v>
      </c>
      <c r="D4" s="2">
        <f t="shared" ref="D4:D15" si="2">C4*0.9</f>
        <v>71306.100000000006</v>
      </c>
      <c r="E4" s="2">
        <f t="shared" ref="E4:E15" si="3">C4*1.1</f>
        <v>87151.900000000009</v>
      </c>
      <c r="F4" s="4" t="s">
        <v>1</v>
      </c>
      <c r="G4" s="5" t="s">
        <v>0</v>
      </c>
    </row>
    <row r="5" spans="1:7" x14ac:dyDescent="0.2">
      <c r="A5" s="3" t="s">
        <v>85</v>
      </c>
      <c r="B5" s="2" t="s">
        <v>27</v>
      </c>
      <c r="C5" s="2">
        <v>1215800</v>
      </c>
      <c r="D5" s="2">
        <f t="shared" ref="D5" si="4">C5*0.9</f>
        <v>1094220</v>
      </c>
      <c r="E5" s="2">
        <f t="shared" ref="E5" si="5">C5*1.1</f>
        <v>1337380</v>
      </c>
      <c r="F5" s="3" t="s">
        <v>1</v>
      </c>
      <c r="G5" s="2" t="s">
        <v>0</v>
      </c>
    </row>
    <row r="6" spans="1:7" x14ac:dyDescent="0.2">
      <c r="A6" s="2" t="s">
        <v>93</v>
      </c>
      <c r="B6" s="2" t="s">
        <v>27</v>
      </c>
      <c r="C6" s="2">
        <v>164.73</v>
      </c>
      <c r="D6" s="2">
        <f t="shared" si="2"/>
        <v>148.25700000000001</v>
      </c>
      <c r="E6" s="2">
        <f t="shared" si="3"/>
        <v>181.203</v>
      </c>
      <c r="F6" s="4" t="s">
        <v>1</v>
      </c>
      <c r="G6" s="5" t="s">
        <v>0</v>
      </c>
    </row>
    <row r="7" spans="1:7" x14ac:dyDescent="0.2">
      <c r="A7" s="2" t="s">
        <v>94</v>
      </c>
      <c r="B7" s="2" t="s">
        <v>27</v>
      </c>
      <c r="C7" s="2">
        <v>25.210999999999999</v>
      </c>
      <c r="D7" s="2">
        <f t="shared" si="2"/>
        <v>22.689899999999998</v>
      </c>
      <c r="E7" s="2">
        <f t="shared" si="3"/>
        <v>27.732099999999999</v>
      </c>
      <c r="F7" s="3" t="s">
        <v>1</v>
      </c>
      <c r="G7" s="2" t="s">
        <v>0</v>
      </c>
    </row>
    <row r="8" spans="1:7" x14ac:dyDescent="0.2">
      <c r="A8" s="2" t="s">
        <v>95</v>
      </c>
      <c r="B8" s="2" t="s">
        <v>27</v>
      </c>
      <c r="C8" s="2">
        <v>24.747</v>
      </c>
      <c r="D8" s="2">
        <f t="shared" ref="D8" si="6">C8*0.9</f>
        <v>22.272300000000001</v>
      </c>
      <c r="E8" s="2">
        <f t="shared" ref="E8" si="7">C8*1.1</f>
        <v>27.221700000000002</v>
      </c>
      <c r="F8" s="3" t="s">
        <v>1</v>
      </c>
      <c r="G8" s="2" t="s">
        <v>0</v>
      </c>
    </row>
    <row r="9" spans="1:7" x14ac:dyDescent="0.2">
      <c r="A9" s="2" t="s">
        <v>12</v>
      </c>
      <c r="B9" s="2" t="s">
        <v>27</v>
      </c>
      <c r="C9" s="2">
        <v>31.8</v>
      </c>
      <c r="D9" s="2">
        <f t="shared" si="2"/>
        <v>28.62</v>
      </c>
      <c r="E9" s="2">
        <f t="shared" si="3"/>
        <v>34.980000000000004</v>
      </c>
      <c r="F9" s="3" t="s">
        <v>1</v>
      </c>
      <c r="G9" s="2" t="s">
        <v>0</v>
      </c>
    </row>
    <row r="10" spans="1:7" x14ac:dyDescent="0.2">
      <c r="A10" s="2" t="s">
        <v>13</v>
      </c>
      <c r="B10" s="2" t="s">
        <v>27</v>
      </c>
      <c r="C10" s="2">
        <f>33.458/20+19/20*C24</f>
        <v>1.6823781499999999</v>
      </c>
      <c r="D10" s="2">
        <f t="shared" si="2"/>
        <v>1.514140335</v>
      </c>
      <c r="E10" s="2">
        <f t="shared" si="3"/>
        <v>1.850615965</v>
      </c>
      <c r="F10" s="3" t="s">
        <v>1</v>
      </c>
      <c r="G10" s="2" t="s">
        <v>0</v>
      </c>
    </row>
    <row r="11" spans="1:7" x14ac:dyDescent="0.2">
      <c r="A11" s="2" t="s">
        <v>14</v>
      </c>
      <c r="B11" s="2" t="s">
        <v>27</v>
      </c>
      <c r="C11" s="2">
        <v>8.6915999999999993</v>
      </c>
      <c r="D11" s="2">
        <f t="shared" si="2"/>
        <v>7.8224399999999994</v>
      </c>
      <c r="E11" s="2">
        <f t="shared" si="3"/>
        <v>9.5607600000000001</v>
      </c>
      <c r="F11" s="3" t="s">
        <v>1</v>
      </c>
      <c r="G11" s="2" t="s">
        <v>0</v>
      </c>
    </row>
    <row r="12" spans="1:7" x14ac:dyDescent="0.2">
      <c r="A12" s="2" t="s">
        <v>15</v>
      </c>
      <c r="B12" s="2" t="s">
        <v>27</v>
      </c>
      <c r="C12" s="2">
        <v>8.5686999999999998</v>
      </c>
      <c r="D12" s="2">
        <f t="shared" si="2"/>
        <v>7.71183</v>
      </c>
      <c r="E12" s="2">
        <f t="shared" si="3"/>
        <v>9.4255700000000004</v>
      </c>
      <c r="F12" s="3" t="s">
        <v>1</v>
      </c>
      <c r="G12" s="2" t="s">
        <v>0</v>
      </c>
    </row>
    <row r="13" spans="1:7" x14ac:dyDescent="0.2">
      <c r="A13" s="2" t="s">
        <v>16</v>
      </c>
      <c r="B13" s="2" t="s">
        <v>27</v>
      </c>
      <c r="C13" s="2">
        <v>461.54</v>
      </c>
      <c r="D13" s="2">
        <f t="shared" si="2"/>
        <v>415.38600000000002</v>
      </c>
      <c r="E13" s="2">
        <f t="shared" si="3"/>
        <v>507.69400000000007</v>
      </c>
      <c r="F13" s="3" t="s">
        <v>1</v>
      </c>
      <c r="G13" s="2" t="s">
        <v>0</v>
      </c>
    </row>
    <row r="14" spans="1:7" x14ac:dyDescent="0.2">
      <c r="A14" s="2" t="s">
        <v>17</v>
      </c>
      <c r="B14" s="2" t="s">
        <v>27</v>
      </c>
      <c r="C14" s="2">
        <v>13.228</v>
      </c>
      <c r="D14" s="2">
        <f t="shared" si="2"/>
        <v>11.905200000000001</v>
      </c>
      <c r="E14" s="2">
        <f t="shared" si="3"/>
        <v>14.550800000000001</v>
      </c>
      <c r="F14" s="3" t="s">
        <v>1</v>
      </c>
      <c r="G14" s="2" t="s">
        <v>0</v>
      </c>
    </row>
    <row r="15" spans="1:7" x14ac:dyDescent="0.2">
      <c r="A15" s="2" t="s">
        <v>18</v>
      </c>
      <c r="B15" s="2" t="s">
        <v>27</v>
      </c>
      <c r="C15" s="2">
        <v>14.85</v>
      </c>
      <c r="D15" s="2">
        <f t="shared" si="2"/>
        <v>13.365</v>
      </c>
      <c r="E15" s="2">
        <f t="shared" si="3"/>
        <v>16.335000000000001</v>
      </c>
      <c r="F15" s="4" t="s">
        <v>1</v>
      </c>
      <c r="G15" s="5" t="s">
        <v>0</v>
      </c>
    </row>
    <row r="16" spans="1:7" x14ac:dyDescent="0.2">
      <c r="A16" s="2" t="s">
        <v>86</v>
      </c>
      <c r="B16" s="2" t="s">
        <v>27</v>
      </c>
      <c r="C16" s="2">
        <f>-9.5931*115.03/245.41</f>
        <v>-4.4965335275661138</v>
      </c>
      <c r="D16" s="2">
        <f t="shared" ref="D16:D17" si="8">C16*0.9</f>
        <v>-4.0468801748095027</v>
      </c>
      <c r="E16" s="2">
        <f t="shared" ref="E16:E17" si="9">C16*1.1</f>
        <v>-4.9461868803227258</v>
      </c>
      <c r="F16" s="3" t="s">
        <v>1</v>
      </c>
      <c r="G16" s="2" t="s">
        <v>0</v>
      </c>
    </row>
    <row r="17" spans="1:7" x14ac:dyDescent="0.2">
      <c r="A17" s="2" t="s">
        <v>96</v>
      </c>
      <c r="B17" s="2" t="s">
        <v>27</v>
      </c>
      <c r="C17" s="2">
        <v>-62.932000000000002</v>
      </c>
      <c r="D17" s="2">
        <f t="shared" si="8"/>
        <v>-56.638800000000003</v>
      </c>
      <c r="E17" s="2">
        <f t="shared" si="9"/>
        <v>-69.225200000000001</v>
      </c>
      <c r="F17" s="3" t="s">
        <v>1</v>
      </c>
      <c r="G17" s="2" t="s">
        <v>0</v>
      </c>
    </row>
    <row r="18" spans="1:7" x14ac:dyDescent="0.2">
      <c r="A18" s="2" t="s">
        <v>97</v>
      </c>
      <c r="B18" s="2" t="s">
        <v>27</v>
      </c>
      <c r="C18" s="9">
        <f>C36*24.624</f>
        <v>3.6320399999999995</v>
      </c>
      <c r="D18" s="2">
        <f>C18*0.9</f>
        <v>3.2688359999999994</v>
      </c>
      <c r="E18" s="2">
        <f>C18*1.1</f>
        <v>3.9952439999999996</v>
      </c>
      <c r="F18" s="3" t="s">
        <v>1</v>
      </c>
      <c r="G18" s="2" t="s">
        <v>0</v>
      </c>
    </row>
    <row r="19" spans="1:7" x14ac:dyDescent="0.2">
      <c r="A19" s="2" t="s">
        <v>87</v>
      </c>
      <c r="B19" s="2" t="s">
        <v>27</v>
      </c>
      <c r="C19" s="2">
        <v>2.1274000000000002</v>
      </c>
      <c r="D19" s="2">
        <f>C19*0.9</f>
        <v>1.9146600000000003</v>
      </c>
      <c r="E19" s="2">
        <f>C19*1.1</f>
        <v>2.3401400000000003</v>
      </c>
      <c r="F19" s="3" t="s">
        <v>1</v>
      </c>
      <c r="G19" s="2" t="s">
        <v>0</v>
      </c>
    </row>
    <row r="20" spans="1:7" x14ac:dyDescent="0.2">
      <c r="A20" s="2" t="s">
        <v>88</v>
      </c>
      <c r="B20" s="2" t="s">
        <v>27</v>
      </c>
      <c r="C20" s="2">
        <v>-2.9281000000000001</v>
      </c>
      <c r="D20" s="2">
        <f>C20*0.9</f>
        <v>-2.6352900000000004</v>
      </c>
      <c r="E20" s="2">
        <f>C20*1.1</f>
        <v>-3.2209100000000004</v>
      </c>
      <c r="F20" s="3" t="s">
        <v>1</v>
      </c>
      <c r="G20" s="2" t="s">
        <v>0</v>
      </c>
    </row>
    <row r="21" spans="1:7" x14ac:dyDescent="0.2">
      <c r="A21" s="2" t="s">
        <v>98</v>
      </c>
      <c r="B21" s="2" t="s">
        <v>27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27306.325609829357</v>
      </c>
      <c r="D21" s="2">
        <f>C21*0.9</f>
        <v>24575.69304884642</v>
      </c>
      <c r="E21" s="2">
        <f>C21*1.1</f>
        <v>30036.958170812293</v>
      </c>
      <c r="F21" s="3" t="s">
        <v>1</v>
      </c>
      <c r="G21" s="2" t="s">
        <v>0</v>
      </c>
    </row>
    <row r="22" spans="1:7" x14ac:dyDescent="0.2">
      <c r="A22" s="2" t="s">
        <v>103</v>
      </c>
      <c r="B22" s="2" t="s">
        <v>27</v>
      </c>
      <c r="C22" s="2">
        <f>0.4168*C36+3.358*C35+0.206*C37+1.6569*C37+0.4856*C36+0.0149*C38+1.2669*C36+0.7722*C23+0.6177*C24+0.0349*C25+0.136*C26+0.0834*C27+0.0973*C28+0.0088*C29+1.301*C30</f>
        <v>369.46692212789992</v>
      </c>
      <c r="D22" s="2">
        <f>C22*0.9</f>
        <v>332.52022991510995</v>
      </c>
      <c r="E22" s="2">
        <f>C22*1.1</f>
        <v>406.41361434068995</v>
      </c>
      <c r="F22" s="3" t="s">
        <v>1</v>
      </c>
      <c r="G22" s="2" t="s">
        <v>0</v>
      </c>
    </row>
    <row r="23" spans="1:7" x14ac:dyDescent="0.2">
      <c r="A23" s="2" t="s">
        <v>58</v>
      </c>
      <c r="B23" s="2" t="s">
        <v>27</v>
      </c>
      <c r="C23" s="2">
        <v>14.368</v>
      </c>
      <c r="D23" s="2">
        <f t="shared" ref="D23:D38" si="10">C23*0.9</f>
        <v>12.9312</v>
      </c>
      <c r="E23" s="2">
        <f t="shared" ref="E23:E38" si="11">C23*1.1</f>
        <v>15.804800000000002</v>
      </c>
      <c r="F23" s="3" t="s">
        <v>1</v>
      </c>
      <c r="G23" s="2" t="s">
        <v>0</v>
      </c>
    </row>
    <row r="24" spans="1:7" x14ac:dyDescent="0.2">
      <c r="A24" s="2" t="s">
        <v>99</v>
      </c>
      <c r="B24" s="2" t="s">
        <v>27</v>
      </c>
      <c r="C24" s="2">
        <v>9.9769999999999998E-3</v>
      </c>
      <c r="D24" s="2">
        <f t="shared" si="10"/>
        <v>8.9793000000000008E-3</v>
      </c>
      <c r="E24" s="2">
        <f t="shared" si="11"/>
        <v>1.09747E-2</v>
      </c>
      <c r="F24" s="3" t="s">
        <v>1</v>
      </c>
      <c r="G24" s="2" t="s">
        <v>0</v>
      </c>
    </row>
    <row r="25" spans="1:7" x14ac:dyDescent="0.2">
      <c r="A25" s="2" t="s">
        <v>59</v>
      </c>
      <c r="B25" s="2" t="s">
        <v>27</v>
      </c>
      <c r="C25" s="2">
        <v>61.475000000000001</v>
      </c>
      <c r="D25" s="2">
        <f t="shared" si="10"/>
        <v>55.327500000000001</v>
      </c>
      <c r="E25" s="2">
        <f t="shared" si="11"/>
        <v>67.622500000000002</v>
      </c>
      <c r="F25" s="3" t="s">
        <v>1</v>
      </c>
      <c r="G25" s="2" t="s">
        <v>0</v>
      </c>
    </row>
    <row r="26" spans="1:7" x14ac:dyDescent="0.2">
      <c r="A26" s="2" t="s">
        <v>60</v>
      </c>
      <c r="B26" s="2" t="s">
        <v>27</v>
      </c>
      <c r="C26" s="2">
        <v>629.38</v>
      </c>
      <c r="D26" s="2">
        <f t="shared" si="10"/>
        <v>566.44200000000001</v>
      </c>
      <c r="E26" s="2">
        <f t="shared" si="11"/>
        <v>692.3180000000001</v>
      </c>
      <c r="F26" s="3" t="s">
        <v>1</v>
      </c>
      <c r="G26" s="2" t="s">
        <v>0</v>
      </c>
    </row>
    <row r="27" spans="1:7" x14ac:dyDescent="0.2">
      <c r="A27" s="2" t="s">
        <v>61</v>
      </c>
      <c r="B27" s="2" t="s">
        <v>27</v>
      </c>
      <c r="C27" s="2">
        <v>3167.2</v>
      </c>
      <c r="D27" s="2">
        <f t="shared" si="10"/>
        <v>2850.48</v>
      </c>
      <c r="E27" s="2">
        <f t="shared" si="11"/>
        <v>3483.92</v>
      </c>
      <c r="F27" s="3" t="s">
        <v>1</v>
      </c>
      <c r="G27" s="2" t="s">
        <v>0</v>
      </c>
    </row>
    <row r="28" spans="1:7" x14ac:dyDescent="0.2">
      <c r="A28" s="2" t="s">
        <v>89</v>
      </c>
      <c r="B28" s="2" t="s">
        <v>27</v>
      </c>
      <c r="C28" s="2">
        <v>1.2511000000000001</v>
      </c>
      <c r="D28" s="2">
        <f t="shared" si="10"/>
        <v>1.12599</v>
      </c>
      <c r="E28" s="2">
        <f t="shared" si="11"/>
        <v>1.3762100000000002</v>
      </c>
      <c r="F28" s="3" t="s">
        <v>1</v>
      </c>
      <c r="G28" s="2" t="s">
        <v>0</v>
      </c>
    </row>
    <row r="29" spans="1:7" x14ac:dyDescent="0.2">
      <c r="A29" s="2" t="s">
        <v>90</v>
      </c>
      <c r="B29" s="2" t="s">
        <v>27</v>
      </c>
      <c r="C29" s="2">
        <v>8.5686999999999998</v>
      </c>
      <c r="D29" s="2">
        <f t="shared" si="10"/>
        <v>7.71183</v>
      </c>
      <c r="E29" s="2">
        <f t="shared" si="11"/>
        <v>9.4255700000000004</v>
      </c>
      <c r="F29" s="3" t="s">
        <v>1</v>
      </c>
      <c r="G29" s="2" t="s">
        <v>0</v>
      </c>
    </row>
    <row r="30" spans="1:7" x14ac:dyDescent="0.2">
      <c r="A30" s="2" t="s">
        <v>104</v>
      </c>
      <c r="B30" s="2" t="s">
        <v>27</v>
      </c>
      <c r="C30" s="2">
        <v>2.9281000000000001</v>
      </c>
      <c r="D30" s="2">
        <f t="shared" si="10"/>
        <v>2.6352900000000004</v>
      </c>
      <c r="E30" s="2">
        <f t="shared" si="11"/>
        <v>3.2209100000000004</v>
      </c>
      <c r="F30" s="3" t="s">
        <v>1</v>
      </c>
      <c r="G30" s="2" t="s">
        <v>0</v>
      </c>
    </row>
    <row r="31" spans="1:7" x14ac:dyDescent="0.2">
      <c r="A31" s="2" t="s">
        <v>100</v>
      </c>
      <c r="B31" s="2" t="s">
        <v>27</v>
      </c>
      <c r="C31" s="2">
        <v>17.436</v>
      </c>
      <c r="D31" s="2">
        <f t="shared" si="10"/>
        <v>15.692400000000001</v>
      </c>
      <c r="E31" s="2">
        <f t="shared" si="11"/>
        <v>19.179600000000001</v>
      </c>
      <c r="F31" s="3" t="s">
        <v>1</v>
      </c>
      <c r="G31" s="2" t="s">
        <v>0</v>
      </c>
    </row>
    <row r="32" spans="1:7" x14ac:dyDescent="0.2">
      <c r="A32" s="2" t="s">
        <v>79</v>
      </c>
      <c r="B32" s="2" t="s">
        <v>27</v>
      </c>
      <c r="C32" s="2">
        <v>4638900</v>
      </c>
      <c r="D32" s="2">
        <f t="shared" si="10"/>
        <v>4175010</v>
      </c>
      <c r="E32" s="2">
        <f t="shared" si="11"/>
        <v>5102790</v>
      </c>
      <c r="F32" s="3" t="s">
        <v>1</v>
      </c>
      <c r="G32" s="2" t="s">
        <v>0</v>
      </c>
    </row>
    <row r="33" spans="1:7" x14ac:dyDescent="0.2">
      <c r="A33" s="2" t="s">
        <v>62</v>
      </c>
      <c r="B33" s="2" t="s">
        <v>27</v>
      </c>
      <c r="C33" s="2">
        <v>8.4166000000000007</v>
      </c>
      <c r="D33" s="2">
        <f t="shared" si="10"/>
        <v>7.5749400000000007</v>
      </c>
      <c r="E33" s="2">
        <f t="shared" si="11"/>
        <v>9.2582600000000017</v>
      </c>
      <c r="F33" s="3" t="s">
        <v>1</v>
      </c>
      <c r="G33" s="2" t="s">
        <v>0</v>
      </c>
    </row>
    <row r="34" spans="1:7" x14ac:dyDescent="0.2">
      <c r="A34" s="2" t="s">
        <v>63</v>
      </c>
      <c r="B34" s="2" t="s">
        <v>27</v>
      </c>
      <c r="C34" s="2">
        <v>1.4612000000000001</v>
      </c>
      <c r="D34" s="2">
        <f t="shared" si="10"/>
        <v>1.31508</v>
      </c>
      <c r="E34" s="2">
        <f t="shared" si="11"/>
        <v>1.6073200000000001</v>
      </c>
      <c r="F34" s="3" t="s">
        <v>1</v>
      </c>
      <c r="G34" s="2" t="s">
        <v>0</v>
      </c>
    </row>
    <row r="35" spans="1:7" x14ac:dyDescent="0.2">
      <c r="A35" s="2" t="s">
        <v>91</v>
      </c>
      <c r="B35" s="2" t="s">
        <v>27</v>
      </c>
      <c r="C35" s="2">
        <v>0.46216000000000002</v>
      </c>
      <c r="D35" s="2">
        <f t="shared" si="10"/>
        <v>0.41594400000000004</v>
      </c>
      <c r="E35" s="2">
        <f t="shared" si="11"/>
        <v>0.50837600000000005</v>
      </c>
      <c r="F35" s="3" t="s">
        <v>1</v>
      </c>
      <c r="G35" s="2" t="s">
        <v>0</v>
      </c>
    </row>
    <row r="36" spans="1:7" x14ac:dyDescent="0.2">
      <c r="A36" s="2" t="s">
        <v>101</v>
      </c>
      <c r="B36" s="2" t="s">
        <v>27</v>
      </c>
      <c r="C36" s="2">
        <v>0.14749999999999999</v>
      </c>
      <c r="D36" s="2">
        <f t="shared" si="10"/>
        <v>0.13275000000000001</v>
      </c>
      <c r="E36" s="2">
        <f t="shared" si="11"/>
        <v>0.16225000000000001</v>
      </c>
      <c r="F36" s="3" t="s">
        <v>1</v>
      </c>
      <c r="G36" s="2" t="s">
        <v>0</v>
      </c>
    </row>
    <row r="37" spans="1:7" x14ac:dyDescent="0.2">
      <c r="A37" s="2" t="s">
        <v>92</v>
      </c>
      <c r="B37" s="2" t="s">
        <v>27</v>
      </c>
      <c r="C37" s="2">
        <v>0.30595</v>
      </c>
      <c r="D37" s="2">
        <f t="shared" si="10"/>
        <v>0.27535500000000002</v>
      </c>
      <c r="E37" s="2">
        <f t="shared" si="11"/>
        <v>0.33654500000000004</v>
      </c>
      <c r="F37" s="3" t="s">
        <v>1</v>
      </c>
      <c r="G37" s="2" t="s">
        <v>0</v>
      </c>
    </row>
    <row r="38" spans="1:7" x14ac:dyDescent="0.2">
      <c r="A38" s="2" t="s">
        <v>102</v>
      </c>
      <c r="B38" s="2" t="s">
        <v>27</v>
      </c>
      <c r="C38" s="2">
        <v>2.1274000000000002</v>
      </c>
      <c r="D38" s="2">
        <f t="shared" si="10"/>
        <v>1.9146600000000003</v>
      </c>
      <c r="E38" s="2">
        <f t="shared" si="11"/>
        <v>2.3401400000000003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Acidification</vt:lpstr>
      <vt:lpstr>Ecotoxicity</vt:lpstr>
      <vt:lpstr>Eutrophication</vt:lpstr>
      <vt:lpstr>GlobalWarming</vt:lpstr>
      <vt:lpstr>OzoneDepletion</vt:lpstr>
      <vt:lpstr>PhotochemicalOxidation</vt:lpstr>
      <vt:lpstr>Carcinogenics</vt:lpstr>
      <vt:lpstr>NonCarcinogenics</vt:lpstr>
      <vt:lpstr>RespiratoryEffects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2022-12-06T23:32:33Z</dcterms:modified>
</cp:coreProperties>
</file>