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es/exposan/bwaise/comparison/baseline/"/>
    </mc:Choice>
  </mc:AlternateContent>
  <xr:revisionPtr revIDLastSave="217" documentId="13_ncr:1_{0BB7603F-069F-9A41-AA74-0E9A0FEA9C28}" xr6:coauthVersionLast="47" xr6:coauthVersionMax="47" xr10:uidLastSave="{F27AB954-72DF-9746-9FF7-0CDD07907576}"/>
  <bookViews>
    <workbookView xWindow="0" yWindow="500" windowWidth="28800" windowHeight="15880" tabRatio="500" activeTab="1" xr2:uid="{00000000-000D-0000-FFFF-FFFF00000000}"/>
  </bookViews>
  <sheets>
    <sheet name="summary" sheetId="7" r:id="rId1"/>
    <sheet name="initial_inputs" sheetId="1" r:id="rId2"/>
    <sheet name="user_interface" sheetId="3" r:id="rId3"/>
    <sheet name="decentralized_storage" sheetId="5" r:id="rId4"/>
    <sheet name="conveyance" sheetId="9" r:id="rId5"/>
    <sheet name="treatment" sheetId="8" r:id="rId6"/>
    <sheet name="reuse_disposal" sheetId="6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8" l="1"/>
  <c r="C7" i="8"/>
  <c r="C180" i="8"/>
  <c r="M28" i="8"/>
  <c r="M27" i="8"/>
  <c r="M26" i="8"/>
  <c r="M25" i="8"/>
  <c r="M24" i="8"/>
  <c r="G186" i="8" l="1"/>
  <c r="G187" i="8"/>
  <c r="M185" i="8"/>
  <c r="M115" i="8"/>
  <c r="M114" i="8"/>
  <c r="M113" i="8"/>
  <c r="M112" i="8"/>
  <c r="M111" i="8"/>
  <c r="M110" i="8"/>
  <c r="M109" i="8"/>
  <c r="M108" i="8"/>
  <c r="C53" i="5" l="1"/>
  <c r="C137" i="8" l="1"/>
  <c r="C21" i="8" l="1"/>
  <c r="C97" i="8" l="1"/>
  <c r="C82" i="8"/>
  <c r="C186" i="8" l="1"/>
  <c r="E187" i="8" l="1"/>
  <c r="E186" i="8" s="1"/>
  <c r="D187" i="8"/>
  <c r="D186" i="8" s="1"/>
  <c r="E183" i="8" l="1"/>
  <c r="D183" i="8"/>
  <c r="E173" i="8"/>
  <c r="D173" i="8"/>
  <c r="E28" i="8" l="1"/>
  <c r="D28" i="8"/>
  <c r="C28" i="8"/>
  <c r="E27" i="8"/>
  <c r="D27" i="8"/>
  <c r="C27" i="8"/>
  <c r="C170" i="8" l="1"/>
  <c r="C174" i="8" s="1"/>
  <c r="C169" i="8"/>
  <c r="C167" i="8" l="1"/>
  <c r="C168" i="8" l="1"/>
  <c r="G185" i="8" l="1"/>
  <c r="C27" i="6" l="1"/>
  <c r="C39" i="6"/>
  <c r="E37" i="6"/>
  <c r="D37" i="6"/>
  <c r="C37" i="6"/>
  <c r="C22" i="6" l="1"/>
  <c r="C36" i="6"/>
  <c r="C28" i="9" l="1"/>
  <c r="C46" i="5" l="1"/>
  <c r="C35" i="5" l="1"/>
  <c r="D21" i="1" l="1"/>
  <c r="E21" i="1"/>
  <c r="C21" i="1"/>
  <c r="C33" i="6" l="1"/>
  <c r="G115" i="8"/>
  <c r="E115" i="8"/>
  <c r="D115" i="8"/>
  <c r="C115" i="8"/>
  <c r="G114" i="8"/>
  <c r="E114" i="8"/>
  <c r="D114" i="8"/>
  <c r="C114" i="8"/>
  <c r="G113" i="8"/>
  <c r="E113" i="8"/>
  <c r="D113" i="8"/>
  <c r="C113" i="8"/>
  <c r="C85" i="8"/>
  <c r="C8" i="9" l="1"/>
  <c r="C5" i="9"/>
  <c r="C4" i="9"/>
  <c r="C2" i="9"/>
  <c r="C39" i="8" l="1"/>
  <c r="C8" i="6"/>
  <c r="C6" i="6"/>
  <c r="C3" i="6"/>
  <c r="C80" i="1"/>
  <c r="C78" i="1"/>
  <c r="C76" i="1"/>
  <c r="C79" i="1"/>
  <c r="C77" i="1"/>
  <c r="C75" i="1"/>
  <c r="C71" i="1"/>
  <c r="C70" i="1"/>
  <c r="C69" i="1"/>
  <c r="C68" i="1"/>
  <c r="C67" i="1"/>
  <c r="C66" i="1"/>
  <c r="C73" i="1"/>
  <c r="C72" i="1"/>
  <c r="C65" i="1"/>
  <c r="C63" i="1"/>
  <c r="C62" i="1"/>
  <c r="C61" i="1"/>
  <c r="C59" i="1"/>
  <c r="C22" i="5"/>
  <c r="G28" i="8"/>
  <c r="G112" i="8" s="1"/>
  <c r="G27" i="8"/>
  <c r="G111" i="8" s="1"/>
  <c r="E112" i="8"/>
  <c r="D112" i="8"/>
  <c r="C112" i="8"/>
  <c r="E111" i="8"/>
  <c r="D111" i="8"/>
  <c r="C111" i="8"/>
  <c r="G26" i="8"/>
  <c r="G110" i="8" s="1"/>
  <c r="G25" i="8"/>
  <c r="G109" i="8" s="1"/>
  <c r="G24" i="8"/>
  <c r="G108" i="8" s="1"/>
  <c r="C12" i="8" l="1"/>
  <c r="C11" i="8"/>
  <c r="C8" i="8"/>
  <c r="C4" i="8"/>
  <c r="C3" i="8"/>
  <c r="C8" i="5" l="1"/>
  <c r="C46" i="3" l="1"/>
  <c r="C2" i="3"/>
  <c r="C16" i="3"/>
  <c r="C15" i="3"/>
  <c r="E6" i="1" l="1"/>
  <c r="D6" i="1"/>
  <c r="E4" i="1"/>
  <c r="D4" i="1"/>
  <c r="C12" i="3"/>
  <c r="E5" i="1" l="1"/>
  <c r="D5" i="1"/>
  <c r="C2" i="8" l="1"/>
  <c r="C10" i="8"/>
  <c r="C14" i="6" l="1"/>
  <c r="C11" i="6"/>
  <c r="C21" i="5"/>
  <c r="C12" i="5"/>
  <c r="C11" i="5"/>
  <c r="C43" i="5"/>
  <c r="C32" i="5"/>
  <c r="C19" i="3"/>
  <c r="C4" i="3"/>
  <c r="C7" i="6"/>
  <c r="C5" i="6"/>
  <c r="C2" i="6"/>
  <c r="C5" i="5"/>
  <c r="C4" i="5"/>
  <c r="C2" i="5"/>
  <c r="G55" i="1"/>
  <c r="F55" i="1"/>
  <c r="E55" i="1"/>
  <c r="D55" i="1"/>
  <c r="C55" i="1"/>
  <c r="C52" i="1"/>
  <c r="C2" i="1"/>
  <c r="C44" i="5" l="1"/>
  <c r="E25" i="1"/>
  <c r="D25" i="1"/>
  <c r="E24" i="1"/>
  <c r="D24" i="1"/>
  <c r="E23" i="1"/>
  <c r="D23" i="1"/>
  <c r="C25" i="1"/>
  <c r="C24" i="1"/>
  <c r="C23" i="1"/>
  <c r="C26" i="8" l="1"/>
  <c r="C110" i="8" s="1"/>
  <c r="E25" i="8"/>
  <c r="E109" i="8" s="1"/>
  <c r="D24" i="8"/>
  <c r="D108" i="8" s="1"/>
  <c r="D26" i="8"/>
  <c r="D110" i="8" s="1"/>
  <c r="C24" i="8"/>
  <c r="C108" i="8" s="1"/>
  <c r="E24" i="8"/>
  <c r="E108" i="8" s="1"/>
  <c r="E26" i="8"/>
  <c r="E110" i="8" s="1"/>
  <c r="C25" i="8"/>
  <c r="C109" i="8" s="1"/>
  <c r="D25" i="8"/>
  <c r="D10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C180" authorId="0" shapeId="0" xr:uid="{46599B2B-20D4-EF4B-B9F1-D65D3E1C2543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originally 0.15, which is not between the 0.106-0.121 range</t>
        </r>
      </text>
    </comment>
  </commentList>
</comments>
</file>

<file path=xl/sharedStrings.xml><?xml version="1.0" encoding="utf-8"?>
<sst xmlns="http://schemas.openxmlformats.org/spreadsheetml/2006/main" count="2422" uniqueCount="719">
  <si>
    <t>Jonsson et al. (2004); FAO (2003)</t>
  </si>
  <si>
    <t>Jonsson et al. (2004); USDA (2016)</t>
  </si>
  <si>
    <t>Holbrook et al (1984); Kodama et al. (2005)</t>
  </si>
  <si>
    <t>Rittman et al (2011); Richert et al. (2010)</t>
  </si>
  <si>
    <t>Holbrook et al (1984); Turban et al. (2008)</t>
  </si>
  <si>
    <t>Friedler et al (2013); McCarty et al (2011); Hall et al (2012)</t>
  </si>
  <si>
    <t>Friedler et al. (2013); Rose et al. (2015)</t>
  </si>
  <si>
    <t>Rose et al. (2015)</t>
  </si>
  <si>
    <t>kcal/cap/d</t>
  </si>
  <si>
    <t>g/cap/d</t>
  </si>
  <si>
    <t>%</t>
  </si>
  <si>
    <t>g K/1000 kcal</t>
  </si>
  <si>
    <t>% of intake</t>
  </si>
  <si>
    <t>% of total</t>
  </si>
  <si>
    <t>caloric_intake</t>
  </si>
  <si>
    <t>protein_animal_intake</t>
  </si>
  <si>
    <t>protein_vegetal_intake</t>
  </si>
  <si>
    <t>N_content_protein</t>
  </si>
  <si>
    <t>P_content_protein_vegetal</t>
  </si>
  <si>
    <t>P_content_protein_animal</t>
  </si>
  <si>
    <t>K_content_caloric_intake</t>
  </si>
  <si>
    <t>N_excretion</t>
  </si>
  <si>
    <t>P_excretion</t>
  </si>
  <si>
    <t>K_excretion</t>
  </si>
  <si>
    <t>energy_excretion</t>
  </si>
  <si>
    <t>N_in_urine</t>
  </si>
  <si>
    <t>P_in_urine</t>
  </si>
  <si>
    <t>K_in_urine</t>
  </si>
  <si>
    <t>energy_in_urine</t>
  </si>
  <si>
    <t>N_in_feces</t>
  </si>
  <si>
    <t>P_in_feces</t>
  </si>
  <si>
    <t>K_in_feces</t>
  </si>
  <si>
    <t>energy_in_feces</t>
  </si>
  <si>
    <t>urine_excretion</t>
  </si>
  <si>
    <t>feces_excretion</t>
  </si>
  <si>
    <t>urine_moisture_content</t>
  </si>
  <si>
    <t>feces_moisture_content</t>
  </si>
  <si>
    <t>Mg_in_urine</t>
  </si>
  <si>
    <t>Mg_in_feces</t>
  </si>
  <si>
    <t>g Mg/cap/d</t>
  </si>
  <si>
    <t>expected value and range are for low-income countries, from Friedler et al. (2013); Rose et al. (2015)</t>
  </si>
  <si>
    <t>uniform</t>
  </si>
  <si>
    <t>triangular</t>
  </si>
  <si>
    <t>household_size</t>
  </si>
  <si>
    <t>people/household</t>
  </si>
  <si>
    <t>constant</t>
  </si>
  <si>
    <t>units</t>
  </si>
  <si>
    <t>expected</t>
  </si>
  <si>
    <t>low</t>
  </si>
  <si>
    <t>high</t>
  </si>
  <si>
    <t>standard_deviation</t>
  </si>
  <si>
    <t>distribution</t>
  </si>
  <si>
    <t>notes</t>
  </si>
  <si>
    <t>module</t>
  </si>
  <si>
    <t>household_use_density</t>
  </si>
  <si>
    <t>households/toilet</t>
  </si>
  <si>
    <t>toilet_paper_addition</t>
  </si>
  <si>
    <t>sheets/cap/d</t>
  </si>
  <si>
    <t>toilet_paper_COD_content</t>
  </si>
  <si>
    <t>mg/sheet</t>
  </si>
  <si>
    <t>Friedler et al., 1996; Almeida et al., 1999</t>
  </si>
  <si>
    <t>toilet_paper_N_content</t>
  </si>
  <si>
    <t>toilet_paper_P_content</t>
  </si>
  <si>
    <t>toilet_paper_K_content</t>
  </si>
  <si>
    <t>toilet_paper_TS_content</t>
  </si>
  <si>
    <t>toilet_paper</t>
  </si>
  <si>
    <t>-</t>
  </si>
  <si>
    <t>Rose et al., 2015; assume nutrient and COD content of water is negligible</t>
  </si>
  <si>
    <t>desiccant_volume</t>
  </si>
  <si>
    <t>L/cap/d</t>
  </si>
  <si>
    <t>mL/cap/d</t>
  </si>
  <si>
    <t>desiccant</t>
  </si>
  <si>
    <t>Mihelcic et al., 2009</t>
  </si>
  <si>
    <t>desiccant_density</t>
  </si>
  <si>
    <t>kg/m3</t>
  </si>
  <si>
    <t>desiccant_N_content</t>
  </si>
  <si>
    <t>desiccant_P_content</t>
  </si>
  <si>
    <t>desiccant_K_content</t>
  </si>
  <si>
    <t>% of total mass</t>
  </si>
  <si>
    <t>desiccant_C_N_ratio</t>
  </si>
  <si>
    <t>g C/g N</t>
  </si>
  <si>
    <t>Mehl et al., 2011, +/- 20%</t>
  </si>
  <si>
    <t>desiccant_Mg_content</t>
  </si>
  <si>
    <t>yes</t>
  </si>
  <si>
    <t>cleansing_water</t>
  </si>
  <si>
    <t>*input whether toilet paper is used as a cleansing material ('yes' or 'no')</t>
  </si>
  <si>
    <t>*input whether water is used as a cleansing material ('yes' or 'no')</t>
  </si>
  <si>
    <t>cleansing_water_hole</t>
  </si>
  <si>
    <t>Misra et al., 1993; Demeyer et al., 2001; Serafimova et al., 2011; Huang et al., 1992; Etiegni et al., 1991; Niwagaba et al., 2009</t>
  </si>
  <si>
    <t>Huang et al., 1992; Demeyer et al., 2001; Serafimova et al., 2011; Etiegni et al., 1991; Niwagaba et al., 2009</t>
  </si>
  <si>
    <t>Misra et al., 1993; Demeyer et al., 2001; Serafimova et al., 2011; Huang et al., 1992; Grau et al., 2015; Etiegni et al., 1991; Niwagaba et al., 2009</t>
  </si>
  <si>
    <t>Demeyer et al., 2001; Serafimova et al., 2011; Huang et al., 1992; Grau et al., 2015; Etiegni et al., 1991</t>
  </si>
  <si>
    <t>*input the user interface module ('dry_toilet' or 'UDDT')</t>
  </si>
  <si>
    <t>Grau et al., 2015; Abdullahi, 2006</t>
  </si>
  <si>
    <t>*input whether a desiccant material is added after each use ('yes' or 'no'); note all default desiccant properties assume wood ash as the desiccant</t>
  </si>
  <si>
    <t>mixed_excreta_module</t>
  </si>
  <si>
    <t>urine_module</t>
  </si>
  <si>
    <t>feces_module</t>
  </si>
  <si>
    <t>*if the system does not separate urine and feces, input the decentralized collection and storage module ('single_pit')</t>
  </si>
  <si>
    <t>*if the system separates urine and feces, input the decentralized collection and storage module for the urine stream ('storage_tank')</t>
  </si>
  <si>
    <t>*if the system separates urine and feces, input the decentralized collection and storage module for the fecal stream ('dehydration_vault')</t>
  </si>
  <si>
    <t>n_samples</t>
  </si>
  <si>
    <t>pH units</t>
  </si>
  <si>
    <t>% of total N in urine</t>
  </si>
  <si>
    <t>stored_urine_pH</t>
  </si>
  <si>
    <t>Friedler et al. (2013); Trimmer et al. (2016); Wohlsager et al. (2010); Zhigang et al. (2008)</t>
  </si>
  <si>
    <t>storage_tank_parameters</t>
  </si>
  <si>
    <t>temperature</t>
  </si>
  <si>
    <t>degrees C</t>
  </si>
  <si>
    <t>World Bank Climate Change Portal, 2017</t>
  </si>
  <si>
    <t>N_reduced_inorganic_in_urine</t>
  </si>
  <si>
    <t>N_reduced_inorganic_in_feces</t>
  </si>
  <si>
    <t>% of total N in feces</t>
  </si>
  <si>
    <t>single_pit_parameters</t>
  </si>
  <si>
    <t>% of N input</t>
  </si>
  <si>
    <t>N_leaching</t>
  </si>
  <si>
    <t>P_leaching</t>
  </si>
  <si>
    <t>% of P input</t>
  </si>
  <si>
    <t>dehydration_vault_parameters</t>
  </si>
  <si>
    <t>minimum_moisture_content</t>
  </si>
  <si>
    <t>exponential_MC_decay</t>
  </si>
  <si>
    <t>1/d</t>
  </si>
  <si>
    <t>estimated using data from Niwagaba et al. (2009)</t>
  </si>
  <si>
    <t>Friedler et al. (2013); Rose et al. (2015); reduced inorganic N includes urea and ammonia</t>
  </si>
  <si>
    <t>in_situ_treatment</t>
  </si>
  <si>
    <t>desired_pathogen_inactivation</t>
  </si>
  <si>
    <t>log units</t>
  </si>
  <si>
    <t>desired level of pathogen inactivation (log units: e.g., 4 log units = 99.99% inactivation)</t>
  </si>
  <si>
    <t>safety_factor</t>
  </si>
  <si>
    <t>(multiplier)</t>
  </si>
  <si>
    <t>multiplier of calculated storage time needed to achieve desired pathogen inactivation level</t>
  </si>
  <si>
    <t>L</t>
  </si>
  <si>
    <t>*input the desired volume of the storage container</t>
  </si>
  <si>
    <t>% of total N</t>
  </si>
  <si>
    <t>Ca_in_urine</t>
  </si>
  <si>
    <t>Ca_in_feces</t>
  </si>
  <si>
    <t>g Ca/cap/d</t>
  </si>
  <si>
    <t>tank_volume</t>
  </si>
  <si>
    <t>desiccant_Ca_content</t>
  </si>
  <si>
    <t>Demeyer et al., 2001; Serafimova et al., 2011; Huang et al., 1992; Grau et al., 2015; Etiegni et al., 1991; Misra et al., 1993</t>
  </si>
  <si>
    <t>*input whether N and P losses due to precipitation processes with Mg and Ca (struvite, HAP) should be considered ('yes' or 'no'); Udert et al., 2003(a, b, c)</t>
  </si>
  <si>
    <t>*input whether the module(s) should be designed to achieve pathogen inactivation; if 'yes', the model computes required storage time to achieve desired inactivation level (Ascaris egg inactivation through ammonia using Fidjeland et al., 2015 model)</t>
  </si>
  <si>
    <t>precipitation_losses</t>
  </si>
  <si>
    <t>pit_depth</t>
  </si>
  <si>
    <t>m</t>
  </si>
  <si>
    <t>pit_area</t>
  </si>
  <si>
    <t>m2</t>
  </si>
  <si>
    <t>*input whether the toilet design contains a separate hole to keep cleansing water separate from feces/excreta ('yes' or 'no')</t>
  </si>
  <si>
    <t>Jacks et al., 1999; Orner and Mihelcic, 2017; Nyenje et al., 2013 minor due to neutral pH)</t>
  </si>
  <si>
    <t>Jacks et al., 1999; Lagerstedt et al., 1994; Orner and Mihelcic, 2017; Nyenje et al., 2013 (2-20%); Phillips and Burton, 2005 (26-43%)</t>
  </si>
  <si>
    <t>Nyenje et al., 2013 (0-1%); Orner and Mihelcic, 2017; Phillips and Burton, 2005 (30-37%)</t>
  </si>
  <si>
    <t>K_leaching</t>
  </si>
  <si>
    <t>% of K input</t>
  </si>
  <si>
    <t>Phillips and Burton, 2005 (note this source is for leachate through soil, not from a latrine)</t>
  </si>
  <si>
    <t>infiltration</t>
  </si>
  <si>
    <t>*input whether infiltration losses are considered (i.e., whether the pit walls and floor are permeable; 'yes' or 'no')</t>
  </si>
  <si>
    <t>*input whether emissions to the atmosphere are considered (i.e., if the pit is not completely sealed off from the atmosphere; 'yes' or 'no')</t>
  </si>
  <si>
    <t>N_urine_volatilization</t>
  </si>
  <si>
    <t>N_pit_volatilization</t>
  </si>
  <si>
    <t>pit_above_water_table</t>
  </si>
  <si>
    <t>% oxygen demand removal</t>
  </si>
  <si>
    <t>*input whether emissions to the atmosphere are considered (i.e., if the vault is not completely sealed off from the atmosphere; 'yes' or 'no')</t>
  </si>
  <si>
    <t>air_emissions_pit</t>
  </si>
  <si>
    <t>air_emissions_vault</t>
  </si>
  <si>
    <t>*input whether the pit is above the local water table ('yes' or 'no')</t>
  </si>
  <si>
    <t>general_parameters</t>
  </si>
  <si>
    <t>pit latrine dimensions (assumed)</t>
  </si>
  <si>
    <t>MCF_vault</t>
  </si>
  <si>
    <t>years</t>
  </si>
  <si>
    <t>distribution_percentiles</t>
  </si>
  <si>
    <t>desiccant_added</t>
  </si>
  <si>
    <t>*input whether a desiccant is added after each use</t>
  </si>
  <si>
    <t>correlation</t>
  </si>
  <si>
    <t>storage_tank</t>
  </si>
  <si>
    <t>dehydration_vault</t>
  </si>
  <si>
    <t>*if the system does not separate urine and feces, input the reuse or disposal module ('fill_cover', 'crop_application')</t>
  </si>
  <si>
    <t>fill_cover_parameters</t>
  </si>
  <si>
    <t>tree_planted</t>
  </si>
  <si>
    <t>no</t>
  </si>
  <si>
    <t>*input whether a tree or other plant will be planted on the filled latrine ('yes' or 'no'): if so, nutrients and water remaining in the pit are recovered</t>
  </si>
  <si>
    <t>% of P lost during transfer to cropland</t>
  </si>
  <si>
    <t>% of K lost during transfer to cropland</t>
  </si>
  <si>
    <t>Udert et al., 2006</t>
  </si>
  <si>
    <t>assumed</t>
  </si>
  <si>
    <t>% of ammonia lost during transfer to cropland</t>
  </si>
  <si>
    <t>% of non-ammonia N lost during transfer</t>
  </si>
  <si>
    <t>% of Mg lost during transfer to cropland</t>
  </si>
  <si>
    <t>% of Ca lost during transfer to cropland</t>
  </si>
  <si>
    <t>*if the system separates urine and feces, input the reuse or disposal module for the urine stream ('crop_application_liquid')</t>
  </si>
  <si>
    <t>*if the system separates urine and feces, input the reuse or disposal module for the fecal stream ('crop_application_solid')</t>
  </si>
  <si>
    <t>summary_percentile</t>
  </si>
  <si>
    <t>user_interface</t>
  </si>
  <si>
    <t>decentralized_storage</t>
  </si>
  <si>
    <t>excreta module</t>
  </si>
  <si>
    <t>*the percentile value the model will output in the summary tab</t>
  </si>
  <si>
    <t>*up to 5 percentile values the model will output, from lowest to highest</t>
  </si>
  <si>
    <t>*the number of scenarios to be generated for the uncertainty analysis</t>
  </si>
  <si>
    <t>*the user interface module ('dry_toilet' or 'UDDT')</t>
  </si>
  <si>
    <t>single_pit</t>
  </si>
  <si>
    <t>fill_cover</t>
  </si>
  <si>
    <t>user_interface_decisions</t>
  </si>
  <si>
    <t>decentralized_storage_decisions</t>
  </si>
  <si>
    <t>*input whether N and P losses due to precipitation processes with Mg and Ca (struvite, HAP) should be considered as unrecoverable ('yes' or 'no'); Udert et al., 2003(a, b, c)</t>
  </si>
  <si>
    <t>reuse_disposal_decisions</t>
  </si>
  <si>
    <t>*input whether losses occurring during transfer from recovery system to crops are considered ('yes' or 'no')</t>
  </si>
  <si>
    <t>*see decentralized_storage tab to modify numerical parameter assumptions and select parameters for correlation analysis</t>
  </si>
  <si>
    <t>*see reuse_disposal tab to modify numerical parameter assumptions and select parameters for correlation analysis</t>
  </si>
  <si>
    <t>*see user_interface tab to modify numerical parameter assumptions and select parameters for correlation analysis</t>
  </si>
  <si>
    <t>*if the system does not separate urine and feces, input the excreta module ('single_pit')</t>
  </si>
  <si>
    <t>*if the system separates urine and feces, input the urine module ('storage_tank') and the feces module ('dehydration_vault')</t>
  </si>
  <si>
    <t>*if the system does not separate urine and feces, input the excreta module ('fill_cover')</t>
  </si>
  <si>
    <t>*input the number of scenarios to be generated in the uncertainty analysis</t>
  </si>
  <si>
    <t>*input the percentile value the model will show in the summary tab of the output spreadsheet</t>
  </si>
  <si>
    <t>Uncertainty analysis and output</t>
  </si>
  <si>
    <t>Sanitation and resource recovery system configuration</t>
  </si>
  <si>
    <t>Model parameters and decisions</t>
  </si>
  <si>
    <t>*see initial_inputs tab to modify assumptions regarding diet and excreta content, and to select parameters for correlation analysis with final outputs</t>
  </si>
  <si>
    <t>anaerobic_digestion_parameters</t>
  </si>
  <si>
    <t>MCF_AD</t>
  </si>
  <si>
    <t>IPCC, 2006</t>
  </si>
  <si>
    <t>*if the system does not separate urine and feces, input the treatment module</t>
  </si>
  <si>
    <t>*if the system separates urine and feces, input the treatment module for the urine stream</t>
  </si>
  <si>
    <t>*if the system separates urine and feces, input the treatment module for the fecal stream ('anaerobic_digestion')</t>
  </si>
  <si>
    <t>CH4_energy</t>
  </si>
  <si>
    <t>kJ/mol CH4</t>
  </si>
  <si>
    <t>Shoener et al., 2014; Rittman and McCarty, 2001; Metcalf &amp; Eddy, 2014</t>
  </si>
  <si>
    <t>flushing_water</t>
  </si>
  <si>
    <t>*input whether water is used for flushing after use ('yes' or 'no')</t>
  </si>
  <si>
    <t>flushing_water_use</t>
  </si>
  <si>
    <t>Uganda food/protein supply in 2013 (FAOSTAT, 2018), +/- 10%</t>
  </si>
  <si>
    <t>normal</t>
  </si>
  <si>
    <t>Bwaise survey results, (May, 2018)</t>
  </si>
  <si>
    <t>cleansing_water_use</t>
  </si>
  <si>
    <t>Bwaise survey results (May, 2018)</t>
  </si>
  <si>
    <t>Wohlsager et al., 2010; Trimmer, 2015; Trimmer et al., 2017; Orner and Mihelcic, 2018</t>
  </si>
  <si>
    <t>*input whether infiltration losses are considered (i.e., whether the pit walls and floor are permeable/unlined; 'yes' or 'no')</t>
  </si>
  <si>
    <t>maximum_methane_emission</t>
  </si>
  <si>
    <t>g CH4/g COD</t>
  </si>
  <si>
    <t>IPCC, 2006; Leeds</t>
  </si>
  <si>
    <t>% anaerobic conversion of degraded COD</t>
  </si>
  <si>
    <t>% COD removal</t>
  </si>
  <si>
    <t>N2O_EF_AD</t>
  </si>
  <si>
    <t>conveyance</t>
  </si>
  <si>
    <t>*if the system does not separate urine and feces, input the excreta module ('tanker_truck')</t>
  </si>
  <si>
    <t>*input up to 5 percentile values for the model's detailed output, from lowest to highest</t>
  </si>
  <si>
    <t>liquid module</t>
  </si>
  <si>
    <t>solid module</t>
  </si>
  <si>
    <t>*multiple treatment steps can be entered; if the previous step begins with a mixed excreta steam and separates liquids and solids, the next step should fall under the liquid and solid modules</t>
  </si>
  <si>
    <t>treatment_1</t>
  </si>
  <si>
    <t>treatment_2</t>
  </si>
  <si>
    <t>treatment_3</t>
  </si>
  <si>
    <t>anaerobic_lagoon</t>
  </si>
  <si>
    <t>Lohman et al., in prep.</t>
  </si>
  <si>
    <t>USD/toilet</t>
  </si>
  <si>
    <t>% of degraded N emitted as N2O</t>
  </si>
  <si>
    <t>Assumption</t>
  </si>
  <si>
    <t>N2O_EF_vault</t>
  </si>
  <si>
    <t>Leeds; Orner and Mihelcic, 2017</t>
  </si>
  <si>
    <t>time_full_degradation</t>
  </si>
  <si>
    <t>reduction_full_degradation</t>
  </si>
  <si>
    <t>pit_emptying_period</t>
  </si>
  <si>
    <t>N2O_GWP</t>
  </si>
  <si>
    <t>kg CO2eq/kg N2O</t>
  </si>
  <si>
    <t>CH4_GWP</t>
  </si>
  <si>
    <t>kg CO2eq/kg CH4</t>
  </si>
  <si>
    <t>IPCC, 2014</t>
  </si>
  <si>
    <t>days</t>
  </si>
  <si>
    <t>CIDI</t>
  </si>
  <si>
    <t>sedimentation_parameters</t>
  </si>
  <si>
    <t>(assume analogous to sedimentation/thickening pond)</t>
  </si>
  <si>
    <t>anaerobic_lagoon_parameters</t>
  </si>
  <si>
    <t>facultative_lagoon_parameters</t>
  </si>
  <si>
    <t>residence_time_AD</t>
  </si>
  <si>
    <t>MCF_anaerobic_lagoon</t>
  </si>
  <si>
    <t>N2O_EF_anaerobic_lagoon</t>
  </si>
  <si>
    <t>COD_removal_anaerobic_lagoon</t>
  </si>
  <si>
    <t>COD_removal_facultative_lagoon</t>
  </si>
  <si>
    <t>N2O_EF_facultative_lagoon</t>
  </si>
  <si>
    <t>MCF_facultative_lagoon</t>
  </si>
  <si>
    <t>retention_time_sedimentation</t>
  </si>
  <si>
    <t>Lubigi</t>
  </si>
  <si>
    <t>EAWAG, 2014</t>
  </si>
  <si>
    <t>mixed_excreta_module_1</t>
  </si>
  <si>
    <t>mixed_excreta_module_2</t>
  </si>
  <si>
    <t>mixed_excreta_module_3</t>
  </si>
  <si>
    <t>liquid_module_1</t>
  </si>
  <si>
    <t>solid_module_1</t>
  </si>
  <si>
    <t>liquid_module_2</t>
  </si>
  <si>
    <t>liquid_module_3</t>
  </si>
  <si>
    <t>solid_module_2</t>
  </si>
  <si>
    <t>solid_module_3</t>
  </si>
  <si>
    <t>general_global_parameters</t>
  </si>
  <si>
    <t>OD_max_removal_storage</t>
  </si>
  <si>
    <t>anaerobic_digestion</t>
  </si>
  <si>
    <t>Tchobanoglous et al,. 2014 (EAWAG: 80-85% BOD removal)</t>
  </si>
  <si>
    <t>N_emission_in_biogas</t>
  </si>
  <si>
    <t>treatment_decisions</t>
  </si>
  <si>
    <t>*input whether nitrogen is lost in biogas during anaerobic digestion</t>
  </si>
  <si>
    <t>% of total COD</t>
  </si>
  <si>
    <t>sludge_accumulation_rate</t>
  </si>
  <si>
    <t>L/cap/yr</t>
  </si>
  <si>
    <t>Strande et al., 2017; Chowdhry &amp; Kone, 2012 (Gates Foundation report)</t>
  </si>
  <si>
    <t>MCF_sedimentation</t>
  </si>
  <si>
    <t>N2O_EF_sedimentation</t>
  </si>
  <si>
    <t>% of total TS</t>
  </si>
  <si>
    <t>% of total K</t>
  </si>
  <si>
    <t>% of total P</t>
  </si>
  <si>
    <t>Rose et al., 2015; assume fecal nutrients are retained</t>
  </si>
  <si>
    <t>% of total Mg</t>
  </si>
  <si>
    <t>% of total Ca</t>
  </si>
  <si>
    <t>Modules</t>
  </si>
  <si>
    <t>excreta_decentralized_storage</t>
  </si>
  <si>
    <t>liquid_decentralized_storage</t>
  </si>
  <si>
    <t>solid_decentralized_storage</t>
  </si>
  <si>
    <t>excreta_treatment_1</t>
  </si>
  <si>
    <t>excreta_treatment_3</t>
  </si>
  <si>
    <t>excreta_treatment_2</t>
  </si>
  <si>
    <t>liquid_treatment_1</t>
  </si>
  <si>
    <t>liquid_treatment_2</t>
  </si>
  <si>
    <t>liquid_treatment_3</t>
  </si>
  <si>
    <t>solid_treatment_1</t>
  </si>
  <si>
    <t>solid_treatment_2</t>
  </si>
  <si>
    <t>solid_treatment_3</t>
  </si>
  <si>
    <t>unplanted_drying_bed_parameters</t>
  </si>
  <si>
    <t>COD_degradation_sedimentation</t>
  </si>
  <si>
    <t>COD_retention_sedimentation</t>
  </si>
  <si>
    <t>TS_retention_sedimentation</t>
  </si>
  <si>
    <t>final_solids_content_sedimentation</t>
  </si>
  <si>
    <t>N_retention_sedimentation</t>
  </si>
  <si>
    <t>P_retention_sedimentation</t>
  </si>
  <si>
    <t>K_retention_sedimentation</t>
  </si>
  <si>
    <t>Mg_retention_sedimentation</t>
  </si>
  <si>
    <t>Ca_retention_sedimentation</t>
  </si>
  <si>
    <t>% of retained COD</t>
  </si>
  <si>
    <t>COD_degradation_anaerobic_lagoon</t>
  </si>
  <si>
    <t>COD_degradation_facultative_lagoon</t>
  </si>
  <si>
    <t>retention_time_drying_bed</t>
  </si>
  <si>
    <t>Lubigi (&gt;6 months in uncovered drying beds)</t>
  </si>
  <si>
    <t>final_solids_content_drying_bed</t>
  </si>
  <si>
    <t>COD_degradation_drying_bed</t>
  </si>
  <si>
    <t>MCF_drying_bed</t>
  </si>
  <si>
    <t>N2O_EF_drying_bed</t>
  </si>
  <si>
    <t>crop_application_parameters</t>
  </si>
  <si>
    <t>transfer_losses_application</t>
  </si>
  <si>
    <t>N_amm_loss_application</t>
  </si>
  <si>
    <t>N_loss_application</t>
  </si>
  <si>
    <t>P_loss_application</t>
  </si>
  <si>
    <t>K_loss_application</t>
  </si>
  <si>
    <t>Mg_loss_application</t>
  </si>
  <si>
    <t>Ca_loss_application</t>
  </si>
  <si>
    <t>biogas_combustion_parameters</t>
  </si>
  <si>
    <t>efficiency_biogas</t>
  </si>
  <si>
    <t>C_loss_application</t>
  </si>
  <si>
    <t>% of C lost during transfer to cropland</t>
  </si>
  <si>
    <t>reuse_disposal_1</t>
  </si>
  <si>
    <t>reuse_disposal_2</t>
  </si>
  <si>
    <t>excreta_reuse_disposal_1</t>
  </si>
  <si>
    <t>excreta_reuse_disposal_2</t>
  </si>
  <si>
    <t>liquid_reuse_disposal_1</t>
  </si>
  <si>
    <t>liquid_reuse_disposal_2</t>
  </si>
  <si>
    <t>solid_reuse_disposal_1</t>
  </si>
  <si>
    <t>solid_reuse_disposal_2</t>
  </si>
  <si>
    <t>excreta_module_1</t>
  </si>
  <si>
    <t>excreta_module_2</t>
  </si>
  <si>
    <t>N_emission_from_anaerobic_lagoon</t>
  </si>
  <si>
    <t>*input whether nitrogen is emitted from anaerobic lagoon</t>
  </si>
  <si>
    <t>N_max_denitrification_storage</t>
  </si>
  <si>
    <t>% N removal</t>
  </si>
  <si>
    <t>Orner and Mihelcic, 2017</t>
  </si>
  <si>
    <t>tanker_truck</t>
  </si>
  <si>
    <t>tanker_truck_parameters</t>
  </si>
  <si>
    <t>transfer_losses_tanker_truck</t>
  </si>
  <si>
    <t>conveyance_decisions</t>
  </si>
  <si>
    <t>crop_application_application</t>
  </si>
  <si>
    <t>*see treatment tab to modify numerical parameter assumptions and select parameters for correlation analysis</t>
  </si>
  <si>
    <t>*see conveyance tab to modify numerical parameter assumptions and select parameters for correlation analysis</t>
  </si>
  <si>
    <t>*input whether losses occurring during conveyance are considered ('yes' or 'no')</t>
  </si>
  <si>
    <t>losses_tanker_truck</t>
  </si>
  <si>
    <t>N_loss_tanker_truck</t>
  </si>
  <si>
    <t>P_loss_tanker_truck</t>
  </si>
  <si>
    <t>K_loss_tanker_truck</t>
  </si>
  <si>
    <t>Mg_loss_tanker_truck</t>
  </si>
  <si>
    <t>Ca_loss_tanker_truck</t>
  </si>
  <si>
    <t>C_loss_tanker_truck</t>
  </si>
  <si>
    <t>% of N lost during transfer</t>
  </si>
  <si>
    <t>N_max_denitrification_AD</t>
  </si>
  <si>
    <t>N_max_denitrification_sedimentation</t>
  </si>
  <si>
    <t>N_max_denitrification_anaerobic_lagoon</t>
  </si>
  <si>
    <t>N_max_denitrification_facultative_lagoon</t>
  </si>
  <si>
    <t>N_max_denitrification_drying_bed</t>
  </si>
  <si>
    <t>CH4_captured</t>
  </si>
  <si>
    <t>biogas_combustion</t>
  </si>
  <si>
    <t>CH4_captured_AD</t>
  </si>
  <si>
    <t>N_emission_in_biogas_AD</t>
  </si>
  <si>
    <t>COD_removal_AD</t>
  </si>
  <si>
    <t>N_emission_from_anaerobic_filter</t>
  </si>
  <si>
    <t>anaerobic_filter</t>
  </si>
  <si>
    <t>CH_captured</t>
  </si>
  <si>
    <t>sludge_separator_parameters</t>
  </si>
  <si>
    <t>assume performance is equivalent to sedimentation</t>
  </si>
  <si>
    <t>N_retention_separator</t>
  </si>
  <si>
    <t>P_retention_separator</t>
  </si>
  <si>
    <t>K_retention_separator</t>
  </si>
  <si>
    <t>Mg_retention_separator</t>
  </si>
  <si>
    <t>Ca_retention_separator</t>
  </si>
  <si>
    <t>TS_retention_separator</t>
  </si>
  <si>
    <t>final_solids_content_separator</t>
  </si>
  <si>
    <t>COD_retention_separator</t>
  </si>
  <si>
    <t>consider_combustion_efficiency</t>
  </si>
  <si>
    <t>cost</t>
  </si>
  <si>
    <t>toilet_lifetime</t>
  </si>
  <si>
    <t>calculated based on urine %</t>
  </si>
  <si>
    <t>calculated based on feces %</t>
  </si>
  <si>
    <t>Schmit et al. (2017)</t>
  </si>
  <si>
    <t>alternating_vaults</t>
  </si>
  <si>
    <t>handcart_and_truck_parameters</t>
  </si>
  <si>
    <t>*if the system separates urine and feces, input the urine module and the feces module ("handcart_and_truck")</t>
  </si>
  <si>
    <t>handcart_and_truck</t>
  </si>
  <si>
    <t>losses_handcart_and_truck</t>
  </si>
  <si>
    <t>N_loss_handcart_and_truck</t>
  </si>
  <si>
    <t>P_loss_handcart_and_truck</t>
  </si>
  <si>
    <t>K_loss_handcart_and_truck</t>
  </si>
  <si>
    <t>Mg_loss_handcart_and_truck</t>
  </si>
  <si>
    <t>Ca_loss_handcart_and_truck</t>
  </si>
  <si>
    <t>C_loss_handcart_and_truck</t>
  </si>
  <si>
    <t>transfer_losses_handcart_and_truck</t>
  </si>
  <si>
    <t>struvite_cond_pKsp</t>
  </si>
  <si>
    <t>Ronteltap et al., 2007</t>
  </si>
  <si>
    <t>log reduction</t>
  </si>
  <si>
    <t>transport_distance_tanker_truck</t>
  </si>
  <si>
    <t>km</t>
  </si>
  <si>
    <t>assumed (based on Google Maps distance of 4-5 km from Bwaise to Lubigi)</t>
  </si>
  <si>
    <t>kg CO2eq/t-km</t>
  </si>
  <si>
    <t>SimaPro (median, min-max for different truck sizes)</t>
  </si>
  <si>
    <t>transport_emissions_factor_tanker_truck</t>
  </si>
  <si>
    <t>exchange_rate</t>
  </si>
  <si>
    <t>local currency/USD</t>
  </si>
  <si>
    <t>Bank of Uganda, 2019</t>
  </si>
  <si>
    <t>discount_rate</t>
  </si>
  <si>
    <t>% per year</t>
  </si>
  <si>
    <t>Schmitt et al., 2017</t>
  </si>
  <si>
    <t>Bwaise survey results (May, 2018); calculations</t>
  </si>
  <si>
    <t>CBS_collection_period</t>
  </si>
  <si>
    <t>USD/cap/d</t>
  </si>
  <si>
    <t>assumed (based on Google Maps distance of 4-5 km from Bwaise to Lubigi; assume CBS still requires truck transport to treatment plant)</t>
  </si>
  <si>
    <t>transport_distance_CBS_truck</t>
  </si>
  <si>
    <t>transport_emissions_factor_CBS_truck</t>
  </si>
  <si>
    <t>emptying_cost_CBS_handcart</t>
  </si>
  <si>
    <t>UGX/m3</t>
  </si>
  <si>
    <t>N_fertilizer_price</t>
  </si>
  <si>
    <t>USD/tonne N</t>
  </si>
  <si>
    <t>P_fertilizer_price</t>
  </si>
  <si>
    <t>USD/tonne P</t>
  </si>
  <si>
    <t>USD/tonne K</t>
  </si>
  <si>
    <t>sludge_fertilizer_discount_factor</t>
  </si>
  <si>
    <t>Lubigi; calculated nutrient content of sludge in existing system</t>
  </si>
  <si>
    <t>biogas_sale</t>
  </si>
  <si>
    <t>fertilizer_sale</t>
  </si>
  <si>
    <t>K_fertilizer_price</t>
  </si>
  <si>
    <t>Kampala area retailers; AfricaFertilizer.org (national and local retail prices for urea, 2010-2017)</t>
  </si>
  <si>
    <t>Kampala area retailers; AfricaFertilizer.org (national and local retail prices for TSP, 2010-2017)</t>
  </si>
  <si>
    <t>Kampala area retailers; AfricaFertilizer.org (national and local retail prices for MOP, 2010-2017)</t>
  </si>
  <si>
    <t>N_fertilizer_emissions</t>
  </si>
  <si>
    <t>kg CO2eq/kg N fertilizer produced</t>
  </si>
  <si>
    <t>P_fertilizer_emissions</t>
  </si>
  <si>
    <t>K_fertilizer_emissions</t>
  </si>
  <si>
    <t>kg CO2eq/kg P fertilizer produced</t>
  </si>
  <si>
    <t>kg CO2eq/kg K fertilizer produced</t>
  </si>
  <si>
    <t>single-nutrient fertilizer production from ecoinvent database in SimaPro</t>
  </si>
  <si>
    <t>UGX/kg</t>
  </si>
  <si>
    <t>local petrol station (LPG refills)</t>
  </si>
  <si>
    <t>IGU natural gas conversion guide</t>
  </si>
  <si>
    <t>LPG_specific_energy</t>
  </si>
  <si>
    <t>MJ/kg</t>
  </si>
  <si>
    <t>LPG_emissions</t>
  </si>
  <si>
    <t>kg CO2/kg LPG</t>
  </si>
  <si>
    <t>LPG_selling_price</t>
  </si>
  <si>
    <t>EPA GHG emission factors for propane and butane</t>
  </si>
  <si>
    <t>biogas_offsets</t>
  </si>
  <si>
    <t>fertilizer_offsets</t>
  </si>
  <si>
    <t>(USD/kg nutrient in sludge) / (USD/kg nutrient in fertilizer)</t>
  </si>
  <si>
    <t>Hutton and Varughese, 2016</t>
  </si>
  <si>
    <t>Reid et al., 2014</t>
  </si>
  <si>
    <t>annual cost as % of capex</t>
  </si>
  <si>
    <t>dry_toilet_capex</t>
  </si>
  <si>
    <t>dry_toilet_opex</t>
  </si>
  <si>
    <t>UDDT_capex</t>
  </si>
  <si>
    <t>UDDT_opex</t>
  </si>
  <si>
    <t>volume_anaerobic_lagoon</t>
  </si>
  <si>
    <t>m3</t>
  </si>
  <si>
    <t>Lubigi process diagram</t>
  </si>
  <si>
    <t>m3/day</t>
  </si>
  <si>
    <t>volume_facultative_lagoon</t>
  </si>
  <si>
    <t>concrete_thickness</t>
  </si>
  <si>
    <t>assumption</t>
  </si>
  <si>
    <t>roof_slope</t>
  </si>
  <si>
    <t>degrees</t>
  </si>
  <si>
    <t>concrete_cost</t>
  </si>
  <si>
    <t>USD/m3</t>
  </si>
  <si>
    <t>length/width</t>
  </si>
  <si>
    <t>number_sedimentation_tanks</t>
  </si>
  <si>
    <t>number_covered_drying_beds</t>
  </si>
  <si>
    <t>number_uncovered_drying_beds</t>
  </si>
  <si>
    <t>width/height (average)</t>
  </si>
  <si>
    <t>Lubigi photos</t>
  </si>
  <si>
    <t>kg CO2eq/m3</t>
  </si>
  <si>
    <t>roof_cost</t>
  </si>
  <si>
    <t>USD/m2</t>
  </si>
  <si>
    <t>covered_bed_width</t>
  </si>
  <si>
    <t>covered_bed_length</t>
  </si>
  <si>
    <t>uncovered_bed_width</t>
  </si>
  <si>
    <t>uncovered_bed_length</t>
  </si>
  <si>
    <t>length_facultative_lagoon</t>
  </si>
  <si>
    <t>width_facultative_lagoon</t>
  </si>
  <si>
    <t>number_facultative_lagoons</t>
  </si>
  <si>
    <t>volume_sedimentation_tank</t>
  </si>
  <si>
    <t>length_width_ratio_sedimentation</t>
  </si>
  <si>
    <t>width_height_ratio_sedimentation</t>
  </si>
  <si>
    <t>USD</t>
  </si>
  <si>
    <t>roof_mass</t>
  </si>
  <si>
    <t>kg/m2</t>
  </si>
  <si>
    <t>Home Depot</t>
  </si>
  <si>
    <t>drying_bed_wall_height</t>
  </si>
  <si>
    <t>storage_wall_height</t>
  </si>
  <si>
    <t>number_storage_beds</t>
  </si>
  <si>
    <t>steel_IF_GHG</t>
  </si>
  <si>
    <t>concrete_IF_GHG</t>
  </si>
  <si>
    <t>kg CO2eq/kg</t>
  </si>
  <si>
    <t>excavation_IF_GHG</t>
  </si>
  <si>
    <t>liner_IF_GHG</t>
  </si>
  <si>
    <t>covered_columns_per_side</t>
  </si>
  <si>
    <t>covered_column_height</t>
  </si>
  <si>
    <t>columns_per_side_sedimentation</t>
  </si>
  <si>
    <t>column_mass_per_meter</t>
  </si>
  <si>
    <t>kg/m</t>
  </si>
  <si>
    <t>Sandeep Steels</t>
  </si>
  <si>
    <t>length_anaerobic_lagoon</t>
  </si>
  <si>
    <t>width_anaerobic_lagoon</t>
  </si>
  <si>
    <t>number_anaerobic_lagoons</t>
  </si>
  <si>
    <t>sewer_flow_existing</t>
  </si>
  <si>
    <t>sludge_flow_existing</t>
  </si>
  <si>
    <t>liner_mass</t>
  </si>
  <si>
    <t>Colorado Lining International</t>
  </si>
  <si>
    <t>people</t>
  </si>
  <si>
    <t>ecoinvent 3</t>
  </si>
  <si>
    <t>stainless_steel_IF_GHG</t>
  </si>
  <si>
    <t>stainless_steel_sheet_IF_GHG</t>
  </si>
  <si>
    <t>number_AD</t>
  </si>
  <si>
    <t>assumption (2 in operation, one out for cleaning, solids removal, etc.)</t>
  </si>
  <si>
    <t>aspect_ratio_AD</t>
  </si>
  <si>
    <t>diameter/height</t>
  </si>
  <si>
    <t>headspace_AD</t>
  </si>
  <si>
    <t>% of total reactor volume</t>
  </si>
  <si>
    <t>sludge_flow_alternative</t>
  </si>
  <si>
    <t>sludge_population_alternative</t>
  </si>
  <si>
    <t>gravel_IF_GHG</t>
  </si>
  <si>
    <t>gravel_bulk_density</t>
  </si>
  <si>
    <t>cement_dry_toilet</t>
  </si>
  <si>
    <t>kg</t>
  </si>
  <si>
    <t>sand_dry_toilet</t>
  </si>
  <si>
    <t>gravel_dry_toilet</t>
  </si>
  <si>
    <t>bricks_dry_toilet</t>
  </si>
  <si>
    <t>brick_density</t>
  </si>
  <si>
    <t>plastic_dry_toilet</t>
  </si>
  <si>
    <t>plastic_mass</t>
  </si>
  <si>
    <t>steel_dry_toilet</t>
  </si>
  <si>
    <t>cement_UDDT</t>
  </si>
  <si>
    <t>sand_UDDT</t>
  </si>
  <si>
    <t>gravel_UDDT</t>
  </si>
  <si>
    <t>bricks_UDDT</t>
  </si>
  <si>
    <t>plastic_UDDT</t>
  </si>
  <si>
    <t>steel_UDDT</t>
  </si>
  <si>
    <t>stainless_steel_sheet_UDDT</t>
  </si>
  <si>
    <t>steel_sheet_mass</t>
  </si>
  <si>
    <t>excavation_dry_toilet</t>
  </si>
  <si>
    <t>plastic_IF_GHG</t>
  </si>
  <si>
    <t>sand_IF_GHG</t>
  </si>
  <si>
    <t>cement_IF_GHG</t>
  </si>
  <si>
    <t>bricks_IF_GHG</t>
  </si>
  <si>
    <t>brick_volume</t>
  </si>
  <si>
    <t>m3/brick</t>
  </si>
  <si>
    <t>8 x 12 x 25 cm</t>
  </si>
  <si>
    <t>sand_bulk_density</t>
  </si>
  <si>
    <t>steel_density</t>
  </si>
  <si>
    <t>GHG_construction_parameters</t>
  </si>
  <si>
    <t>wood_IF_GHG</t>
  </si>
  <si>
    <t>wood_dry_toilet</t>
  </si>
  <si>
    <t>wood_UDDT</t>
  </si>
  <si>
    <t>Friedler et al. (2013); Orner and Mihelcic (2018); +/- 20%</t>
  </si>
  <si>
    <t>Fry et al., 2008; Strande et al., 2018; assume nutrient and COD content of water is negligible</t>
  </si>
  <si>
    <t>Rose et al. (2015); Udert et al. (2003)</t>
  </si>
  <si>
    <t>% of total precipitate appearing as sludge that settles and can be removed</t>
  </si>
  <si>
    <t>Udert et al., 2003; Udert et al., 2006 ("most" precipitates appear as sludge, remainder is a hard scale that attaches to walls)</t>
  </si>
  <si>
    <t>precipitate_sludge</t>
  </si>
  <si>
    <t>biogas_loss</t>
  </si>
  <si>
    <t>Voegeli et al. (2014)</t>
  </si>
  <si>
    <t>electricity_cost</t>
  </si>
  <si>
    <t>USD/kWh</t>
  </si>
  <si>
    <t>Umeme 2019 tariffs</t>
  </si>
  <si>
    <t>existing_plant_capex</t>
  </si>
  <si>
    <t>use_existing_plant</t>
  </si>
  <si>
    <t>steel_cost</t>
  </si>
  <si>
    <t>USD/kg</t>
  </si>
  <si>
    <t>*input whether the existing plant or the alternative plant is being used - only matters if not using total price</t>
  </si>
  <si>
    <t>use_total_price</t>
  </si>
  <si>
    <t>*input whether plant costs are estimated from the total price or built from each component process</t>
  </si>
  <si>
    <t>alternative_plant_capex</t>
  </si>
  <si>
    <t>electricity_GHG</t>
  </si>
  <si>
    <t>kg CO2eq/kWh</t>
  </si>
  <si>
    <t>US EIA, ecoinvent 3 (low due to hydropower being dominant source in Uganda)</t>
  </si>
  <si>
    <t>existing_plant_electricity</t>
  </si>
  <si>
    <t>P_removal_facultative_lagoon</t>
  </si>
  <si>
    <t>% P removal</t>
  </si>
  <si>
    <t>Lubigi, Mihelcic et al., 2009</t>
  </si>
  <si>
    <t>Lubigi (TSS removal)</t>
  </si>
  <si>
    <t>Lubigi (assume similar to TSS removal)</t>
  </si>
  <si>
    <t>kWh/year</t>
  </si>
  <si>
    <t>Lubigi (+/- 10%)</t>
  </si>
  <si>
    <t>existing_sewer_population_served</t>
  </si>
  <si>
    <t>existing_sludge_population_served</t>
  </si>
  <si>
    <t>CIDI, +/-10% uncertainty</t>
  </si>
  <si>
    <t>existing_plant_lifetime</t>
  </si>
  <si>
    <t>alternative_plant_lifetime</t>
  </si>
  <si>
    <t>CIDI; EAWAG, 2014; Tchobanoglous et al., 2014</t>
  </si>
  <si>
    <t>transport_cost_CBS_truck</t>
  </si>
  <si>
    <t>Lubigi, CIDI, model estimates</t>
  </si>
  <si>
    <t>existing_plant_staff</t>
  </si>
  <si>
    <t>existing_plant_salary</t>
  </si>
  <si>
    <t>UGX/month</t>
  </si>
  <si>
    <t>alternative_plant_skilled_staff</t>
  </si>
  <si>
    <t>alternative_plant_unskilled_staff</t>
  </si>
  <si>
    <t>alternative_plant_skilled_salary</t>
  </si>
  <si>
    <t>alternative_plant_unskilled_salary</t>
  </si>
  <si>
    <t>alternative_plant_electricity</t>
  </si>
  <si>
    <t>CIDI (10, some may be students)</t>
  </si>
  <si>
    <t>retention_time_drying_bed_alt</t>
  </si>
  <si>
    <t>final_solids_content_drying_bed_alt</t>
  </si>
  <si>
    <t>COD_degradation_drying_bed_alt</t>
  </si>
  <si>
    <t>MCF_drying_bed_alt</t>
  </si>
  <si>
    <t>N_max_denitrification_drying_bed_alt</t>
  </si>
  <si>
    <t>N2O_EF_drying_bed_alt</t>
  </si>
  <si>
    <t>planted_bed_width_alt</t>
  </si>
  <si>
    <t>planted_bed_length_alt</t>
  </si>
  <si>
    <t>retention_time_ABR</t>
  </si>
  <si>
    <t>CH4_captured_ABR</t>
  </si>
  <si>
    <t>COD_removal_ABR</t>
  </si>
  <si>
    <t>MCF_ABR</t>
  </si>
  <si>
    <t>N_removal_ABR</t>
  </si>
  <si>
    <t>N_max_denitrification_ABR</t>
  </si>
  <si>
    <t>N2O_EF_ABR</t>
  </si>
  <si>
    <t>number_ABR</t>
  </si>
  <si>
    <t>length_ABR</t>
  </si>
  <si>
    <t>width_ABR</t>
  </si>
  <si>
    <t>height_ABR</t>
  </si>
  <si>
    <t>assumption (to account for receiving basin and biogas tank)</t>
  </si>
  <si>
    <t>% N removed</t>
  </si>
  <si>
    <t>baffles_ABR</t>
  </si>
  <si>
    <t>additional_concrete_ABR</t>
  </si>
  <si>
    <t>ABR_parameters</t>
  </si>
  <si>
    <t>N_emission_in_biogas_ABR</t>
  </si>
  <si>
    <t>alt_drying_beds_parameters</t>
  </si>
  <si>
    <t>unplanted_bed_width_alt</t>
  </si>
  <si>
    <t>unplanted_bed_length_alt</t>
  </si>
  <si>
    <t>unplanted_bed_wall_height_alt</t>
  </si>
  <si>
    <t>number_planted_beds_alt</t>
  </si>
  <si>
    <t>planted_bed_wall_height_alt</t>
  </si>
  <si>
    <t>number_unplanted_beds_alt</t>
  </si>
  <si>
    <t>secondary_liquid_bed_parameters</t>
  </si>
  <si>
    <t>retention_time_sec</t>
  </si>
  <si>
    <t>COD_degradation_sec</t>
  </si>
  <si>
    <t>MCF_sec</t>
  </si>
  <si>
    <t>N_max_denitrification_sec</t>
  </si>
  <si>
    <t>N2O_EF_sec</t>
  </si>
  <si>
    <t>number_sec</t>
  </si>
  <si>
    <t>length_sec</t>
  </si>
  <si>
    <t>width_sec</t>
  </si>
  <si>
    <t>height_sec</t>
  </si>
  <si>
    <t>*if the system does not separate urine and feces, input the excreta module ('ABR' and/or 'sedimentation' and/or 'sludge_separator')</t>
  </si>
  <si>
    <t>*if the system separates urine and feces, or if previous steps separate liquids and solids, input the liquid module ('anaerobic_lagoon' and/or 'facultative_lagoon' and/or 'secondary_liquid_bed') and/or the solid module ('drying_beds_alt' and/or 'unplanted_drying_bed')</t>
  </si>
  <si>
    <t>% N removal after N leaching</t>
  </si>
  <si>
    <t>MCF_single_above_water</t>
  </si>
  <si>
    <t>MCF_below_water</t>
  </si>
  <si>
    <t>MCF_communal_above_water</t>
  </si>
  <si>
    <t>shared</t>
  </si>
  <si>
    <t>*input whether the latrine is shared ('yes' or 'no')</t>
  </si>
  <si>
    <t>N2O_EF_below_water</t>
  </si>
  <si>
    <t>IPCC, 2019</t>
  </si>
  <si>
    <t>sedimentation</t>
  </si>
  <si>
    <t>N_emission_from_sedimentation</t>
  </si>
  <si>
    <t>N_emission_in_secondary_liquid_bed</t>
  </si>
  <si>
    <t>secondary_liquid_bed</t>
  </si>
  <si>
    <t>N_emission_from_secondary_liquid_bed</t>
  </si>
  <si>
    <t>N2O_EF_communal_above_water</t>
  </si>
  <si>
    <t>N2O_EF_single_above_water</t>
  </si>
  <si>
    <t>crop_application</t>
  </si>
  <si>
    <t>*if the system separates urine and feces, input the urine module ('crop_application') and the feces module ('crop_application'). 'biogas_combustion' can also be included</t>
  </si>
  <si>
    <t>facultative_lagoon</t>
  </si>
  <si>
    <t>unplanted_drying_bed</t>
  </si>
  <si>
    <t>UGX</t>
  </si>
  <si>
    <t>truck operators</t>
  </si>
  <si>
    <t>truck_emptying_cost_1</t>
  </si>
  <si>
    <t>truck_emptying_cost_2</t>
  </si>
  <si>
    <t>truck_emptying_cost_3</t>
  </si>
  <si>
    <t>truck_emptying_cost_4</t>
  </si>
  <si>
    <t>truck_emptying_capacity_1</t>
  </si>
  <si>
    <t>truck_emptying_capacity_2</t>
  </si>
  <si>
    <t>truck_emptying_capacity_3</t>
  </si>
  <si>
    <t>truck_emptying_capacity_4</t>
  </si>
  <si>
    <t>truck_emptying_add_fee_percentage</t>
  </si>
  <si>
    <t>% of base emptying cost</t>
  </si>
  <si>
    <t>truck operators, Murungi and van Dijk, 2014</t>
  </si>
  <si>
    <t>dry_toilet</t>
  </si>
  <si>
    <t>parameters</t>
  </si>
  <si>
    <t>appropriate_emptying</t>
  </si>
  <si>
    <t>MCF_aquatic_discharge</t>
  </si>
  <si>
    <t>N2O_EF_aquatic_discharge</t>
  </si>
  <si>
    <t>% of N emitted as N2O</t>
  </si>
  <si>
    <t>ideal_emptying</t>
  </si>
  <si>
    <t>*input whether all facilities are emptied appropriately, with contents being transported to treatment plant ('yes' or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</si>
</sst>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Times"/>
      <family val="1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"/>
      <family val="1"/>
    </font>
    <font>
      <sz val="12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164" fontId="0" fillId="3" borderId="0" xfId="0" applyNumberFormat="1" applyFill="1"/>
    <xf numFmtId="0" fontId="0" fillId="3" borderId="0" xfId="0" applyNumberFormat="1" applyFill="1"/>
    <xf numFmtId="0" fontId="6" fillId="0" borderId="0" xfId="0" applyFont="1"/>
    <xf numFmtId="0" fontId="7" fillId="0" borderId="0" xfId="0" applyFont="1"/>
    <xf numFmtId="0" fontId="4" fillId="4" borderId="0" xfId="0" applyFont="1" applyFill="1"/>
    <xf numFmtId="0" fontId="0" fillId="4" borderId="0" xfId="0" applyFill="1"/>
    <xf numFmtId="0" fontId="0" fillId="0" borderId="0" xfId="0" applyFill="1"/>
    <xf numFmtId="2" fontId="0" fillId="3" borderId="0" xfId="0" applyNumberFormat="1" applyFill="1"/>
    <xf numFmtId="0" fontId="8" fillId="0" borderId="0" xfId="0" applyFont="1"/>
    <xf numFmtId="0" fontId="8" fillId="3" borderId="0" xfId="0" applyFont="1" applyFill="1"/>
    <xf numFmtId="0" fontId="9" fillId="0" borderId="0" xfId="0" applyFont="1" applyFill="1"/>
    <xf numFmtId="1" fontId="0" fillId="0" borderId="0" xfId="0" applyNumberFormat="1"/>
    <xf numFmtId="0" fontId="4" fillId="0" borderId="0" xfId="0" applyFont="1" applyFill="1"/>
    <xf numFmtId="0" fontId="0" fillId="0" borderId="0" xfId="0" applyFont="1" applyFill="1"/>
    <xf numFmtId="3" fontId="0" fillId="3" borderId="0" xfId="0" applyNumberFormat="1" applyFont="1" applyFill="1"/>
    <xf numFmtId="1" fontId="0" fillId="3" borderId="0" xfId="0" applyNumberFormat="1" applyFill="1"/>
    <xf numFmtId="0" fontId="0" fillId="0" borderId="0" xfId="0" applyBorder="1"/>
    <xf numFmtId="0" fontId="10" fillId="0" borderId="0" xfId="0" applyFont="1" applyBorder="1" applyAlignment="1">
      <alignment horizontal="center" vertical="top"/>
    </xf>
    <xf numFmtId="165" fontId="0" fillId="3" borderId="0" xfId="0" applyNumberFormat="1" applyFill="1"/>
    <xf numFmtId="2" fontId="0" fillId="0" borderId="0" xfId="0" applyNumberFormat="1"/>
    <xf numFmtId="0" fontId="3" fillId="5" borderId="0" xfId="0" applyFont="1" applyFill="1"/>
    <xf numFmtId="0" fontId="0" fillId="3" borderId="0" xfId="0" applyNumberFormat="1" applyFont="1" applyFill="1"/>
    <xf numFmtId="0" fontId="11" fillId="0" borderId="0" xfId="0" applyFont="1"/>
    <xf numFmtId="3" fontId="0" fillId="0" borderId="0" xfId="0" applyNumberFormat="1" applyFont="1" applyFill="1"/>
    <xf numFmtId="0" fontId="12" fillId="3" borderId="0" xfId="0" applyFont="1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EE0E-AF36-DD4C-8CFB-D7DF9DE43B78}">
  <dimension ref="A1:L113"/>
  <sheetViews>
    <sheetView topLeftCell="A11" workbookViewId="0">
      <selection activeCell="D12" sqref="D12:E12"/>
    </sheetView>
  </sheetViews>
  <sheetFormatPr baseColWidth="10" defaultRowHeight="16" x14ac:dyDescent="0.2"/>
  <cols>
    <col min="1" max="1" width="20.6640625" style="2" bestFit="1" customWidth="1"/>
    <col min="2" max="2" width="13.83203125" bestFit="1" customWidth="1"/>
    <col min="3" max="3" width="12" bestFit="1" customWidth="1"/>
    <col min="4" max="4" width="20.33203125" bestFit="1" customWidth="1"/>
    <col min="5" max="5" width="19.6640625" bestFit="1" customWidth="1"/>
  </cols>
  <sheetData>
    <row r="1" spans="1:7" x14ac:dyDescent="0.2">
      <c r="A1" s="12" t="s">
        <v>214</v>
      </c>
    </row>
    <row r="2" spans="1:7" s="2" customFormat="1" x14ac:dyDescent="0.2">
      <c r="B2" s="2" t="s">
        <v>53</v>
      </c>
    </row>
    <row r="3" spans="1:7" x14ac:dyDescent="0.2">
      <c r="A3" s="2" t="s">
        <v>191</v>
      </c>
      <c r="B3" s="6" t="s">
        <v>711</v>
      </c>
      <c r="G3" s="3" t="s">
        <v>92</v>
      </c>
    </row>
    <row r="5" spans="1:7" s="2" customFormat="1" x14ac:dyDescent="0.2">
      <c r="B5" s="2" t="s">
        <v>193</v>
      </c>
      <c r="D5" s="2" t="s">
        <v>245</v>
      </c>
      <c r="E5" s="2" t="s">
        <v>246</v>
      </c>
    </row>
    <row r="6" spans="1:7" x14ac:dyDescent="0.2">
      <c r="A6" s="2" t="s">
        <v>192</v>
      </c>
      <c r="B6" s="6" t="s">
        <v>198</v>
      </c>
      <c r="D6" s="6"/>
      <c r="E6" s="6"/>
      <c r="G6" s="3" t="s">
        <v>208</v>
      </c>
    </row>
    <row r="7" spans="1:7" x14ac:dyDescent="0.2">
      <c r="G7" s="3" t="s">
        <v>209</v>
      </c>
    </row>
    <row r="8" spans="1:7" x14ac:dyDescent="0.2">
      <c r="B8" s="2" t="s">
        <v>193</v>
      </c>
      <c r="C8" s="2"/>
      <c r="D8" s="2" t="s">
        <v>245</v>
      </c>
      <c r="E8" s="2" t="s">
        <v>246</v>
      </c>
      <c r="G8" s="3"/>
    </row>
    <row r="9" spans="1:7" x14ac:dyDescent="0.2">
      <c r="A9" s="2" t="s">
        <v>242</v>
      </c>
      <c r="B9" s="6" t="s">
        <v>369</v>
      </c>
      <c r="D9" s="6"/>
      <c r="E9" s="6"/>
      <c r="G9" s="3" t="s">
        <v>243</v>
      </c>
    </row>
    <row r="10" spans="1:7" x14ac:dyDescent="0.2">
      <c r="G10" s="3" t="s">
        <v>416</v>
      </c>
    </row>
    <row r="11" spans="1:7" x14ac:dyDescent="0.2">
      <c r="B11" s="2" t="s">
        <v>193</v>
      </c>
      <c r="C11" s="2"/>
      <c r="D11" s="2" t="s">
        <v>245</v>
      </c>
      <c r="E11" s="2" t="s">
        <v>246</v>
      </c>
      <c r="G11" s="3"/>
    </row>
    <row r="12" spans="1:7" x14ac:dyDescent="0.2">
      <c r="A12" s="2" t="s">
        <v>248</v>
      </c>
      <c r="B12" s="6" t="s">
        <v>687</v>
      </c>
      <c r="D12" s="6"/>
      <c r="E12" s="6"/>
      <c r="G12" s="3" t="s">
        <v>677</v>
      </c>
    </row>
    <row r="13" spans="1:7" x14ac:dyDescent="0.2">
      <c r="A13" s="2" t="s">
        <v>249</v>
      </c>
      <c r="B13" s="6"/>
      <c r="D13" s="6" t="s">
        <v>251</v>
      </c>
      <c r="E13" s="6" t="s">
        <v>697</v>
      </c>
      <c r="G13" s="3" t="s">
        <v>678</v>
      </c>
    </row>
    <row r="14" spans="1:7" x14ac:dyDescent="0.2">
      <c r="A14" s="2" t="s">
        <v>250</v>
      </c>
      <c r="B14" s="6"/>
      <c r="D14" s="6" t="s">
        <v>696</v>
      </c>
      <c r="E14" s="6"/>
      <c r="G14" s="3" t="s">
        <v>247</v>
      </c>
    </row>
    <row r="16" spans="1:7" s="2" customFormat="1" x14ac:dyDescent="0.2">
      <c r="B16" s="2" t="s">
        <v>193</v>
      </c>
      <c r="D16" s="2" t="s">
        <v>245</v>
      </c>
      <c r="E16" s="2" t="s">
        <v>246</v>
      </c>
      <c r="G16" s="21"/>
    </row>
    <row r="17" spans="1:7" x14ac:dyDescent="0.2">
      <c r="A17" s="2" t="s">
        <v>354</v>
      </c>
      <c r="B17" s="6"/>
      <c r="D17" s="6" t="s">
        <v>694</v>
      </c>
      <c r="E17" s="6" t="s">
        <v>694</v>
      </c>
      <c r="G17" s="3" t="s">
        <v>210</v>
      </c>
    </row>
    <row r="18" spans="1:7" x14ac:dyDescent="0.2">
      <c r="A18" s="2" t="s">
        <v>355</v>
      </c>
      <c r="B18" s="6"/>
      <c r="D18" s="6"/>
      <c r="E18" s="6"/>
      <c r="G18" s="3" t="s">
        <v>695</v>
      </c>
    </row>
    <row r="19" spans="1:7" s="14" customFormat="1" x14ac:dyDescent="0.2">
      <c r="A19" s="13"/>
    </row>
    <row r="20" spans="1:7" x14ac:dyDescent="0.2">
      <c r="A20" s="12" t="s">
        <v>213</v>
      </c>
    </row>
    <row r="21" spans="1:7" x14ac:dyDescent="0.2">
      <c r="A21" s="2" t="s">
        <v>101</v>
      </c>
      <c r="B21" s="6">
        <v>1</v>
      </c>
      <c r="G21" s="3" t="s">
        <v>211</v>
      </c>
    </row>
    <row r="23" spans="1:7" x14ac:dyDescent="0.2">
      <c r="A23" s="2" t="s">
        <v>190</v>
      </c>
      <c r="B23" s="6">
        <v>50</v>
      </c>
      <c r="G23" t="s">
        <v>212</v>
      </c>
    </row>
    <row r="25" spans="1:7" x14ac:dyDescent="0.2">
      <c r="B25" s="2">
        <v>1</v>
      </c>
      <c r="C25" s="2">
        <v>2</v>
      </c>
      <c r="D25" s="2">
        <v>3</v>
      </c>
      <c r="E25" s="2">
        <v>4</v>
      </c>
      <c r="F25" s="2">
        <v>5</v>
      </c>
    </row>
    <row r="26" spans="1:7" x14ac:dyDescent="0.2">
      <c r="A26" s="2" t="s">
        <v>169</v>
      </c>
      <c r="B26" s="6">
        <v>5</v>
      </c>
      <c r="C26" s="6">
        <v>25</v>
      </c>
      <c r="D26" s="6">
        <v>50</v>
      </c>
      <c r="E26" s="6">
        <v>75</v>
      </c>
      <c r="F26" s="6">
        <v>95</v>
      </c>
      <c r="G26" s="3" t="s">
        <v>244</v>
      </c>
    </row>
    <row r="27" spans="1:7" s="14" customFormat="1" x14ac:dyDescent="0.2">
      <c r="A27" s="13"/>
    </row>
    <row r="28" spans="1:7" x14ac:dyDescent="0.2">
      <c r="A28" s="12" t="s">
        <v>215</v>
      </c>
    </row>
    <row r="29" spans="1:7" x14ac:dyDescent="0.2">
      <c r="A29" s="11" t="s">
        <v>216</v>
      </c>
    </row>
    <row r="30" spans="1:7" x14ac:dyDescent="0.2">
      <c r="A30" s="11"/>
    </row>
    <row r="31" spans="1:7" x14ac:dyDescent="0.2">
      <c r="A31" s="2" t="s">
        <v>200</v>
      </c>
    </row>
    <row r="32" spans="1:7" x14ac:dyDescent="0.2">
      <c r="A32" s="3" t="s">
        <v>65</v>
      </c>
      <c r="B32" s="6" t="s">
        <v>83</v>
      </c>
      <c r="G32" t="s">
        <v>85</v>
      </c>
    </row>
    <row r="33" spans="1:7" x14ac:dyDescent="0.2">
      <c r="A33" s="3" t="s">
        <v>226</v>
      </c>
      <c r="B33" s="6" t="s">
        <v>83</v>
      </c>
      <c r="G33" t="s">
        <v>227</v>
      </c>
    </row>
    <row r="34" spans="1:7" x14ac:dyDescent="0.2">
      <c r="A34" s="3" t="s">
        <v>84</v>
      </c>
      <c r="B34" s="6" t="s">
        <v>178</v>
      </c>
      <c r="G34" t="s">
        <v>86</v>
      </c>
    </row>
    <row r="35" spans="1:7" x14ac:dyDescent="0.2">
      <c r="A35" s="3" t="s">
        <v>87</v>
      </c>
      <c r="B35" s="6" t="s">
        <v>178</v>
      </c>
      <c r="G35" t="s">
        <v>147</v>
      </c>
    </row>
    <row r="36" spans="1:7" x14ac:dyDescent="0.2">
      <c r="A36" s="3" t="s">
        <v>71</v>
      </c>
      <c r="B36" s="6" t="s">
        <v>178</v>
      </c>
      <c r="G36" t="s">
        <v>94</v>
      </c>
    </row>
    <row r="37" spans="1:7" x14ac:dyDescent="0.2">
      <c r="A37" s="11" t="s">
        <v>207</v>
      </c>
    </row>
    <row r="38" spans="1:7" x14ac:dyDescent="0.2">
      <c r="A38" s="11"/>
    </row>
    <row r="39" spans="1:7" x14ac:dyDescent="0.2">
      <c r="A39" s="2" t="s">
        <v>201</v>
      </c>
    </row>
    <row r="40" spans="1:7" x14ac:dyDescent="0.2">
      <c r="A40" s="3" t="s">
        <v>717</v>
      </c>
      <c r="B40" s="6" t="s">
        <v>83</v>
      </c>
      <c r="G40" t="s">
        <v>718</v>
      </c>
    </row>
    <row r="41" spans="1:7" x14ac:dyDescent="0.2">
      <c r="A41" s="2" t="s">
        <v>173</v>
      </c>
    </row>
    <row r="42" spans="1:7" x14ac:dyDescent="0.2">
      <c r="A42" s="3" t="s">
        <v>142</v>
      </c>
      <c r="B42" s="6" t="s">
        <v>83</v>
      </c>
      <c r="G42" t="s">
        <v>202</v>
      </c>
    </row>
    <row r="43" spans="1:7" x14ac:dyDescent="0.2">
      <c r="A43" s="3" t="s">
        <v>124</v>
      </c>
      <c r="B43" s="6" t="s">
        <v>178</v>
      </c>
      <c r="G43" s="3" t="s">
        <v>141</v>
      </c>
    </row>
    <row r="44" spans="1:7" x14ac:dyDescent="0.2">
      <c r="A44" s="2" t="s">
        <v>174</v>
      </c>
    </row>
    <row r="45" spans="1:7" x14ac:dyDescent="0.2">
      <c r="A45" t="s">
        <v>163</v>
      </c>
      <c r="B45" s="6" t="s">
        <v>83</v>
      </c>
      <c r="G45" t="s">
        <v>161</v>
      </c>
    </row>
    <row r="46" spans="1:7" x14ac:dyDescent="0.2">
      <c r="A46" t="s">
        <v>414</v>
      </c>
      <c r="B46" s="6" t="s">
        <v>178</v>
      </c>
    </row>
    <row r="47" spans="1:7" x14ac:dyDescent="0.2">
      <c r="A47" s="2" t="s">
        <v>198</v>
      </c>
    </row>
    <row r="48" spans="1:7" x14ac:dyDescent="0.2">
      <c r="A48" t="s">
        <v>154</v>
      </c>
      <c r="B48" s="6" t="s">
        <v>83</v>
      </c>
      <c r="G48" t="s">
        <v>235</v>
      </c>
    </row>
    <row r="49" spans="1:7" x14ac:dyDescent="0.2">
      <c r="A49" t="s">
        <v>162</v>
      </c>
      <c r="B49" s="6" t="s">
        <v>83</v>
      </c>
      <c r="G49" t="s">
        <v>156</v>
      </c>
    </row>
    <row r="50" spans="1:7" x14ac:dyDescent="0.2">
      <c r="A50" t="s">
        <v>159</v>
      </c>
      <c r="B50" s="6" t="s">
        <v>83</v>
      </c>
      <c r="G50" t="s">
        <v>164</v>
      </c>
    </row>
    <row r="51" spans="1:7" x14ac:dyDescent="0.2">
      <c r="A51" t="s">
        <v>683</v>
      </c>
      <c r="B51" s="6" t="s">
        <v>83</v>
      </c>
      <c r="G51" t="s">
        <v>684</v>
      </c>
    </row>
    <row r="52" spans="1:7" x14ac:dyDescent="0.2">
      <c r="A52" s="11" t="s">
        <v>205</v>
      </c>
    </row>
    <row r="53" spans="1:7" x14ac:dyDescent="0.2">
      <c r="A53" s="11"/>
    </row>
    <row r="54" spans="1:7" x14ac:dyDescent="0.2">
      <c r="A54" s="2" t="s">
        <v>372</v>
      </c>
    </row>
    <row r="55" spans="1:7" x14ac:dyDescent="0.2">
      <c r="A55" s="2" t="s">
        <v>369</v>
      </c>
    </row>
    <row r="56" spans="1:7" x14ac:dyDescent="0.2">
      <c r="A56" s="3" t="s">
        <v>371</v>
      </c>
      <c r="B56" s="6" t="s">
        <v>83</v>
      </c>
    </row>
    <row r="57" spans="1:7" x14ac:dyDescent="0.2">
      <c r="A57" s="2" t="s">
        <v>417</v>
      </c>
    </row>
    <row r="58" spans="1:7" x14ac:dyDescent="0.2">
      <c r="A58" s="3" t="s">
        <v>425</v>
      </c>
      <c r="B58" s="6" t="s">
        <v>83</v>
      </c>
    </row>
    <row r="59" spans="1:7" x14ac:dyDescent="0.2">
      <c r="A59" s="11" t="s">
        <v>375</v>
      </c>
    </row>
    <row r="60" spans="1:7" x14ac:dyDescent="0.2">
      <c r="A60" s="11"/>
    </row>
    <row r="61" spans="1:7" x14ac:dyDescent="0.2">
      <c r="A61" s="2" t="s">
        <v>296</v>
      </c>
    </row>
    <row r="62" spans="1:7" x14ac:dyDescent="0.2">
      <c r="A62" s="3" t="s">
        <v>604</v>
      </c>
      <c r="B62" s="6" t="s">
        <v>83</v>
      </c>
      <c r="G62" t="s">
        <v>605</v>
      </c>
    </row>
    <row r="63" spans="1:7" x14ac:dyDescent="0.2">
      <c r="A63" s="3" t="s">
        <v>600</v>
      </c>
      <c r="B63" s="6" t="s">
        <v>83</v>
      </c>
      <c r="G63" t="s">
        <v>603</v>
      </c>
    </row>
    <row r="64" spans="1:7" x14ac:dyDescent="0.2">
      <c r="A64" s="2" t="s">
        <v>687</v>
      </c>
      <c r="B64" s="15"/>
    </row>
    <row r="65" spans="1:7" x14ac:dyDescent="0.2">
      <c r="A65" s="3" t="s">
        <v>688</v>
      </c>
      <c r="B65" s="6" t="s">
        <v>178</v>
      </c>
    </row>
    <row r="66" spans="1:7" x14ac:dyDescent="0.2">
      <c r="A66" s="2" t="s">
        <v>293</v>
      </c>
    </row>
    <row r="67" spans="1:7" x14ac:dyDescent="0.2">
      <c r="A67" s="3" t="s">
        <v>295</v>
      </c>
      <c r="B67" s="6" t="s">
        <v>178</v>
      </c>
      <c r="G67" t="s">
        <v>297</v>
      </c>
    </row>
    <row r="68" spans="1:7" x14ac:dyDescent="0.2">
      <c r="A68" s="3" t="s">
        <v>390</v>
      </c>
      <c r="B68" s="6" t="s">
        <v>83</v>
      </c>
    </row>
    <row r="69" spans="1:7" x14ac:dyDescent="0.2">
      <c r="A69" s="2" t="s">
        <v>251</v>
      </c>
      <c r="B69" s="15"/>
    </row>
    <row r="70" spans="1:7" x14ac:dyDescent="0.2">
      <c r="A70" s="3" t="s">
        <v>364</v>
      </c>
      <c r="B70" s="6" t="s">
        <v>178</v>
      </c>
      <c r="G70" t="s">
        <v>365</v>
      </c>
    </row>
    <row r="71" spans="1:7" x14ac:dyDescent="0.2">
      <c r="A71" s="2" t="s">
        <v>396</v>
      </c>
      <c r="B71" s="15"/>
    </row>
    <row r="72" spans="1:7" x14ac:dyDescent="0.2">
      <c r="A72" s="3" t="s">
        <v>395</v>
      </c>
      <c r="B72" s="6" t="s">
        <v>178</v>
      </c>
    </row>
    <row r="73" spans="1:7" x14ac:dyDescent="0.2">
      <c r="A73" s="3" t="s">
        <v>397</v>
      </c>
      <c r="B73" s="6" t="s">
        <v>83</v>
      </c>
    </row>
    <row r="74" spans="1:7" x14ac:dyDescent="0.2">
      <c r="A74" s="2" t="s">
        <v>690</v>
      </c>
      <c r="B74" s="15"/>
    </row>
    <row r="75" spans="1:7" x14ac:dyDescent="0.2">
      <c r="A75" s="3" t="s">
        <v>691</v>
      </c>
      <c r="B75" s="6" t="s">
        <v>178</v>
      </c>
    </row>
    <row r="76" spans="1:7" x14ac:dyDescent="0.2">
      <c r="A76" s="11" t="s">
        <v>374</v>
      </c>
    </row>
    <row r="77" spans="1:7" x14ac:dyDescent="0.2">
      <c r="A77" s="11"/>
    </row>
    <row r="78" spans="1:7" x14ac:dyDescent="0.2">
      <c r="A78" s="2" t="s">
        <v>203</v>
      </c>
    </row>
    <row r="79" spans="1:7" x14ac:dyDescent="0.2">
      <c r="A79" s="2" t="s">
        <v>199</v>
      </c>
    </row>
    <row r="80" spans="1:7" x14ac:dyDescent="0.2">
      <c r="A80" s="3" t="s">
        <v>177</v>
      </c>
      <c r="B80" s="6" t="s">
        <v>83</v>
      </c>
      <c r="G80" t="s">
        <v>179</v>
      </c>
    </row>
    <row r="81" spans="1:12" x14ac:dyDescent="0.2">
      <c r="A81" s="2" t="s">
        <v>373</v>
      </c>
    </row>
    <row r="82" spans="1:12" x14ac:dyDescent="0.2">
      <c r="A82" s="3" t="s">
        <v>343</v>
      </c>
      <c r="B82" s="6" t="s">
        <v>83</v>
      </c>
      <c r="G82" s="3" t="s">
        <v>204</v>
      </c>
    </row>
    <row r="83" spans="1:12" x14ac:dyDescent="0.2">
      <c r="A83" s="3" t="s">
        <v>457</v>
      </c>
      <c r="B83" s="6" t="s">
        <v>83</v>
      </c>
      <c r="G83" s="3"/>
    </row>
    <row r="84" spans="1:12" x14ac:dyDescent="0.2">
      <c r="A84" s="3" t="s">
        <v>479</v>
      </c>
      <c r="B84" s="6" t="s">
        <v>83</v>
      </c>
      <c r="G84" s="3"/>
    </row>
    <row r="85" spans="1:12" x14ac:dyDescent="0.2">
      <c r="A85" s="2" t="s">
        <v>391</v>
      </c>
      <c r="B85" s="15"/>
      <c r="G85" s="3"/>
    </row>
    <row r="86" spans="1:12" x14ac:dyDescent="0.2">
      <c r="A86" s="3" t="s">
        <v>408</v>
      </c>
      <c r="B86" s="6" t="s">
        <v>178</v>
      </c>
      <c r="G86" s="3"/>
    </row>
    <row r="87" spans="1:12" x14ac:dyDescent="0.2">
      <c r="A87" s="3" t="s">
        <v>456</v>
      </c>
      <c r="B87" s="6" t="s">
        <v>83</v>
      </c>
      <c r="G87" s="3"/>
    </row>
    <row r="88" spans="1:12" x14ac:dyDescent="0.2">
      <c r="A88" s="3" t="s">
        <v>478</v>
      </c>
      <c r="B88" s="6" t="s">
        <v>83</v>
      </c>
      <c r="G88" s="3"/>
    </row>
    <row r="89" spans="1:12" x14ac:dyDescent="0.2">
      <c r="A89" s="11" t="s">
        <v>206</v>
      </c>
    </row>
    <row r="91" spans="1:12" x14ac:dyDescent="0.2">
      <c r="E91" s="25"/>
      <c r="F91" s="25"/>
      <c r="G91" s="25"/>
      <c r="H91" s="25"/>
      <c r="I91" s="25"/>
      <c r="J91" s="25"/>
      <c r="K91" s="25"/>
      <c r="L91" s="25"/>
    </row>
    <row r="92" spans="1:12" x14ac:dyDescent="0.2">
      <c r="E92" s="25"/>
      <c r="F92" s="25"/>
      <c r="G92" s="25"/>
      <c r="H92" s="25"/>
      <c r="I92" s="25"/>
      <c r="J92" s="25"/>
      <c r="K92" s="25"/>
      <c r="L92" s="25"/>
    </row>
    <row r="93" spans="1:12" x14ac:dyDescent="0.2">
      <c r="E93" s="25"/>
      <c r="F93" s="25"/>
      <c r="G93" s="25"/>
      <c r="H93" s="25"/>
      <c r="I93" s="25"/>
      <c r="J93" s="25"/>
      <c r="K93" s="25"/>
      <c r="L93" s="25"/>
    </row>
    <row r="94" spans="1:12" x14ac:dyDescent="0.2">
      <c r="E94" s="25"/>
      <c r="F94" s="25"/>
      <c r="G94" s="25"/>
      <c r="H94" s="25"/>
      <c r="I94" s="25"/>
      <c r="J94" s="25"/>
      <c r="K94" s="25"/>
      <c r="L94" s="25"/>
    </row>
    <row r="95" spans="1:12" x14ac:dyDescent="0.2">
      <c r="E95" s="25"/>
      <c r="F95" s="26"/>
      <c r="G95" s="25"/>
      <c r="H95" s="25"/>
      <c r="I95" s="25"/>
      <c r="J95" s="25"/>
      <c r="K95" s="25"/>
      <c r="L95" s="25"/>
    </row>
    <row r="96" spans="1:12" x14ac:dyDescent="0.2">
      <c r="E96" s="25"/>
      <c r="F96" s="26"/>
      <c r="G96" s="25"/>
      <c r="H96" s="25"/>
      <c r="I96" s="25"/>
      <c r="J96" s="25"/>
      <c r="K96" s="25"/>
      <c r="L96" s="25"/>
    </row>
    <row r="97" spans="5:12" x14ac:dyDescent="0.2">
      <c r="E97" s="25"/>
      <c r="F97" s="26"/>
      <c r="G97" s="25"/>
      <c r="H97" s="25"/>
      <c r="I97" s="25"/>
      <c r="J97" s="25"/>
      <c r="K97" s="25"/>
      <c r="L97" s="25"/>
    </row>
    <row r="98" spans="5:12" x14ac:dyDescent="0.2">
      <c r="E98" s="25"/>
      <c r="F98" s="26"/>
      <c r="G98" s="25"/>
      <c r="H98" s="25"/>
      <c r="I98" s="25"/>
      <c r="J98" s="25"/>
      <c r="K98" s="25"/>
      <c r="L98" s="25"/>
    </row>
    <row r="99" spans="5:12" x14ac:dyDescent="0.2">
      <c r="E99" s="25"/>
      <c r="F99" s="26"/>
      <c r="G99" s="25"/>
      <c r="H99" s="25"/>
      <c r="I99" s="25"/>
      <c r="J99" s="25"/>
      <c r="K99" s="25"/>
      <c r="L99" s="25"/>
    </row>
    <row r="100" spans="5:12" x14ac:dyDescent="0.2">
      <c r="E100" s="25"/>
      <c r="F100" s="25"/>
      <c r="G100" s="25"/>
      <c r="H100" s="25"/>
      <c r="I100" s="25"/>
      <c r="J100" s="25"/>
      <c r="K100" s="25"/>
      <c r="L100" s="25"/>
    </row>
    <row r="101" spans="5:12" x14ac:dyDescent="0.2">
      <c r="E101" s="25"/>
      <c r="F101" s="25"/>
      <c r="G101" s="25"/>
      <c r="H101" s="25"/>
      <c r="I101" s="25"/>
      <c r="J101" s="25"/>
      <c r="K101" s="25"/>
      <c r="L101" s="25"/>
    </row>
    <row r="102" spans="5:12" x14ac:dyDescent="0.2">
      <c r="E102" s="25"/>
      <c r="F102" s="26"/>
      <c r="G102" s="25"/>
      <c r="H102" s="25"/>
      <c r="I102" s="25"/>
      <c r="J102" s="25"/>
      <c r="K102" s="25"/>
      <c r="L102" s="25"/>
    </row>
    <row r="103" spans="5:12" x14ac:dyDescent="0.2">
      <c r="E103" s="25"/>
      <c r="F103" s="26"/>
      <c r="G103" s="25"/>
      <c r="H103" s="25"/>
      <c r="I103" s="25"/>
      <c r="J103" s="25"/>
      <c r="K103" s="25"/>
      <c r="L103" s="25"/>
    </row>
    <row r="104" spans="5:12" x14ac:dyDescent="0.2">
      <c r="E104" s="25"/>
      <c r="F104" s="26"/>
      <c r="G104" s="25"/>
      <c r="H104" s="25"/>
      <c r="I104" s="25"/>
      <c r="J104" s="25"/>
      <c r="K104" s="25"/>
      <c r="L104" s="25"/>
    </row>
    <row r="105" spans="5:12" x14ac:dyDescent="0.2">
      <c r="E105" s="25"/>
      <c r="F105" s="26"/>
      <c r="G105" s="25"/>
      <c r="H105" s="25"/>
      <c r="I105" s="25"/>
      <c r="J105" s="25"/>
      <c r="K105" s="25"/>
      <c r="L105" s="25"/>
    </row>
    <row r="106" spans="5:12" x14ac:dyDescent="0.2">
      <c r="E106" s="25"/>
      <c r="F106" s="26"/>
      <c r="G106" s="25"/>
      <c r="H106" s="25"/>
      <c r="I106" s="25"/>
      <c r="J106" s="25"/>
      <c r="K106" s="25"/>
      <c r="L106" s="25"/>
    </row>
    <row r="107" spans="5:12" x14ac:dyDescent="0.2">
      <c r="E107" s="25"/>
      <c r="F107" s="25"/>
      <c r="G107" s="25"/>
      <c r="H107" s="25"/>
      <c r="I107" s="25"/>
      <c r="J107" s="25"/>
      <c r="K107" s="25"/>
      <c r="L107" s="25"/>
    </row>
    <row r="108" spans="5:12" x14ac:dyDescent="0.2">
      <c r="E108" s="25"/>
      <c r="F108" s="25"/>
      <c r="G108" s="25"/>
      <c r="H108" s="25"/>
      <c r="I108" s="25"/>
      <c r="J108" s="25"/>
      <c r="K108" s="25"/>
      <c r="L108" s="25"/>
    </row>
    <row r="109" spans="5:12" x14ac:dyDescent="0.2">
      <c r="E109" s="25"/>
      <c r="F109" s="25"/>
      <c r="G109" s="25"/>
      <c r="H109" s="25"/>
      <c r="I109" s="25"/>
      <c r="J109" s="25"/>
      <c r="K109" s="25"/>
      <c r="L109" s="25"/>
    </row>
    <row r="110" spans="5:12" x14ac:dyDescent="0.2">
      <c r="E110" s="25"/>
      <c r="F110" s="25"/>
      <c r="G110" s="25"/>
      <c r="H110" s="25"/>
      <c r="I110" s="25"/>
      <c r="J110" s="25"/>
      <c r="K110" s="25"/>
      <c r="L110" s="25"/>
    </row>
    <row r="111" spans="5:12" x14ac:dyDescent="0.2">
      <c r="E111" s="25"/>
      <c r="F111" s="25"/>
      <c r="G111" s="25"/>
      <c r="H111" s="25"/>
      <c r="I111" s="25"/>
      <c r="J111" s="25"/>
      <c r="K111" s="25"/>
      <c r="L111" s="25"/>
    </row>
    <row r="112" spans="5:12" x14ac:dyDescent="0.2">
      <c r="E112" s="25"/>
      <c r="F112" s="25"/>
      <c r="G112" s="25"/>
      <c r="H112" s="25"/>
      <c r="I112" s="25"/>
      <c r="J112" s="25"/>
      <c r="K112" s="25"/>
      <c r="L112" s="25"/>
    </row>
    <row r="113" spans="5:12" x14ac:dyDescent="0.2">
      <c r="E113" s="25"/>
      <c r="F113" s="25"/>
      <c r="G113" s="25"/>
      <c r="H113" s="25"/>
      <c r="I113" s="25"/>
      <c r="J113" s="25"/>
      <c r="K113" s="25"/>
      <c r="L1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tabSelected="1" topLeftCell="A38" workbookViewId="0">
      <selection activeCell="M54" sqref="M54:N56"/>
    </sheetView>
  </sheetViews>
  <sheetFormatPr baseColWidth="10" defaultRowHeight="16" x14ac:dyDescent="0.2"/>
  <cols>
    <col min="1" max="1" width="29.5" style="2" bestFit="1" customWidth="1"/>
    <col min="2" max="2" width="19" customWidth="1"/>
    <col min="3" max="3" width="12" bestFit="1" customWidth="1"/>
    <col min="4" max="4" width="11.83203125" bestFit="1" customWidth="1"/>
    <col min="6" max="6" width="17.33203125" bestFit="1" customWidth="1"/>
    <col min="7" max="7" width="10.83203125" bestFit="1" customWidth="1"/>
    <col min="8" max="8" width="17.33203125" bestFit="1" customWidth="1"/>
    <col min="14" max="14" width="17.33203125" bestFit="1" customWidth="1"/>
  </cols>
  <sheetData>
    <row r="1" spans="1:14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  <c r="M1" s="2" t="s">
        <v>51</v>
      </c>
      <c r="N1" s="2" t="s">
        <v>172</v>
      </c>
    </row>
    <row r="2" spans="1:14" s="3" customFormat="1" x14ac:dyDescent="0.2">
      <c r="A2" s="2" t="s">
        <v>101</v>
      </c>
      <c r="B2" s="3" t="s">
        <v>66</v>
      </c>
      <c r="C2" s="3">
        <f>summary!B21</f>
        <v>1</v>
      </c>
      <c r="G2" s="3" t="s">
        <v>66</v>
      </c>
      <c r="I2" s="3" t="s">
        <v>196</v>
      </c>
      <c r="M2" s="3" t="s">
        <v>66</v>
      </c>
    </row>
    <row r="3" spans="1:14" s="2" customFormat="1" x14ac:dyDescent="0.2"/>
    <row r="4" spans="1:14" x14ac:dyDescent="0.2">
      <c r="A4" s="2" t="s">
        <v>14</v>
      </c>
      <c r="B4" t="s">
        <v>8</v>
      </c>
      <c r="C4" s="7">
        <v>2130</v>
      </c>
      <c r="D4" s="7">
        <f>C4*0.9</f>
        <v>1917</v>
      </c>
      <c r="E4" s="7">
        <f>C4*1.1</f>
        <v>2343</v>
      </c>
      <c r="F4" s="7"/>
      <c r="G4" s="7" t="s">
        <v>45</v>
      </c>
      <c r="H4" s="7" t="s">
        <v>178</v>
      </c>
      <c r="I4" t="s">
        <v>229</v>
      </c>
      <c r="L4" s="15"/>
      <c r="M4" s="7" t="s">
        <v>41</v>
      </c>
      <c r="N4" s="7" t="s">
        <v>83</v>
      </c>
    </row>
    <row r="5" spans="1:14" x14ac:dyDescent="0.2">
      <c r="A5" s="2" t="s">
        <v>16</v>
      </c>
      <c r="B5" t="s">
        <v>9</v>
      </c>
      <c r="C5" s="7">
        <v>40.29</v>
      </c>
      <c r="D5" s="16">
        <f>C5*0.9</f>
        <v>36.261000000000003</v>
      </c>
      <c r="E5" s="16">
        <f>C5*1.1</f>
        <v>44.319000000000003</v>
      </c>
      <c r="F5" s="7"/>
      <c r="G5" s="7" t="s">
        <v>45</v>
      </c>
      <c r="H5" s="7" t="s">
        <v>178</v>
      </c>
      <c r="I5" t="s">
        <v>229</v>
      </c>
      <c r="L5" s="15"/>
      <c r="M5" s="7" t="s">
        <v>41</v>
      </c>
      <c r="N5" s="7" t="s">
        <v>83</v>
      </c>
    </row>
    <row r="6" spans="1:14" x14ac:dyDescent="0.2">
      <c r="A6" s="2" t="s">
        <v>15</v>
      </c>
      <c r="B6" t="s">
        <v>9</v>
      </c>
      <c r="C6" s="7">
        <v>12.39</v>
      </c>
      <c r="D6" s="16">
        <f>C6*0.9</f>
        <v>11.151000000000002</v>
      </c>
      <c r="E6" s="16">
        <f>C6*1.1</f>
        <v>13.629000000000001</v>
      </c>
      <c r="F6" s="7"/>
      <c r="G6" s="7" t="s">
        <v>45</v>
      </c>
      <c r="H6" s="7" t="s">
        <v>178</v>
      </c>
      <c r="I6" t="s">
        <v>229</v>
      </c>
      <c r="L6" s="15"/>
      <c r="M6" s="7" t="s">
        <v>41</v>
      </c>
      <c r="N6" s="7" t="s">
        <v>83</v>
      </c>
    </row>
    <row r="8" spans="1:14" x14ac:dyDescent="0.2">
      <c r="A8" s="2" t="s">
        <v>17</v>
      </c>
      <c r="B8" t="s">
        <v>10</v>
      </c>
      <c r="C8" s="7">
        <v>13</v>
      </c>
      <c r="D8" s="7">
        <v>13</v>
      </c>
      <c r="E8" s="7">
        <v>19</v>
      </c>
      <c r="F8" s="7"/>
      <c r="G8" s="7" t="s">
        <v>45</v>
      </c>
      <c r="H8" s="7" t="s">
        <v>178</v>
      </c>
      <c r="I8" t="s">
        <v>0</v>
      </c>
      <c r="M8" s="7" t="s">
        <v>41</v>
      </c>
      <c r="N8" s="7" t="s">
        <v>83</v>
      </c>
    </row>
    <row r="9" spans="1:14" x14ac:dyDescent="0.2">
      <c r="A9" s="2" t="s">
        <v>18</v>
      </c>
      <c r="B9" t="s">
        <v>10</v>
      </c>
      <c r="C9" s="7">
        <v>2.2000000000000002</v>
      </c>
      <c r="D9" s="7">
        <v>0.4</v>
      </c>
      <c r="E9" s="7">
        <v>4.8</v>
      </c>
      <c r="F9" s="7"/>
      <c r="G9" s="7" t="s">
        <v>45</v>
      </c>
      <c r="H9" s="7" t="s">
        <v>178</v>
      </c>
      <c r="I9" t="s">
        <v>1</v>
      </c>
      <c r="M9" s="7" t="s">
        <v>42</v>
      </c>
      <c r="N9" s="7" t="s">
        <v>83</v>
      </c>
    </row>
    <row r="10" spans="1:14" x14ac:dyDescent="0.2">
      <c r="A10" s="2" t="s">
        <v>19</v>
      </c>
      <c r="B10" t="s">
        <v>10</v>
      </c>
      <c r="C10" s="7">
        <v>1.1000000000000001</v>
      </c>
      <c r="D10" s="7">
        <v>0.2</v>
      </c>
      <c r="E10" s="7">
        <v>3.2</v>
      </c>
      <c r="F10" s="7"/>
      <c r="G10" s="7" t="s">
        <v>45</v>
      </c>
      <c r="H10" s="7" t="s">
        <v>178</v>
      </c>
      <c r="I10" t="s">
        <v>1</v>
      </c>
      <c r="M10" s="7" t="s">
        <v>42</v>
      </c>
      <c r="N10" s="7" t="s">
        <v>83</v>
      </c>
    </row>
    <row r="11" spans="1:14" x14ac:dyDescent="0.2">
      <c r="A11" s="2" t="s">
        <v>20</v>
      </c>
      <c r="B11" t="s">
        <v>11</v>
      </c>
      <c r="C11" s="7">
        <v>1.2</v>
      </c>
      <c r="D11" s="7">
        <v>1.1000000000000001</v>
      </c>
      <c r="E11" s="7">
        <v>1.5</v>
      </c>
      <c r="F11" s="7"/>
      <c r="G11" s="7" t="s">
        <v>45</v>
      </c>
      <c r="H11" s="7" t="s">
        <v>178</v>
      </c>
      <c r="I11" t="s">
        <v>2</v>
      </c>
      <c r="M11" s="7" t="s">
        <v>41</v>
      </c>
      <c r="N11" s="7" t="s">
        <v>83</v>
      </c>
    </row>
    <row r="13" spans="1:14" x14ac:dyDescent="0.2">
      <c r="A13" s="2" t="s">
        <v>21</v>
      </c>
      <c r="B13" t="s">
        <v>12</v>
      </c>
      <c r="C13" s="7">
        <v>100</v>
      </c>
      <c r="D13" s="7">
        <v>99</v>
      </c>
      <c r="E13" s="7">
        <v>100</v>
      </c>
      <c r="F13" s="7"/>
      <c r="G13" s="7" t="s">
        <v>45</v>
      </c>
      <c r="H13" s="7" t="s">
        <v>178</v>
      </c>
      <c r="I13" t="s">
        <v>3</v>
      </c>
      <c r="M13" s="7" t="s">
        <v>41</v>
      </c>
      <c r="N13" s="7" t="s">
        <v>83</v>
      </c>
    </row>
    <row r="14" spans="1:14" x14ac:dyDescent="0.2">
      <c r="A14" s="2" t="s">
        <v>22</v>
      </c>
      <c r="B14" t="s">
        <v>12</v>
      </c>
      <c r="C14" s="7">
        <v>100</v>
      </c>
      <c r="D14" s="7">
        <v>99</v>
      </c>
      <c r="E14" s="7">
        <v>100</v>
      </c>
      <c r="F14" s="7"/>
      <c r="G14" s="7" t="s">
        <v>45</v>
      </c>
      <c r="H14" s="7" t="s">
        <v>178</v>
      </c>
      <c r="I14" t="s">
        <v>3</v>
      </c>
      <c r="M14" s="7" t="s">
        <v>41</v>
      </c>
      <c r="N14" s="7" t="s">
        <v>83</v>
      </c>
    </row>
    <row r="15" spans="1:14" x14ac:dyDescent="0.2">
      <c r="A15" s="2" t="s">
        <v>23</v>
      </c>
      <c r="B15" t="s">
        <v>12</v>
      </c>
      <c r="C15" s="7">
        <v>88</v>
      </c>
      <c r="D15" s="7">
        <v>65</v>
      </c>
      <c r="E15" s="7">
        <v>98</v>
      </c>
      <c r="F15" s="7"/>
      <c r="G15" s="7" t="s">
        <v>45</v>
      </c>
      <c r="H15" s="7" t="s">
        <v>178</v>
      </c>
      <c r="I15" t="s">
        <v>4</v>
      </c>
      <c r="M15" s="7" t="s">
        <v>41</v>
      </c>
      <c r="N15" s="7" t="s">
        <v>83</v>
      </c>
    </row>
    <row r="16" spans="1:14" x14ac:dyDescent="0.2">
      <c r="A16" s="2" t="s">
        <v>24</v>
      </c>
      <c r="B16" t="s">
        <v>12</v>
      </c>
      <c r="C16" s="7">
        <v>6</v>
      </c>
      <c r="D16" s="7">
        <v>2</v>
      </c>
      <c r="E16" s="7">
        <v>10</v>
      </c>
      <c r="F16" s="7"/>
      <c r="G16" s="7" t="s">
        <v>45</v>
      </c>
      <c r="H16" s="7" t="s">
        <v>178</v>
      </c>
      <c r="I16" t="s">
        <v>5</v>
      </c>
      <c r="M16" s="7" t="s">
        <v>41</v>
      </c>
      <c r="N16" s="7" t="s">
        <v>83</v>
      </c>
    </row>
    <row r="18" spans="1:14" x14ac:dyDescent="0.2">
      <c r="A18" s="2" t="s">
        <v>25</v>
      </c>
      <c r="B18" t="s">
        <v>13</v>
      </c>
      <c r="C18" s="7">
        <v>88</v>
      </c>
      <c r="D18" s="7">
        <v>74</v>
      </c>
      <c r="E18" s="7">
        <v>93</v>
      </c>
      <c r="F18" s="7"/>
      <c r="G18" s="7" t="s">
        <v>45</v>
      </c>
      <c r="H18" s="29" t="s">
        <v>178</v>
      </c>
      <c r="I18" t="s">
        <v>6</v>
      </c>
      <c r="M18" s="7" t="s">
        <v>42</v>
      </c>
      <c r="N18" s="7" t="s">
        <v>83</v>
      </c>
    </row>
    <row r="19" spans="1:14" x14ac:dyDescent="0.2">
      <c r="A19" s="2" t="s">
        <v>26</v>
      </c>
      <c r="B19" t="s">
        <v>13</v>
      </c>
      <c r="C19" s="7">
        <v>61</v>
      </c>
      <c r="D19" s="7">
        <v>33</v>
      </c>
      <c r="E19" s="7">
        <v>75</v>
      </c>
      <c r="F19" s="7"/>
      <c r="G19" s="7" t="s">
        <v>45</v>
      </c>
      <c r="H19" s="29" t="s">
        <v>178</v>
      </c>
      <c r="I19" t="s">
        <v>6</v>
      </c>
      <c r="M19" s="7" t="s">
        <v>42</v>
      </c>
      <c r="N19" s="7" t="s">
        <v>83</v>
      </c>
    </row>
    <row r="20" spans="1:14" x14ac:dyDescent="0.2">
      <c r="A20" s="2" t="s">
        <v>27</v>
      </c>
      <c r="B20" t="s">
        <v>13</v>
      </c>
      <c r="C20" s="7">
        <v>74</v>
      </c>
      <c r="D20" s="7">
        <v>53</v>
      </c>
      <c r="E20" s="7">
        <v>93</v>
      </c>
      <c r="F20" s="7"/>
      <c r="G20" s="7" t="s">
        <v>45</v>
      </c>
      <c r="H20" s="29" t="s">
        <v>178</v>
      </c>
      <c r="I20" t="s">
        <v>6</v>
      </c>
      <c r="M20" s="7" t="s">
        <v>42</v>
      </c>
      <c r="N20" s="7" t="s">
        <v>83</v>
      </c>
    </row>
    <row r="21" spans="1:14" x14ac:dyDescent="0.2">
      <c r="A21" s="2" t="s">
        <v>28</v>
      </c>
      <c r="B21" t="s">
        <v>13</v>
      </c>
      <c r="C21" s="15">
        <f>100-C26</f>
        <v>19</v>
      </c>
      <c r="D21">
        <f>100-E26</f>
        <v>10</v>
      </c>
      <c r="E21" s="15">
        <f>100-D26</f>
        <v>31</v>
      </c>
      <c r="F21" s="15"/>
      <c r="G21" s="15" t="s">
        <v>45</v>
      </c>
      <c r="H21" s="15"/>
      <c r="I21" t="s">
        <v>412</v>
      </c>
      <c r="M21" s="15" t="s">
        <v>42</v>
      </c>
      <c r="N21" s="15"/>
    </row>
    <row r="22" spans="1:14" x14ac:dyDescent="0.2">
      <c r="G22" s="15"/>
      <c r="H22" s="15"/>
      <c r="M22" s="15"/>
      <c r="N22" s="15"/>
    </row>
    <row r="23" spans="1:14" x14ac:dyDescent="0.2">
      <c r="A23" s="2" t="s">
        <v>29</v>
      </c>
      <c r="B23" t="s">
        <v>13</v>
      </c>
      <c r="C23" s="15">
        <f>100-C18</f>
        <v>12</v>
      </c>
      <c r="D23" s="15">
        <f>100-E18</f>
        <v>7</v>
      </c>
      <c r="E23" s="15">
        <f>100-D18</f>
        <v>26</v>
      </c>
      <c r="F23" s="15"/>
      <c r="G23" s="15" t="s">
        <v>45</v>
      </c>
      <c r="H23" s="15"/>
      <c r="I23" t="s">
        <v>411</v>
      </c>
      <c r="M23" s="15" t="s">
        <v>42</v>
      </c>
      <c r="N23" s="15"/>
    </row>
    <row r="24" spans="1:14" x14ac:dyDescent="0.2">
      <c r="A24" s="2" t="s">
        <v>30</v>
      </c>
      <c r="B24" t="s">
        <v>13</v>
      </c>
      <c r="C24" s="15">
        <f>100-C19</f>
        <v>39</v>
      </c>
      <c r="D24" s="15">
        <f>100-E19</f>
        <v>25</v>
      </c>
      <c r="E24" s="15">
        <f>100-D19</f>
        <v>67</v>
      </c>
      <c r="F24" s="15"/>
      <c r="G24" s="15" t="s">
        <v>45</v>
      </c>
      <c r="H24" s="15"/>
      <c r="I24" t="s">
        <v>411</v>
      </c>
      <c r="M24" s="15" t="s">
        <v>42</v>
      </c>
      <c r="N24" s="15"/>
    </row>
    <row r="25" spans="1:14" x14ac:dyDescent="0.2">
      <c r="A25" s="2" t="s">
        <v>31</v>
      </c>
      <c r="B25" t="s">
        <v>13</v>
      </c>
      <c r="C25" s="15">
        <f>100-C20</f>
        <v>26</v>
      </c>
      <c r="D25" s="15">
        <f>100-E20</f>
        <v>7</v>
      </c>
      <c r="E25" s="15">
        <f>100-D20</f>
        <v>47</v>
      </c>
      <c r="F25" s="15"/>
      <c r="G25" s="15" t="s">
        <v>45</v>
      </c>
      <c r="H25" s="15"/>
      <c r="I25" t="s">
        <v>411</v>
      </c>
      <c r="M25" s="15" t="s">
        <v>42</v>
      </c>
      <c r="N25" s="15"/>
    </row>
    <row r="26" spans="1:14" x14ac:dyDescent="0.2">
      <c r="A26" s="2" t="s">
        <v>32</v>
      </c>
      <c r="B26" t="s">
        <v>13</v>
      </c>
      <c r="C26" s="7">
        <v>81</v>
      </c>
      <c r="D26" s="7">
        <v>69</v>
      </c>
      <c r="E26" s="7">
        <v>90</v>
      </c>
      <c r="F26" s="7"/>
      <c r="G26" s="7" t="s">
        <v>45</v>
      </c>
      <c r="H26" s="29" t="s">
        <v>178</v>
      </c>
      <c r="I26" t="s">
        <v>6</v>
      </c>
      <c r="M26" s="7" t="s">
        <v>42</v>
      </c>
      <c r="N26" s="7" t="s">
        <v>83</v>
      </c>
    </row>
    <row r="28" spans="1:14" s="3" customFormat="1" x14ac:dyDescent="0.2">
      <c r="A28" s="2" t="s">
        <v>110</v>
      </c>
      <c r="B28" s="3" t="s">
        <v>103</v>
      </c>
      <c r="C28" s="8">
        <v>85</v>
      </c>
      <c r="D28" s="8">
        <v>75</v>
      </c>
      <c r="E28" s="8">
        <v>90</v>
      </c>
      <c r="F28" s="8"/>
      <c r="G28" s="7" t="s">
        <v>45</v>
      </c>
      <c r="H28" s="29" t="s">
        <v>178</v>
      </c>
      <c r="I28" s="3" t="s">
        <v>123</v>
      </c>
      <c r="M28" s="8" t="s">
        <v>41</v>
      </c>
      <c r="N28" s="7" t="s">
        <v>83</v>
      </c>
    </row>
    <row r="29" spans="1:14" x14ac:dyDescent="0.2">
      <c r="A29" s="2" t="s">
        <v>111</v>
      </c>
      <c r="B29" t="s">
        <v>112</v>
      </c>
      <c r="C29" s="7">
        <v>20</v>
      </c>
      <c r="D29" s="7">
        <v>16</v>
      </c>
      <c r="E29" s="7">
        <v>24</v>
      </c>
      <c r="F29" s="7"/>
      <c r="G29" s="7" t="s">
        <v>45</v>
      </c>
      <c r="H29" s="29" t="s">
        <v>178</v>
      </c>
      <c r="I29" t="s">
        <v>588</v>
      </c>
      <c r="M29" s="7" t="s">
        <v>41</v>
      </c>
      <c r="N29" s="7" t="s">
        <v>83</v>
      </c>
    </row>
    <row r="31" spans="1:14" x14ac:dyDescent="0.2">
      <c r="A31" s="2" t="s">
        <v>33</v>
      </c>
      <c r="B31" t="s">
        <v>9</v>
      </c>
      <c r="C31" s="7">
        <v>1400</v>
      </c>
      <c r="D31" s="7">
        <v>800</v>
      </c>
      <c r="E31" s="7">
        <v>2500</v>
      </c>
      <c r="F31" s="7"/>
      <c r="G31" s="7" t="s">
        <v>45</v>
      </c>
      <c r="H31" s="29" t="s">
        <v>178</v>
      </c>
      <c r="I31" t="s">
        <v>6</v>
      </c>
      <c r="M31" s="7" t="s">
        <v>42</v>
      </c>
      <c r="N31" s="7" t="s">
        <v>83</v>
      </c>
    </row>
    <row r="32" spans="1:14" x14ac:dyDescent="0.2">
      <c r="A32" s="2" t="s">
        <v>34</v>
      </c>
      <c r="B32" t="s">
        <v>9</v>
      </c>
      <c r="C32" s="7">
        <v>250</v>
      </c>
      <c r="D32" s="7">
        <v>75</v>
      </c>
      <c r="E32" s="7">
        <v>520</v>
      </c>
      <c r="F32" s="7"/>
      <c r="G32" s="7" t="s">
        <v>45</v>
      </c>
      <c r="H32" s="29" t="s">
        <v>178</v>
      </c>
      <c r="I32" t="s">
        <v>40</v>
      </c>
      <c r="M32" s="7" t="s">
        <v>42</v>
      </c>
      <c r="N32" s="7" t="s">
        <v>83</v>
      </c>
    </row>
    <row r="34" spans="1:14" x14ac:dyDescent="0.2">
      <c r="A34" s="2" t="s">
        <v>35</v>
      </c>
      <c r="B34" t="s">
        <v>10</v>
      </c>
      <c r="C34" s="7">
        <v>95</v>
      </c>
      <c r="D34" s="7">
        <v>93</v>
      </c>
      <c r="E34" s="7">
        <v>97</v>
      </c>
      <c r="F34" s="7"/>
      <c r="G34" s="7" t="s">
        <v>45</v>
      </c>
      <c r="H34" s="29" t="s">
        <v>178</v>
      </c>
      <c r="I34" t="s">
        <v>6</v>
      </c>
      <c r="M34" s="7" t="s">
        <v>42</v>
      </c>
      <c r="N34" s="7" t="s">
        <v>83</v>
      </c>
    </row>
    <row r="35" spans="1:14" x14ac:dyDescent="0.2">
      <c r="A35" s="2" t="s">
        <v>36</v>
      </c>
      <c r="B35" t="s">
        <v>10</v>
      </c>
      <c r="C35" s="7">
        <v>85</v>
      </c>
      <c r="D35" s="7">
        <v>76</v>
      </c>
      <c r="E35" s="7">
        <v>88</v>
      </c>
      <c r="F35" s="7"/>
      <c r="G35" s="7" t="s">
        <v>45</v>
      </c>
      <c r="H35" s="29" t="s">
        <v>178</v>
      </c>
      <c r="I35" t="s">
        <v>40</v>
      </c>
      <c r="M35" s="7" t="s">
        <v>42</v>
      </c>
      <c r="N35" s="7" t="s">
        <v>83</v>
      </c>
    </row>
    <row r="37" spans="1:14" x14ac:dyDescent="0.2">
      <c r="A37" s="2" t="s">
        <v>37</v>
      </c>
      <c r="B37" t="s">
        <v>39</v>
      </c>
      <c r="C37" s="7">
        <v>0.2</v>
      </c>
      <c r="D37" s="7">
        <v>0.12</v>
      </c>
      <c r="E37" s="7">
        <v>0.21</v>
      </c>
      <c r="F37" s="7"/>
      <c r="G37" s="7" t="s">
        <v>45</v>
      </c>
      <c r="H37" s="29" t="s">
        <v>178</v>
      </c>
      <c r="I37" t="s">
        <v>590</v>
      </c>
      <c r="M37" s="7" t="s">
        <v>41</v>
      </c>
      <c r="N37" s="7" t="s">
        <v>83</v>
      </c>
    </row>
    <row r="38" spans="1:14" x14ac:dyDescent="0.2">
      <c r="A38" s="2" t="s">
        <v>38</v>
      </c>
      <c r="B38" t="s">
        <v>39</v>
      </c>
      <c r="C38" s="7">
        <v>0.25</v>
      </c>
      <c r="D38" s="7">
        <v>0.15</v>
      </c>
      <c r="E38" s="7">
        <v>0.34</v>
      </c>
      <c r="F38" s="7"/>
      <c r="G38" s="7" t="s">
        <v>45</v>
      </c>
      <c r="H38" s="29" t="s">
        <v>178</v>
      </c>
      <c r="I38" t="s">
        <v>7</v>
      </c>
      <c r="M38" s="7" t="s">
        <v>41</v>
      </c>
      <c r="N38" s="7" t="s">
        <v>83</v>
      </c>
    </row>
    <row r="39" spans="1:14" x14ac:dyDescent="0.2">
      <c r="F39" s="4"/>
    </row>
    <row r="40" spans="1:14" x14ac:dyDescent="0.2">
      <c r="A40" s="2" t="s">
        <v>134</v>
      </c>
      <c r="B40" t="s">
        <v>136</v>
      </c>
      <c r="C40" s="7">
        <v>0.28000000000000003</v>
      </c>
      <c r="D40" s="7">
        <v>5.7000000000000002E-2</v>
      </c>
      <c r="E40" s="7">
        <v>0.5</v>
      </c>
      <c r="F40" s="7"/>
      <c r="G40" s="7" t="s">
        <v>45</v>
      </c>
      <c r="H40" s="29" t="s">
        <v>178</v>
      </c>
      <c r="I40" t="s">
        <v>7</v>
      </c>
      <c r="M40" s="7" t="s">
        <v>41</v>
      </c>
      <c r="N40" s="7" t="s">
        <v>83</v>
      </c>
    </row>
    <row r="41" spans="1:14" x14ac:dyDescent="0.2">
      <c r="A41" s="2" t="s">
        <v>135</v>
      </c>
      <c r="B41" t="s">
        <v>136</v>
      </c>
      <c r="C41" s="7">
        <v>1.9</v>
      </c>
      <c r="D41" s="7">
        <v>0.1</v>
      </c>
      <c r="E41" s="7">
        <v>3.6</v>
      </c>
      <c r="F41" s="7"/>
      <c r="G41" s="7" t="s">
        <v>45</v>
      </c>
      <c r="H41" s="29" t="s">
        <v>178</v>
      </c>
      <c r="I41" t="s">
        <v>7</v>
      </c>
      <c r="M41" s="7" t="s">
        <v>41</v>
      </c>
      <c r="N41" s="7" t="s">
        <v>83</v>
      </c>
    </row>
    <row r="43" spans="1:14" x14ac:dyDescent="0.2">
      <c r="A43" s="2" t="s">
        <v>291</v>
      </c>
      <c r="K43" s="15"/>
      <c r="L43" s="15"/>
    </row>
    <row r="44" spans="1:14" x14ac:dyDescent="0.2">
      <c r="A44" s="3" t="s">
        <v>236</v>
      </c>
      <c r="B44" t="s">
        <v>237</v>
      </c>
      <c r="C44" s="7">
        <v>0.25</v>
      </c>
      <c r="D44" s="7"/>
      <c r="E44" s="7"/>
      <c r="F44" s="7"/>
      <c r="G44" s="7" t="s">
        <v>45</v>
      </c>
      <c r="H44" s="7"/>
      <c r="I44" t="s">
        <v>219</v>
      </c>
      <c r="K44" s="15"/>
      <c r="L44" s="15"/>
      <c r="M44" s="7" t="s">
        <v>45</v>
      </c>
      <c r="N44" s="7"/>
    </row>
    <row r="45" spans="1:14" x14ac:dyDescent="0.2">
      <c r="A45" s="17" t="s">
        <v>258</v>
      </c>
      <c r="B45" t="s">
        <v>168</v>
      </c>
      <c r="C45" s="18">
        <v>2</v>
      </c>
      <c r="D45" s="18">
        <v>1</v>
      </c>
      <c r="E45" s="18">
        <v>3</v>
      </c>
      <c r="F45" s="7"/>
      <c r="G45" s="7" t="s">
        <v>45</v>
      </c>
      <c r="H45" s="29" t="s">
        <v>178</v>
      </c>
      <c r="I45" t="s">
        <v>255</v>
      </c>
      <c r="K45" s="15"/>
      <c r="L45" s="15"/>
      <c r="M45" s="18" t="s">
        <v>41</v>
      </c>
      <c r="N45" s="7" t="s">
        <v>83</v>
      </c>
    </row>
    <row r="46" spans="1:14" x14ac:dyDescent="0.2">
      <c r="A46" s="17" t="s">
        <v>259</v>
      </c>
      <c r="B46" t="s">
        <v>428</v>
      </c>
      <c r="C46" s="18">
        <v>3</v>
      </c>
      <c r="D46" s="18">
        <v>2</v>
      </c>
      <c r="E46" s="18">
        <v>4</v>
      </c>
      <c r="F46" s="7"/>
      <c r="G46" s="7" t="s">
        <v>45</v>
      </c>
      <c r="H46" s="29" t="s">
        <v>178</v>
      </c>
      <c r="I46" t="s">
        <v>255</v>
      </c>
      <c r="K46" s="15"/>
      <c r="L46" s="15"/>
      <c r="M46" s="18" t="s">
        <v>41</v>
      </c>
      <c r="N46" s="7" t="s">
        <v>83</v>
      </c>
    </row>
    <row r="47" spans="1:14" x14ac:dyDescent="0.2">
      <c r="A47" t="s">
        <v>261</v>
      </c>
      <c r="B47" t="s">
        <v>262</v>
      </c>
      <c r="C47" s="7">
        <v>265</v>
      </c>
      <c r="D47" s="7">
        <v>265</v>
      </c>
      <c r="E47" s="7">
        <v>298</v>
      </c>
      <c r="F47" s="7"/>
      <c r="G47" s="7" t="s">
        <v>45</v>
      </c>
      <c r="H47" s="29" t="s">
        <v>178</v>
      </c>
      <c r="I47" t="s">
        <v>265</v>
      </c>
      <c r="K47" s="15"/>
      <c r="L47" s="15"/>
      <c r="M47" s="7" t="s">
        <v>41</v>
      </c>
      <c r="N47" s="7" t="s">
        <v>83</v>
      </c>
    </row>
    <row r="48" spans="1:14" x14ac:dyDescent="0.2">
      <c r="A48" t="s">
        <v>263</v>
      </c>
      <c r="B48" t="s">
        <v>264</v>
      </c>
      <c r="C48" s="7">
        <v>28</v>
      </c>
      <c r="D48" s="7">
        <v>28</v>
      </c>
      <c r="E48" s="7">
        <v>34</v>
      </c>
      <c r="F48" s="7"/>
      <c r="G48" s="7" t="s">
        <v>45</v>
      </c>
      <c r="H48" s="29" t="s">
        <v>178</v>
      </c>
      <c r="I48" t="s">
        <v>265</v>
      </c>
      <c r="K48" s="15"/>
      <c r="L48" s="15"/>
      <c r="M48" s="7" t="s">
        <v>41</v>
      </c>
      <c r="N48" s="7" t="s">
        <v>83</v>
      </c>
    </row>
    <row r="49" spans="1:14" x14ac:dyDescent="0.2">
      <c r="A49" t="s">
        <v>435</v>
      </c>
      <c r="B49" t="s">
        <v>436</v>
      </c>
      <c r="C49" s="7">
        <v>3700</v>
      </c>
      <c r="D49" s="7">
        <v>3600</v>
      </c>
      <c r="E49" s="7">
        <v>3900</v>
      </c>
      <c r="F49" s="7"/>
      <c r="G49" s="7" t="s">
        <v>45</v>
      </c>
      <c r="H49" s="29" t="s">
        <v>178</v>
      </c>
      <c r="I49" t="s">
        <v>437</v>
      </c>
      <c r="K49" s="15"/>
      <c r="L49" s="15"/>
      <c r="M49" s="7" t="s">
        <v>42</v>
      </c>
      <c r="N49" s="7" t="s">
        <v>83</v>
      </c>
    </row>
    <row r="50" spans="1:14" x14ac:dyDescent="0.2">
      <c r="A50" t="s">
        <v>438</v>
      </c>
      <c r="B50" t="s">
        <v>439</v>
      </c>
      <c r="C50" s="7">
        <v>5</v>
      </c>
      <c r="D50" s="7">
        <v>3</v>
      </c>
      <c r="E50" s="7">
        <v>6</v>
      </c>
      <c r="F50" s="7"/>
      <c r="G50" s="7" t="s">
        <v>45</v>
      </c>
      <c r="H50" s="29" t="s">
        <v>178</v>
      </c>
      <c r="I50" t="s">
        <v>440</v>
      </c>
      <c r="K50" s="15"/>
      <c r="L50" s="15"/>
      <c r="M50" s="7" t="s">
        <v>41</v>
      </c>
      <c r="N50" s="7" t="s">
        <v>83</v>
      </c>
    </row>
    <row r="52" spans="1:14" x14ac:dyDescent="0.2">
      <c r="A52" s="2" t="s">
        <v>190</v>
      </c>
      <c r="B52" t="s">
        <v>66</v>
      </c>
      <c r="C52">
        <f>summary!B23</f>
        <v>50</v>
      </c>
      <c r="G52" t="s">
        <v>66</v>
      </c>
      <c r="I52" t="s">
        <v>194</v>
      </c>
      <c r="M52" t="s">
        <v>66</v>
      </c>
    </row>
    <row r="54" spans="1:14" x14ac:dyDescent="0.2">
      <c r="C54" s="2">
        <v>1</v>
      </c>
      <c r="D54" s="2">
        <v>2</v>
      </c>
      <c r="E54" s="2">
        <v>3</v>
      </c>
      <c r="F54" s="2">
        <v>4</v>
      </c>
      <c r="G54" s="2">
        <v>5</v>
      </c>
      <c r="H54" s="2"/>
      <c r="M54" s="2"/>
    </row>
    <row r="55" spans="1:14" x14ac:dyDescent="0.2">
      <c r="A55" s="2" t="s">
        <v>169</v>
      </c>
      <c r="B55" s="3" t="s">
        <v>66</v>
      </c>
      <c r="C55">
        <f>summary!B26</f>
        <v>5</v>
      </c>
      <c r="D55">
        <f>summary!C26</f>
        <v>25</v>
      </c>
      <c r="E55">
        <f>summary!D26</f>
        <v>50</v>
      </c>
      <c r="F55">
        <f>summary!E26</f>
        <v>75</v>
      </c>
      <c r="G55">
        <f>summary!F26</f>
        <v>95</v>
      </c>
      <c r="H55" s="3"/>
      <c r="I55" s="3" t="s">
        <v>195</v>
      </c>
      <c r="M55" s="3"/>
    </row>
    <row r="57" spans="1:14" x14ac:dyDescent="0.2">
      <c r="A57" s="2" t="s">
        <v>310</v>
      </c>
    </row>
    <row r="59" spans="1:14" x14ac:dyDescent="0.2">
      <c r="A59" s="2" t="s">
        <v>191</v>
      </c>
      <c r="C59" t="str">
        <f>summary!B3</f>
        <v>dry_toilet</v>
      </c>
    </row>
    <row r="61" spans="1:14" x14ac:dyDescent="0.2">
      <c r="A61" s="2" t="s">
        <v>311</v>
      </c>
      <c r="C61" t="str">
        <f>IF(COUNTA(summary!B6)=1,summary!B6,"")</f>
        <v>single_pit</v>
      </c>
    </row>
    <row r="62" spans="1:14" x14ac:dyDescent="0.2">
      <c r="A62" s="2" t="s">
        <v>312</v>
      </c>
      <c r="C62" t="str">
        <f>IF(COUNTA(summary!D6)=1,summary!D6,"")</f>
        <v/>
      </c>
    </row>
    <row r="63" spans="1:14" x14ac:dyDescent="0.2">
      <c r="A63" s="2" t="s">
        <v>313</v>
      </c>
      <c r="C63" t="str">
        <f>IF(COUNTA(summary!E6)=1,summary!E6,"")</f>
        <v/>
      </c>
    </row>
    <row r="65" spans="1:3" x14ac:dyDescent="0.2">
      <c r="A65" s="2" t="s">
        <v>314</v>
      </c>
      <c r="C65" t="str">
        <f>IF(COUNTA(summary!B12)=1,summary!B12,"")</f>
        <v>sedimentation</v>
      </c>
    </row>
    <row r="66" spans="1:3" x14ac:dyDescent="0.2">
      <c r="A66" s="2" t="s">
        <v>316</v>
      </c>
      <c r="C66" t="str">
        <f>IF(COUNTA(summary!B13)=1,summary!B13,"")</f>
        <v/>
      </c>
    </row>
    <row r="67" spans="1:3" x14ac:dyDescent="0.2">
      <c r="A67" s="2" t="s">
        <v>315</v>
      </c>
      <c r="C67" t="str">
        <f>IF(COUNTA(summary!B14)=1,summary!B14,"")</f>
        <v/>
      </c>
    </row>
    <row r="68" spans="1:3" x14ac:dyDescent="0.2">
      <c r="A68" s="2" t="s">
        <v>317</v>
      </c>
      <c r="C68" t="str">
        <f>IF(COUNTA(summary!D12)=1,summary!D12,"")</f>
        <v/>
      </c>
    </row>
    <row r="69" spans="1:3" x14ac:dyDescent="0.2">
      <c r="A69" s="2" t="s">
        <v>318</v>
      </c>
      <c r="C69" t="str">
        <f>IF(COUNTA(summary!D13)=1,summary!D13,"")</f>
        <v>anaerobic_lagoon</v>
      </c>
    </row>
    <row r="70" spans="1:3" x14ac:dyDescent="0.2">
      <c r="A70" s="2" t="s">
        <v>319</v>
      </c>
      <c r="C70" t="str">
        <f>IF(COUNTA(summary!D14)=1,summary!D14,"")</f>
        <v>facultative_lagoon</v>
      </c>
    </row>
    <row r="71" spans="1:3" x14ac:dyDescent="0.2">
      <c r="A71" s="2" t="s">
        <v>320</v>
      </c>
      <c r="C71" t="str">
        <f>IF(COUNTA(summary!E12)=1,summary!E12,"")</f>
        <v/>
      </c>
    </row>
    <row r="72" spans="1:3" x14ac:dyDescent="0.2">
      <c r="A72" s="2" t="s">
        <v>321</v>
      </c>
      <c r="C72" t="str">
        <f>IF(COUNTA(summary!E13)=1,summary!E13,"")</f>
        <v>unplanted_drying_bed</v>
      </c>
    </row>
    <row r="73" spans="1:3" x14ac:dyDescent="0.2">
      <c r="A73" s="2" t="s">
        <v>322</v>
      </c>
      <c r="C73" t="str">
        <f>IF(COUNTA(summary!E14)=1,summary!E14,"")</f>
        <v/>
      </c>
    </row>
    <row r="75" spans="1:3" x14ac:dyDescent="0.2">
      <c r="A75" s="2" t="s">
        <v>356</v>
      </c>
      <c r="C75" t="str">
        <f>IF(COUNTA(summary!B17)=1,summary!B17,"")</f>
        <v/>
      </c>
    </row>
    <row r="76" spans="1:3" x14ac:dyDescent="0.2">
      <c r="A76" s="2" t="s">
        <v>357</v>
      </c>
      <c r="C76" t="str">
        <f>IF(COUNTA(summary!B18)=1,summary!B18,"")</f>
        <v/>
      </c>
    </row>
    <row r="77" spans="1:3" x14ac:dyDescent="0.2">
      <c r="A77" s="2" t="s">
        <v>358</v>
      </c>
      <c r="C77" t="str">
        <f>IF(COUNTA(summary!D17)=1,summary!D17,"")</f>
        <v>crop_application</v>
      </c>
    </row>
    <row r="78" spans="1:3" x14ac:dyDescent="0.2">
      <c r="A78" s="2" t="s">
        <v>359</v>
      </c>
      <c r="C78" t="str">
        <f>IF(COUNTA(summary!D18)=1,summary!D18,"")</f>
        <v/>
      </c>
    </row>
    <row r="79" spans="1:3" x14ac:dyDescent="0.2">
      <c r="A79" s="2" t="s">
        <v>360</v>
      </c>
      <c r="C79" t="str">
        <f>IF(COUNTA(summary!E17)=1,summary!E17,"")</f>
        <v>crop_application</v>
      </c>
    </row>
    <row r="80" spans="1:3" x14ac:dyDescent="0.2">
      <c r="A80" s="2" t="s">
        <v>361</v>
      </c>
      <c r="C80" t="str">
        <f>IF(COUNTA(summary!E18)=1,summary!E18,"")</f>
        <v/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4"/>
  <sheetViews>
    <sheetView topLeftCell="A3" workbookViewId="0">
      <selection activeCell="G1" sqref="G1:H1048576"/>
    </sheetView>
  </sheetViews>
  <sheetFormatPr baseColWidth="10" defaultRowHeight="16" x14ac:dyDescent="0.2"/>
  <cols>
    <col min="1" max="1" width="23.5" style="2" bestFit="1" customWidth="1"/>
    <col min="2" max="2" width="22.5" bestFit="1" customWidth="1"/>
    <col min="6" max="6" width="17.33203125" bestFit="1" customWidth="1"/>
    <col min="7" max="7" width="11.33203125" customWidth="1"/>
    <col min="8" max="8" width="17.5" customWidth="1"/>
    <col min="13" max="13" width="11.33203125" customWidth="1"/>
    <col min="14" max="14" width="17.5" customWidth="1"/>
  </cols>
  <sheetData>
    <row r="1" spans="1:17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  <c r="M1" s="2" t="s">
        <v>51</v>
      </c>
      <c r="N1" s="2" t="s">
        <v>172</v>
      </c>
    </row>
    <row r="2" spans="1:17" s="3" customFormat="1" x14ac:dyDescent="0.2">
      <c r="A2" s="2" t="s">
        <v>53</v>
      </c>
      <c r="B2" s="3" t="s">
        <v>66</v>
      </c>
      <c r="C2" s="3" t="str">
        <f>summary!B3</f>
        <v>dry_toilet</v>
      </c>
      <c r="G2" s="3" t="s">
        <v>66</v>
      </c>
      <c r="I2" s="3" t="s">
        <v>197</v>
      </c>
      <c r="M2" s="3" t="s">
        <v>66</v>
      </c>
    </row>
    <row r="3" spans="1:17" s="2" customFormat="1" x14ac:dyDescent="0.2"/>
    <row r="4" spans="1:17" x14ac:dyDescent="0.2">
      <c r="A4" s="2" t="s">
        <v>65</v>
      </c>
      <c r="B4" t="s">
        <v>66</v>
      </c>
      <c r="C4" t="str">
        <f>summary!B32</f>
        <v>yes</v>
      </c>
      <c r="G4" t="s">
        <v>66</v>
      </c>
      <c r="I4" t="s">
        <v>85</v>
      </c>
      <c r="M4" t="s">
        <v>66</v>
      </c>
    </row>
    <row r="5" spans="1:17" x14ac:dyDescent="0.2">
      <c r="A5" s="3" t="s">
        <v>56</v>
      </c>
      <c r="B5" t="s">
        <v>57</v>
      </c>
      <c r="C5" s="7">
        <v>12.4</v>
      </c>
      <c r="D5" s="7">
        <v>11.7</v>
      </c>
      <c r="E5" s="7">
        <v>14.2</v>
      </c>
      <c r="F5" s="7"/>
      <c r="G5" s="7" t="s">
        <v>45</v>
      </c>
      <c r="H5" s="7" t="s">
        <v>178</v>
      </c>
      <c r="I5" t="s">
        <v>60</v>
      </c>
      <c r="L5" s="15"/>
      <c r="M5" s="7" t="s">
        <v>41</v>
      </c>
      <c r="N5" s="7" t="s">
        <v>83</v>
      </c>
      <c r="O5" s="15"/>
      <c r="P5" s="15"/>
      <c r="Q5" s="15"/>
    </row>
    <row r="6" spans="1:17" x14ac:dyDescent="0.2">
      <c r="A6" s="3" t="s">
        <v>58</v>
      </c>
      <c r="B6" t="s">
        <v>59</v>
      </c>
      <c r="C6" s="7">
        <v>0</v>
      </c>
      <c r="D6" s="7"/>
      <c r="E6" s="7"/>
      <c r="F6" s="7"/>
      <c r="G6" s="7" t="s">
        <v>45</v>
      </c>
      <c r="H6" s="7"/>
      <c r="I6" t="s">
        <v>60</v>
      </c>
      <c r="L6" s="15"/>
      <c r="M6" s="7" t="s">
        <v>45</v>
      </c>
      <c r="N6" s="7"/>
      <c r="O6" s="15"/>
      <c r="P6" s="15"/>
      <c r="Q6" s="15"/>
    </row>
    <row r="7" spans="1:17" x14ac:dyDescent="0.2">
      <c r="A7" s="3" t="s">
        <v>61</v>
      </c>
      <c r="B7" t="s">
        <v>59</v>
      </c>
      <c r="C7" s="7">
        <v>0</v>
      </c>
      <c r="D7" s="9"/>
      <c r="E7" s="7"/>
      <c r="F7" s="7"/>
      <c r="G7" s="7" t="s">
        <v>45</v>
      </c>
      <c r="H7" s="7"/>
      <c r="I7" t="s">
        <v>60</v>
      </c>
      <c r="L7" s="15"/>
      <c r="M7" s="7" t="s">
        <v>45</v>
      </c>
      <c r="N7" s="7"/>
      <c r="O7" s="15"/>
      <c r="P7" s="15"/>
      <c r="Q7" s="15"/>
    </row>
    <row r="8" spans="1:17" x14ac:dyDescent="0.2">
      <c r="A8" s="3" t="s">
        <v>62</v>
      </c>
      <c r="B8" t="s">
        <v>59</v>
      </c>
      <c r="C8" s="7">
        <v>0</v>
      </c>
      <c r="D8" s="7"/>
      <c r="E8" s="7"/>
      <c r="F8" s="7"/>
      <c r="G8" s="7" t="s">
        <v>45</v>
      </c>
      <c r="H8" s="7"/>
      <c r="I8" t="s">
        <v>60</v>
      </c>
      <c r="L8" s="15"/>
      <c r="M8" s="7" t="s">
        <v>45</v>
      </c>
      <c r="N8" s="7"/>
      <c r="O8" s="15"/>
      <c r="P8" s="15"/>
      <c r="Q8" s="15"/>
    </row>
    <row r="9" spans="1:17" x14ac:dyDescent="0.2">
      <c r="A9" s="3" t="s">
        <v>63</v>
      </c>
      <c r="B9" t="s">
        <v>59</v>
      </c>
      <c r="C9" s="7">
        <v>0</v>
      </c>
      <c r="D9" s="7"/>
      <c r="E9" s="7"/>
      <c r="F9" s="7"/>
      <c r="G9" s="7" t="s">
        <v>45</v>
      </c>
      <c r="H9" s="7"/>
      <c r="I9" t="s">
        <v>60</v>
      </c>
      <c r="L9" s="15"/>
      <c r="M9" s="7" t="s">
        <v>45</v>
      </c>
      <c r="N9" s="7"/>
      <c r="O9" s="15"/>
      <c r="P9" s="15"/>
      <c r="Q9" s="15"/>
    </row>
    <row r="10" spans="1:17" x14ac:dyDescent="0.2">
      <c r="A10" s="3" t="s">
        <v>64</v>
      </c>
      <c r="B10" t="s">
        <v>59</v>
      </c>
      <c r="C10" s="7">
        <v>545</v>
      </c>
      <c r="D10" s="7">
        <v>511</v>
      </c>
      <c r="E10" s="7">
        <v>578</v>
      </c>
      <c r="F10" s="7"/>
      <c r="G10" s="7" t="s">
        <v>45</v>
      </c>
      <c r="H10" s="7" t="s">
        <v>178</v>
      </c>
      <c r="I10" t="s">
        <v>60</v>
      </c>
      <c r="L10" s="15"/>
      <c r="M10" s="7" t="s">
        <v>41</v>
      </c>
      <c r="N10" s="7" t="s">
        <v>83</v>
      </c>
      <c r="O10" s="15"/>
      <c r="P10" s="15"/>
      <c r="Q10" s="15"/>
    </row>
    <row r="11" spans="1:17" x14ac:dyDescent="0.2">
      <c r="L11" s="15"/>
      <c r="O11" s="15"/>
      <c r="P11" s="15"/>
      <c r="Q11" s="15"/>
    </row>
    <row r="12" spans="1:17" x14ac:dyDescent="0.2">
      <c r="A12" s="2" t="s">
        <v>226</v>
      </c>
      <c r="B12" t="s">
        <v>66</v>
      </c>
      <c r="C12" t="str">
        <f>summary!B33</f>
        <v>yes</v>
      </c>
      <c r="G12" s="15" t="s">
        <v>66</v>
      </c>
      <c r="I12" t="s">
        <v>227</v>
      </c>
      <c r="L12" s="15"/>
      <c r="M12" s="15" t="s">
        <v>66</v>
      </c>
      <c r="O12" s="15"/>
      <c r="P12" s="15"/>
      <c r="Q12" s="15"/>
    </row>
    <row r="13" spans="1:17" x14ac:dyDescent="0.2">
      <c r="A13" s="3" t="s">
        <v>228</v>
      </c>
      <c r="B13" t="s">
        <v>69</v>
      </c>
      <c r="C13" s="7">
        <v>10</v>
      </c>
      <c r="D13" s="7">
        <v>4</v>
      </c>
      <c r="E13" s="7">
        <v>25</v>
      </c>
      <c r="F13" s="7"/>
      <c r="G13" s="7" t="s">
        <v>45</v>
      </c>
      <c r="H13" s="7" t="s">
        <v>178</v>
      </c>
      <c r="I13" t="s">
        <v>589</v>
      </c>
      <c r="L13" s="15"/>
      <c r="M13" s="7" t="s">
        <v>42</v>
      </c>
      <c r="N13" s="7" t="s">
        <v>83</v>
      </c>
      <c r="O13" s="15"/>
      <c r="P13" s="15"/>
      <c r="Q13" s="15"/>
    </row>
    <row r="14" spans="1:17" x14ac:dyDescent="0.2">
      <c r="L14" s="15"/>
      <c r="O14" s="15"/>
      <c r="P14" s="15"/>
      <c r="Q14" s="15"/>
    </row>
    <row r="15" spans="1:17" x14ac:dyDescent="0.2">
      <c r="A15" s="2" t="s">
        <v>84</v>
      </c>
      <c r="B15" t="s">
        <v>66</v>
      </c>
      <c r="C15" t="str">
        <f>summary!B34</f>
        <v>no</v>
      </c>
      <c r="G15" t="s">
        <v>66</v>
      </c>
      <c r="I15" t="s">
        <v>86</v>
      </c>
      <c r="L15" s="15"/>
      <c r="M15" t="s">
        <v>66</v>
      </c>
      <c r="O15" s="15"/>
      <c r="P15" s="15"/>
      <c r="Q15" s="15"/>
    </row>
    <row r="16" spans="1:17" x14ac:dyDescent="0.2">
      <c r="A16" s="2" t="s">
        <v>87</v>
      </c>
      <c r="B16" t="s">
        <v>66</v>
      </c>
      <c r="C16" t="str">
        <f>summary!B35</f>
        <v>no</v>
      </c>
      <c r="G16" t="s">
        <v>66</v>
      </c>
      <c r="I16" t="s">
        <v>147</v>
      </c>
      <c r="L16" s="15"/>
      <c r="M16" t="s">
        <v>66</v>
      </c>
      <c r="O16" s="15"/>
      <c r="P16" s="15"/>
      <c r="Q16" s="15"/>
    </row>
    <row r="17" spans="1:17" x14ac:dyDescent="0.2">
      <c r="A17" s="3" t="s">
        <v>232</v>
      </c>
      <c r="B17" t="s">
        <v>69</v>
      </c>
      <c r="C17" s="7">
        <v>1</v>
      </c>
      <c r="D17" s="7">
        <v>0.35</v>
      </c>
      <c r="E17" s="7">
        <v>3</v>
      </c>
      <c r="F17" s="7"/>
      <c r="G17" s="7" t="s">
        <v>45</v>
      </c>
      <c r="H17" s="7" t="s">
        <v>178</v>
      </c>
      <c r="I17" t="s">
        <v>67</v>
      </c>
      <c r="L17" s="15"/>
      <c r="M17" s="7" t="s">
        <v>41</v>
      </c>
      <c r="N17" s="7" t="s">
        <v>83</v>
      </c>
      <c r="O17" s="15"/>
      <c r="P17" s="15"/>
      <c r="Q17" s="15"/>
    </row>
    <row r="18" spans="1:17" x14ac:dyDescent="0.2">
      <c r="L18" s="15"/>
      <c r="O18" s="15"/>
      <c r="P18" s="15"/>
      <c r="Q18" s="15"/>
    </row>
    <row r="19" spans="1:17" x14ac:dyDescent="0.2">
      <c r="A19" s="2" t="s">
        <v>71</v>
      </c>
      <c r="B19" t="s">
        <v>66</v>
      </c>
      <c r="C19" t="str">
        <f>summary!B36</f>
        <v>no</v>
      </c>
      <c r="G19" t="s">
        <v>66</v>
      </c>
      <c r="I19" t="s">
        <v>94</v>
      </c>
      <c r="L19" s="15"/>
      <c r="M19" t="s">
        <v>66</v>
      </c>
      <c r="O19" s="15"/>
      <c r="P19" s="15"/>
      <c r="Q19" s="15"/>
    </row>
    <row r="20" spans="1:17" x14ac:dyDescent="0.2">
      <c r="A20" s="3" t="s">
        <v>68</v>
      </c>
      <c r="B20" t="s">
        <v>70</v>
      </c>
      <c r="C20" s="7">
        <v>200</v>
      </c>
      <c r="D20" s="7">
        <v>200</v>
      </c>
      <c r="E20" s="7">
        <v>500</v>
      </c>
      <c r="F20" s="7"/>
      <c r="G20" s="7" t="s">
        <v>45</v>
      </c>
      <c r="H20" s="7" t="s">
        <v>178</v>
      </c>
      <c r="I20" t="s">
        <v>72</v>
      </c>
      <c r="L20" s="15"/>
      <c r="M20" s="7" t="s">
        <v>42</v>
      </c>
      <c r="N20" s="7" t="s">
        <v>83</v>
      </c>
      <c r="O20" s="15"/>
      <c r="P20" s="15"/>
      <c r="Q20" s="15"/>
    </row>
    <row r="21" spans="1:17" x14ac:dyDescent="0.2">
      <c r="A21" s="3" t="s">
        <v>73</v>
      </c>
      <c r="B21" t="s">
        <v>74</v>
      </c>
      <c r="C21" s="7">
        <v>760</v>
      </c>
      <c r="D21" s="7">
        <v>663</v>
      </c>
      <c r="E21" s="7">
        <v>977</v>
      </c>
      <c r="F21" s="7"/>
      <c r="G21" s="7" t="s">
        <v>45</v>
      </c>
      <c r="H21" s="7" t="s">
        <v>178</v>
      </c>
      <c r="I21" t="s">
        <v>93</v>
      </c>
      <c r="L21" s="15"/>
      <c r="M21" s="7" t="s">
        <v>42</v>
      </c>
      <c r="N21" s="7" t="s">
        <v>83</v>
      </c>
      <c r="O21" s="15"/>
      <c r="P21" s="15"/>
      <c r="Q21" s="15"/>
    </row>
    <row r="22" spans="1:17" x14ac:dyDescent="0.2">
      <c r="A22" s="3" t="s">
        <v>79</v>
      </c>
      <c r="B22" t="s">
        <v>80</v>
      </c>
      <c r="C22" s="7">
        <v>25</v>
      </c>
      <c r="D22" s="7">
        <v>20</v>
      </c>
      <c r="E22" s="7">
        <v>30</v>
      </c>
      <c r="F22" s="7"/>
      <c r="G22" s="7" t="s">
        <v>45</v>
      </c>
      <c r="H22" s="7" t="s">
        <v>178</v>
      </c>
      <c r="I22" t="s">
        <v>81</v>
      </c>
      <c r="L22" s="15"/>
      <c r="M22" s="7" t="s">
        <v>42</v>
      </c>
      <c r="N22" s="7" t="s">
        <v>83</v>
      </c>
      <c r="O22" s="15"/>
      <c r="P22" s="15"/>
      <c r="Q22" s="15"/>
    </row>
    <row r="23" spans="1:17" x14ac:dyDescent="0.2">
      <c r="A23" s="3" t="s">
        <v>75</v>
      </c>
      <c r="B23" t="s">
        <v>78</v>
      </c>
      <c r="C23" s="7">
        <v>0</v>
      </c>
      <c r="D23" s="7"/>
      <c r="E23" s="7"/>
      <c r="F23" s="7"/>
      <c r="G23" s="7" t="s">
        <v>45</v>
      </c>
      <c r="H23" s="7"/>
      <c r="I23" t="s">
        <v>89</v>
      </c>
      <c r="L23" s="15"/>
      <c r="M23" s="7" t="s">
        <v>45</v>
      </c>
      <c r="N23" s="7"/>
      <c r="O23" s="15"/>
      <c r="P23" s="15"/>
      <c r="Q23" s="15"/>
    </row>
    <row r="24" spans="1:17" x14ac:dyDescent="0.2">
      <c r="A24" s="3" t="s">
        <v>76</v>
      </c>
      <c r="B24" t="s">
        <v>78</v>
      </c>
      <c r="C24" s="7">
        <v>0</v>
      </c>
      <c r="D24" s="7"/>
      <c r="E24" s="7"/>
      <c r="F24" s="7"/>
      <c r="G24" s="7" t="s">
        <v>45</v>
      </c>
      <c r="H24" s="7"/>
      <c r="I24" t="s">
        <v>88</v>
      </c>
      <c r="L24" s="15"/>
      <c r="M24" s="7" t="s">
        <v>45</v>
      </c>
      <c r="N24" s="7"/>
      <c r="O24" s="15"/>
      <c r="P24" s="15"/>
      <c r="Q24" s="15"/>
    </row>
    <row r="25" spans="1:17" x14ac:dyDescent="0.2">
      <c r="A25" s="3" t="s">
        <v>77</v>
      </c>
      <c r="B25" t="s">
        <v>78</v>
      </c>
      <c r="C25" s="7">
        <v>0</v>
      </c>
      <c r="D25" s="7"/>
      <c r="E25" s="7"/>
      <c r="F25" s="7"/>
      <c r="G25" s="7" t="s">
        <v>45</v>
      </c>
      <c r="H25" s="7"/>
      <c r="I25" t="s">
        <v>90</v>
      </c>
      <c r="L25" s="15"/>
      <c r="M25" s="7" t="s">
        <v>45</v>
      </c>
      <c r="N25" s="7"/>
      <c r="O25" s="15"/>
      <c r="P25" s="15"/>
      <c r="Q25" s="15"/>
    </row>
    <row r="26" spans="1:17" x14ac:dyDescent="0.2">
      <c r="A26" s="3" t="s">
        <v>82</v>
      </c>
      <c r="B26" t="s">
        <v>78</v>
      </c>
      <c r="C26" s="7">
        <v>2.2400000000000002</v>
      </c>
      <c r="D26" s="7">
        <v>0.8</v>
      </c>
      <c r="E26" s="7">
        <v>5.62</v>
      </c>
      <c r="F26" s="7"/>
      <c r="G26" s="7" t="s">
        <v>45</v>
      </c>
      <c r="H26" s="7" t="s">
        <v>178</v>
      </c>
      <c r="I26" t="s">
        <v>91</v>
      </c>
      <c r="L26" s="15"/>
      <c r="M26" s="7" t="s">
        <v>42</v>
      </c>
      <c r="N26" s="7" t="s">
        <v>83</v>
      </c>
      <c r="O26" s="15"/>
      <c r="P26" s="15"/>
      <c r="Q26" s="15"/>
    </row>
    <row r="27" spans="1:17" x14ac:dyDescent="0.2">
      <c r="A27" s="3" t="s">
        <v>138</v>
      </c>
      <c r="B27" t="s">
        <v>78</v>
      </c>
      <c r="C27" s="7">
        <v>30.34</v>
      </c>
      <c r="D27" s="7">
        <v>7.42</v>
      </c>
      <c r="E27" s="7">
        <v>37.159999999999997</v>
      </c>
      <c r="F27" s="7"/>
      <c r="G27" s="7" t="s">
        <v>45</v>
      </c>
      <c r="H27" s="7" t="s">
        <v>178</v>
      </c>
      <c r="I27" t="s">
        <v>139</v>
      </c>
      <c r="L27" s="15"/>
      <c r="M27" s="7" t="s">
        <v>42</v>
      </c>
      <c r="N27" s="7" t="s">
        <v>83</v>
      </c>
      <c r="O27" s="15"/>
      <c r="P27" s="15"/>
      <c r="Q27" s="15"/>
    </row>
    <row r="28" spans="1:17" x14ac:dyDescent="0.2">
      <c r="L28" s="15"/>
      <c r="O28" s="15"/>
      <c r="P28" s="15"/>
      <c r="Q28" s="15"/>
    </row>
    <row r="29" spans="1:17" x14ac:dyDescent="0.2">
      <c r="A29" s="2" t="s">
        <v>43</v>
      </c>
      <c r="B29" t="s">
        <v>44</v>
      </c>
      <c r="C29" s="7">
        <v>4</v>
      </c>
      <c r="D29" s="7">
        <v>1</v>
      </c>
      <c r="E29" s="7"/>
      <c r="F29" s="7">
        <v>1.8</v>
      </c>
      <c r="G29" s="7" t="s">
        <v>45</v>
      </c>
      <c r="H29" s="7" t="s">
        <v>178</v>
      </c>
      <c r="I29" t="s">
        <v>231</v>
      </c>
      <c r="K29" s="15"/>
      <c r="L29" s="15"/>
      <c r="M29" s="7" t="s">
        <v>230</v>
      </c>
      <c r="N29" s="7" t="s">
        <v>83</v>
      </c>
      <c r="O29" s="15"/>
      <c r="P29" s="15"/>
      <c r="Q29" s="15"/>
    </row>
    <row r="30" spans="1:17" x14ac:dyDescent="0.2">
      <c r="A30" s="2" t="s">
        <v>54</v>
      </c>
      <c r="B30" t="s">
        <v>55</v>
      </c>
      <c r="C30" s="7">
        <v>4</v>
      </c>
      <c r="D30" s="7">
        <v>3</v>
      </c>
      <c r="E30" s="7">
        <v>5</v>
      </c>
      <c r="F30" s="7"/>
      <c r="G30" s="7" t="s">
        <v>45</v>
      </c>
      <c r="H30" s="7" t="s">
        <v>178</v>
      </c>
      <c r="I30" t="s">
        <v>231</v>
      </c>
      <c r="L30" s="15"/>
      <c r="M30" s="7" t="s">
        <v>41</v>
      </c>
      <c r="N30" s="7" t="s">
        <v>83</v>
      </c>
      <c r="O30" s="15"/>
      <c r="P30" s="15"/>
      <c r="Q30" s="15"/>
    </row>
    <row r="31" spans="1:17" x14ac:dyDescent="0.2">
      <c r="L31" s="15"/>
      <c r="O31" s="15"/>
      <c r="P31" s="15"/>
      <c r="Q31" s="15"/>
    </row>
    <row r="32" spans="1:17" x14ac:dyDescent="0.2">
      <c r="A32" s="2" t="s">
        <v>409</v>
      </c>
    </row>
    <row r="33" spans="1:14" x14ac:dyDescent="0.2">
      <c r="A33" s="3" t="s">
        <v>484</v>
      </c>
      <c r="B33" t="s">
        <v>253</v>
      </c>
      <c r="C33" s="7">
        <v>449</v>
      </c>
      <c r="D33" s="7">
        <v>386</v>
      </c>
      <c r="E33" s="7">
        <v>511</v>
      </c>
      <c r="F33" s="7"/>
      <c r="G33" s="7" t="s">
        <v>45</v>
      </c>
      <c r="H33" s="7" t="s">
        <v>178</v>
      </c>
      <c r="I33" t="s">
        <v>252</v>
      </c>
      <c r="M33" s="7" t="s">
        <v>41</v>
      </c>
      <c r="N33" s="7" t="s">
        <v>83</v>
      </c>
    </row>
    <row r="34" spans="1:14" x14ac:dyDescent="0.2">
      <c r="A34" s="3" t="s">
        <v>485</v>
      </c>
      <c r="B34" t="s">
        <v>483</v>
      </c>
      <c r="C34" s="7">
        <v>5</v>
      </c>
      <c r="D34" s="7">
        <v>2</v>
      </c>
      <c r="E34" s="7">
        <v>8</v>
      </c>
      <c r="F34" s="7"/>
      <c r="G34" s="7" t="s">
        <v>45</v>
      </c>
      <c r="H34" s="7" t="s">
        <v>178</v>
      </c>
      <c r="I34" t="s">
        <v>481</v>
      </c>
      <c r="M34" s="7" t="s">
        <v>41</v>
      </c>
      <c r="N34" s="7" t="s">
        <v>83</v>
      </c>
    </row>
    <row r="35" spans="1:14" x14ac:dyDescent="0.2">
      <c r="A35" s="3" t="s">
        <v>486</v>
      </c>
      <c r="B35" t="s">
        <v>253</v>
      </c>
      <c r="C35" s="7">
        <v>553</v>
      </c>
      <c r="D35" s="7">
        <v>476</v>
      </c>
      <c r="E35" s="7">
        <v>630</v>
      </c>
      <c r="F35" s="7"/>
      <c r="G35" s="7" t="s">
        <v>45</v>
      </c>
      <c r="H35" s="7" t="s">
        <v>178</v>
      </c>
      <c r="I35" t="s">
        <v>252</v>
      </c>
      <c r="M35" s="7" t="s">
        <v>41</v>
      </c>
      <c r="N35" s="7" t="s">
        <v>83</v>
      </c>
    </row>
    <row r="36" spans="1:14" x14ac:dyDescent="0.2">
      <c r="A36" s="3" t="s">
        <v>487</v>
      </c>
      <c r="B36" t="s">
        <v>483</v>
      </c>
      <c r="C36" s="7">
        <v>10</v>
      </c>
      <c r="D36" s="7">
        <v>5</v>
      </c>
      <c r="E36" s="7">
        <v>15</v>
      </c>
      <c r="F36" s="7"/>
      <c r="G36" s="7" t="s">
        <v>45</v>
      </c>
      <c r="H36" s="7" t="s">
        <v>178</v>
      </c>
      <c r="I36" t="s">
        <v>482</v>
      </c>
      <c r="M36" s="7" t="s">
        <v>41</v>
      </c>
      <c r="N36" s="7" t="s">
        <v>83</v>
      </c>
    </row>
    <row r="37" spans="1:14" x14ac:dyDescent="0.2">
      <c r="A37" s="3" t="s">
        <v>410</v>
      </c>
      <c r="B37" t="s">
        <v>168</v>
      </c>
      <c r="C37" s="7">
        <v>8</v>
      </c>
      <c r="D37" s="7">
        <v>5</v>
      </c>
      <c r="E37" s="7">
        <v>10</v>
      </c>
      <c r="F37" s="7"/>
      <c r="G37" s="7" t="s">
        <v>45</v>
      </c>
      <c r="H37" s="7" t="s">
        <v>178</v>
      </c>
      <c r="I37" t="s">
        <v>252</v>
      </c>
      <c r="M37" s="7" t="s">
        <v>41</v>
      </c>
      <c r="N37" s="7" t="s">
        <v>83</v>
      </c>
    </row>
    <row r="39" spans="1:14" x14ac:dyDescent="0.2">
      <c r="A39" s="2" t="s">
        <v>584</v>
      </c>
    </row>
    <row r="40" spans="1:14" x14ac:dyDescent="0.2">
      <c r="A40" s="3" t="s">
        <v>557</v>
      </c>
      <c r="B40" t="s">
        <v>558</v>
      </c>
      <c r="C40" s="7">
        <v>700</v>
      </c>
      <c r="G40" s="7" t="s">
        <v>45</v>
      </c>
      <c r="M40" s="7" t="s">
        <v>45</v>
      </c>
    </row>
    <row r="41" spans="1:14" x14ac:dyDescent="0.2">
      <c r="A41" s="3" t="s">
        <v>559</v>
      </c>
      <c r="B41" t="s">
        <v>489</v>
      </c>
      <c r="C41" s="7">
        <v>2.2000000000000002</v>
      </c>
      <c r="G41" s="7" t="s">
        <v>45</v>
      </c>
      <c r="M41" s="7" t="s">
        <v>45</v>
      </c>
    </row>
    <row r="42" spans="1:14" x14ac:dyDescent="0.2">
      <c r="A42" s="3" t="s">
        <v>560</v>
      </c>
      <c r="B42" t="s">
        <v>489</v>
      </c>
      <c r="C42" s="7">
        <v>0.8</v>
      </c>
      <c r="G42" s="7" t="s">
        <v>45</v>
      </c>
      <c r="M42" s="7" t="s">
        <v>45</v>
      </c>
    </row>
    <row r="43" spans="1:14" x14ac:dyDescent="0.2">
      <c r="A43" s="3" t="s">
        <v>561</v>
      </c>
      <c r="B43" t="s">
        <v>66</v>
      </c>
      <c r="C43" s="7">
        <v>54</v>
      </c>
      <c r="G43" s="7" t="s">
        <v>45</v>
      </c>
      <c r="M43" s="7" t="s">
        <v>45</v>
      </c>
    </row>
    <row r="44" spans="1:14" x14ac:dyDescent="0.2">
      <c r="A44" s="3" t="s">
        <v>563</v>
      </c>
      <c r="B44" t="s">
        <v>146</v>
      </c>
      <c r="C44" s="7">
        <v>16</v>
      </c>
      <c r="G44" s="7" t="s">
        <v>45</v>
      </c>
      <c r="M44" s="7" t="s">
        <v>45</v>
      </c>
    </row>
    <row r="45" spans="1:14" x14ac:dyDescent="0.2">
      <c r="A45" s="3" t="s">
        <v>565</v>
      </c>
      <c r="B45" t="s">
        <v>489</v>
      </c>
      <c r="C45" s="7">
        <v>4.2500000000000003E-3</v>
      </c>
      <c r="G45" s="7" t="s">
        <v>45</v>
      </c>
      <c r="M45" s="7" t="s">
        <v>45</v>
      </c>
    </row>
    <row r="46" spans="1:14" x14ac:dyDescent="0.2">
      <c r="A46" s="3" t="s">
        <v>574</v>
      </c>
      <c r="B46" t="s">
        <v>489</v>
      </c>
      <c r="C46" s="28">
        <f>decentralized_storage!C8*decentralized_storage!C9</f>
        <v>3.6585365853658538</v>
      </c>
      <c r="G46" s="7" t="s">
        <v>45</v>
      </c>
      <c r="M46" s="7" t="s">
        <v>45</v>
      </c>
    </row>
    <row r="47" spans="1:14" x14ac:dyDescent="0.2">
      <c r="A47" s="3" t="s">
        <v>586</v>
      </c>
      <c r="B47" t="s">
        <v>489</v>
      </c>
      <c r="C47" s="16">
        <v>0.185</v>
      </c>
      <c r="G47" s="7" t="s">
        <v>45</v>
      </c>
      <c r="M47" s="7" t="s">
        <v>45</v>
      </c>
    </row>
    <row r="48" spans="1:14" x14ac:dyDescent="0.2">
      <c r="A48" s="3"/>
      <c r="C48" s="28"/>
      <c r="G48" s="15"/>
      <c r="M48" s="15"/>
    </row>
    <row r="49" spans="1:14" x14ac:dyDescent="0.2">
      <c r="A49" s="3" t="s">
        <v>566</v>
      </c>
      <c r="B49" t="s">
        <v>558</v>
      </c>
      <c r="C49" s="7">
        <v>200</v>
      </c>
      <c r="G49" s="7" t="s">
        <v>45</v>
      </c>
      <c r="M49" s="7" t="s">
        <v>45</v>
      </c>
    </row>
    <row r="50" spans="1:14" x14ac:dyDescent="0.2">
      <c r="A50" s="3" t="s">
        <v>567</v>
      </c>
      <c r="B50" t="s">
        <v>489</v>
      </c>
      <c r="C50" s="7">
        <v>0.6</v>
      </c>
      <c r="G50" s="7" t="s">
        <v>45</v>
      </c>
      <c r="M50" s="7" t="s">
        <v>45</v>
      </c>
    </row>
    <row r="51" spans="1:14" x14ac:dyDescent="0.2">
      <c r="A51" s="3" t="s">
        <v>568</v>
      </c>
      <c r="B51" t="s">
        <v>489</v>
      </c>
      <c r="C51" s="7">
        <v>0.2</v>
      </c>
      <c r="G51" s="7" t="s">
        <v>45</v>
      </c>
      <c r="M51" s="7" t="s">
        <v>45</v>
      </c>
    </row>
    <row r="52" spans="1:14" x14ac:dyDescent="0.2">
      <c r="A52" s="3" t="s">
        <v>569</v>
      </c>
      <c r="B52" t="s">
        <v>66</v>
      </c>
      <c r="C52" s="7">
        <v>682</v>
      </c>
      <c r="G52" s="7" t="s">
        <v>45</v>
      </c>
      <c r="M52" s="7" t="s">
        <v>45</v>
      </c>
    </row>
    <row r="53" spans="1:14" x14ac:dyDescent="0.2">
      <c r="A53" s="3" t="s">
        <v>570</v>
      </c>
      <c r="B53" t="s">
        <v>146</v>
      </c>
      <c r="C53" s="7">
        <v>4</v>
      </c>
      <c r="G53" s="7" t="s">
        <v>45</v>
      </c>
      <c r="M53" s="7" t="s">
        <v>45</v>
      </c>
    </row>
    <row r="54" spans="1:14" x14ac:dyDescent="0.2">
      <c r="A54" s="3" t="s">
        <v>571</v>
      </c>
      <c r="B54" t="s">
        <v>489</v>
      </c>
      <c r="C54" s="7">
        <v>3.5100000000000001E-3</v>
      </c>
      <c r="G54" s="7" t="s">
        <v>45</v>
      </c>
      <c r="M54" s="7" t="s">
        <v>45</v>
      </c>
    </row>
    <row r="55" spans="1:14" x14ac:dyDescent="0.2">
      <c r="A55" s="3" t="s">
        <v>572</v>
      </c>
      <c r="B55" t="s">
        <v>146</v>
      </c>
      <c r="C55" s="7">
        <v>28.05</v>
      </c>
      <c r="G55" s="7" t="s">
        <v>45</v>
      </c>
      <c r="M55" s="7" t="s">
        <v>45</v>
      </c>
    </row>
    <row r="56" spans="1:14" x14ac:dyDescent="0.2">
      <c r="A56" s="3" t="s">
        <v>587</v>
      </c>
      <c r="B56" t="s">
        <v>489</v>
      </c>
      <c r="C56" s="7">
        <v>0.222</v>
      </c>
      <c r="G56" s="7" t="s">
        <v>45</v>
      </c>
      <c r="M56" s="7" t="s">
        <v>45</v>
      </c>
    </row>
    <row r="57" spans="1:14" x14ac:dyDescent="0.2">
      <c r="A57" s="3"/>
      <c r="C57" s="15"/>
    </row>
    <row r="58" spans="1:14" x14ac:dyDescent="0.2">
      <c r="A58" s="3" t="s">
        <v>564</v>
      </c>
      <c r="B58" t="s">
        <v>520</v>
      </c>
      <c r="C58" s="7">
        <v>0.63</v>
      </c>
      <c r="D58" s="7">
        <v>0.31</v>
      </c>
      <c r="E58" s="7">
        <v>1.24</v>
      </c>
      <c r="F58" s="7"/>
      <c r="G58" s="7" t="s">
        <v>45</v>
      </c>
      <c r="H58" s="7" t="s">
        <v>178</v>
      </c>
      <c r="I58" s="15" t="s">
        <v>542</v>
      </c>
      <c r="M58" s="7" t="s">
        <v>41</v>
      </c>
      <c r="N58" s="7" t="s">
        <v>83</v>
      </c>
    </row>
    <row r="59" spans="1:14" x14ac:dyDescent="0.2">
      <c r="A59" s="3" t="s">
        <v>579</v>
      </c>
      <c r="B59" t="s">
        <v>580</v>
      </c>
      <c r="C59" s="7">
        <v>2.3999999999999998E-3</v>
      </c>
      <c r="D59" s="7"/>
      <c r="E59" s="7"/>
      <c r="F59" s="7"/>
      <c r="G59" s="7" t="s">
        <v>45</v>
      </c>
      <c r="H59" s="7"/>
      <c r="I59" s="15" t="s">
        <v>581</v>
      </c>
      <c r="M59" s="7" t="s">
        <v>45</v>
      </c>
      <c r="N59" s="7"/>
    </row>
    <row r="60" spans="1:14" x14ac:dyDescent="0.2">
      <c r="A60" s="3" t="s">
        <v>562</v>
      </c>
      <c r="B60" t="s">
        <v>74</v>
      </c>
      <c r="C60" s="7">
        <v>1750</v>
      </c>
      <c r="D60" s="7">
        <v>1500</v>
      </c>
      <c r="E60" s="7">
        <v>2000</v>
      </c>
      <c r="F60" s="7"/>
      <c r="G60" s="7" t="s">
        <v>45</v>
      </c>
      <c r="H60" s="7" t="s">
        <v>178</v>
      </c>
      <c r="M60" s="7" t="s">
        <v>41</v>
      </c>
      <c r="N60" s="7" t="s">
        <v>83</v>
      </c>
    </row>
    <row r="61" spans="1:14" x14ac:dyDescent="0.2">
      <c r="A61" s="3" t="s">
        <v>573</v>
      </c>
      <c r="B61" t="s">
        <v>520</v>
      </c>
      <c r="C61" s="10">
        <v>2.64</v>
      </c>
      <c r="D61" s="7">
        <v>2.2599999999999998</v>
      </c>
      <c r="E61" s="7">
        <v>3.58</v>
      </c>
      <c r="F61" s="7"/>
      <c r="G61" s="7" t="s">
        <v>45</v>
      </c>
      <c r="H61" s="7" t="s">
        <v>178</v>
      </c>
      <c r="I61" s="15" t="s">
        <v>521</v>
      </c>
      <c r="M61" s="7" t="s">
        <v>41</v>
      </c>
      <c r="N61" s="7" t="s">
        <v>83</v>
      </c>
    </row>
    <row r="62" spans="1:14" x14ac:dyDescent="0.2">
      <c r="A62" t="s">
        <v>556</v>
      </c>
      <c r="B62" t="s">
        <v>74</v>
      </c>
      <c r="C62" s="7">
        <v>1600</v>
      </c>
      <c r="D62" s="7">
        <v>1520</v>
      </c>
      <c r="E62" s="7">
        <v>1680</v>
      </c>
      <c r="F62" s="7"/>
      <c r="G62" s="7" t="s">
        <v>45</v>
      </c>
      <c r="H62" s="7" t="s">
        <v>178</v>
      </c>
      <c r="M62" s="7" t="s">
        <v>41</v>
      </c>
      <c r="N62" s="7" t="s">
        <v>83</v>
      </c>
    </row>
    <row r="63" spans="1:14" x14ac:dyDescent="0.2">
      <c r="A63" t="s">
        <v>582</v>
      </c>
      <c r="B63" t="s">
        <v>74</v>
      </c>
      <c r="C63" s="7">
        <v>1442</v>
      </c>
      <c r="D63" s="7">
        <v>1281</v>
      </c>
      <c r="E63" s="7">
        <v>1602</v>
      </c>
      <c r="F63" s="7"/>
      <c r="G63" s="7" t="s">
        <v>45</v>
      </c>
      <c r="H63" s="7" t="s">
        <v>178</v>
      </c>
      <c r="M63" s="7" t="s">
        <v>41</v>
      </c>
      <c r="N63" s="7" t="s">
        <v>83</v>
      </c>
    </row>
    <row r="64" spans="1:14" x14ac:dyDescent="0.2">
      <c r="A64" t="s">
        <v>583</v>
      </c>
      <c r="B64" t="s">
        <v>74</v>
      </c>
      <c r="C64" s="7">
        <v>7900</v>
      </c>
      <c r="D64" s="7">
        <v>7750</v>
      </c>
      <c r="E64" s="7">
        <v>8050</v>
      </c>
      <c r="F64" s="7"/>
      <c r="G64" s="7" t="s">
        <v>45</v>
      </c>
      <c r="H64" s="7" t="s">
        <v>178</v>
      </c>
      <c r="M64" s="7" t="s">
        <v>41</v>
      </c>
      <c r="N64" s="7" t="s">
        <v>83</v>
      </c>
    </row>
    <row r="65" spans="1:17" x14ac:dyDescent="0.2">
      <c r="A65" t="s">
        <v>525</v>
      </c>
      <c r="B65" t="s">
        <v>527</v>
      </c>
      <c r="C65" s="10">
        <v>2.5499999999999998</v>
      </c>
      <c r="D65" s="7">
        <v>2.13</v>
      </c>
      <c r="E65" s="7">
        <v>3.15</v>
      </c>
      <c r="F65" s="7"/>
      <c r="G65" s="7" t="s">
        <v>45</v>
      </c>
      <c r="H65" s="7" t="s">
        <v>178</v>
      </c>
      <c r="I65" s="15" t="s">
        <v>544</v>
      </c>
      <c r="M65" s="7" t="s">
        <v>41</v>
      </c>
      <c r="N65" s="7" t="s">
        <v>83</v>
      </c>
    </row>
    <row r="66" spans="1:17" x14ac:dyDescent="0.2">
      <c r="A66" t="s">
        <v>545</v>
      </c>
      <c r="B66" t="s">
        <v>527</v>
      </c>
      <c r="C66" s="10">
        <v>4.33</v>
      </c>
      <c r="D66" s="7">
        <v>3.07</v>
      </c>
      <c r="E66" s="7">
        <v>5.5</v>
      </c>
      <c r="F66" s="7"/>
      <c r="G66" s="7" t="s">
        <v>45</v>
      </c>
      <c r="H66" s="7" t="s">
        <v>178</v>
      </c>
      <c r="I66" s="15" t="s">
        <v>544</v>
      </c>
      <c r="M66" s="7" t="s">
        <v>41</v>
      </c>
      <c r="N66" s="7" t="s">
        <v>83</v>
      </c>
    </row>
    <row r="67" spans="1:17" x14ac:dyDescent="0.2">
      <c r="A67" t="s">
        <v>546</v>
      </c>
      <c r="B67" t="s">
        <v>527</v>
      </c>
      <c r="C67" s="10">
        <v>0.65</v>
      </c>
      <c r="D67" s="7">
        <v>0.57999999999999996</v>
      </c>
      <c r="E67" s="7">
        <v>0.71</v>
      </c>
      <c r="F67" s="7"/>
      <c r="G67" s="7" t="s">
        <v>45</v>
      </c>
      <c r="H67" s="7" t="s">
        <v>178</v>
      </c>
      <c r="I67" s="15" t="s">
        <v>544</v>
      </c>
      <c r="M67" s="7" t="s">
        <v>41</v>
      </c>
      <c r="N67" s="7" t="s">
        <v>83</v>
      </c>
    </row>
    <row r="68" spans="1:17" x14ac:dyDescent="0.2">
      <c r="A68" t="s">
        <v>528</v>
      </c>
      <c r="B68" t="s">
        <v>505</v>
      </c>
      <c r="C68" s="7">
        <v>0.53</v>
      </c>
      <c r="D68" s="7">
        <v>0.51</v>
      </c>
      <c r="E68" s="7">
        <v>0.55000000000000004</v>
      </c>
      <c r="F68" s="7"/>
      <c r="G68" s="7" t="s">
        <v>45</v>
      </c>
      <c r="H68" s="7" t="s">
        <v>178</v>
      </c>
      <c r="I68" s="15" t="s">
        <v>544</v>
      </c>
      <c r="M68" s="7" t="s">
        <v>41</v>
      </c>
      <c r="N68" s="7" t="s">
        <v>83</v>
      </c>
    </row>
    <row r="69" spans="1:17" x14ac:dyDescent="0.2">
      <c r="A69" t="s">
        <v>575</v>
      </c>
      <c r="B69" t="s">
        <v>527</v>
      </c>
      <c r="C69" s="7">
        <v>1.97</v>
      </c>
      <c r="D69" s="7">
        <v>1.93</v>
      </c>
      <c r="E69" s="7">
        <v>2.0099999999999998</v>
      </c>
      <c r="F69" s="7"/>
      <c r="G69" s="7" t="s">
        <v>45</v>
      </c>
      <c r="H69" s="7" t="s">
        <v>178</v>
      </c>
      <c r="I69" s="15" t="s">
        <v>544</v>
      </c>
      <c r="M69" s="7" t="s">
        <v>41</v>
      </c>
      <c r="N69" s="7" t="s">
        <v>83</v>
      </c>
    </row>
    <row r="70" spans="1:17" x14ac:dyDescent="0.2">
      <c r="A70" t="s">
        <v>555</v>
      </c>
      <c r="B70" t="s">
        <v>527</v>
      </c>
      <c r="C70" s="7">
        <v>1.4999999999999999E-2</v>
      </c>
      <c r="D70" s="7">
        <v>1.2E-2</v>
      </c>
      <c r="E70" s="7">
        <v>1.7999999999999999E-2</v>
      </c>
      <c r="F70" s="7"/>
      <c r="G70" s="7" t="s">
        <v>45</v>
      </c>
      <c r="H70" s="7" t="s">
        <v>178</v>
      </c>
      <c r="I70" s="15" t="s">
        <v>544</v>
      </c>
      <c r="M70" s="7" t="s">
        <v>41</v>
      </c>
      <c r="N70" s="7" t="s">
        <v>83</v>
      </c>
    </row>
    <row r="71" spans="1:17" x14ac:dyDescent="0.2">
      <c r="A71" t="s">
        <v>576</v>
      </c>
      <c r="B71" t="s">
        <v>527</v>
      </c>
      <c r="C71" s="7">
        <v>1.2E-2</v>
      </c>
      <c r="D71" s="7">
        <v>1.0999999999999999E-2</v>
      </c>
      <c r="E71" s="7">
        <v>1.2999999999999999E-2</v>
      </c>
      <c r="F71" s="7"/>
      <c r="G71" s="7" t="s">
        <v>45</v>
      </c>
      <c r="H71" s="7" t="s">
        <v>178</v>
      </c>
      <c r="I71" s="15" t="s">
        <v>544</v>
      </c>
      <c r="M71" s="7" t="s">
        <v>41</v>
      </c>
      <c r="N71" s="7" t="s">
        <v>83</v>
      </c>
    </row>
    <row r="72" spans="1:17" x14ac:dyDescent="0.2">
      <c r="A72" s="1" t="s">
        <v>577</v>
      </c>
      <c r="B72" s="1" t="s">
        <v>527</v>
      </c>
      <c r="C72" s="29">
        <v>1.08</v>
      </c>
      <c r="D72" s="29">
        <v>0.97</v>
      </c>
      <c r="E72" s="29">
        <v>1.19</v>
      </c>
      <c r="F72" s="29"/>
      <c r="G72" s="7" t="s">
        <v>45</v>
      </c>
      <c r="H72" s="7" t="s">
        <v>178</v>
      </c>
      <c r="I72" s="1" t="s">
        <v>544</v>
      </c>
      <c r="J72" s="1"/>
      <c r="K72" s="1"/>
      <c r="L72" s="1"/>
      <c r="M72" s="29" t="s">
        <v>41</v>
      </c>
      <c r="N72" s="29" t="s">
        <v>83</v>
      </c>
      <c r="O72" s="1"/>
      <c r="P72" s="1"/>
      <c r="Q72" s="1"/>
    </row>
    <row r="73" spans="1:17" x14ac:dyDescent="0.2">
      <c r="A73" s="1" t="s">
        <v>578</v>
      </c>
      <c r="B73" s="1" t="s">
        <v>527</v>
      </c>
      <c r="C73" s="29">
        <v>0.28000000000000003</v>
      </c>
      <c r="D73" s="29">
        <v>0.25</v>
      </c>
      <c r="E73" s="29">
        <v>0.31</v>
      </c>
      <c r="F73" s="29"/>
      <c r="G73" s="7" t="s">
        <v>45</v>
      </c>
      <c r="H73" s="7" t="s">
        <v>178</v>
      </c>
      <c r="I73" s="1" t="s">
        <v>544</v>
      </c>
      <c r="J73" s="1"/>
      <c r="K73" s="1"/>
      <c r="L73" s="1"/>
      <c r="M73" s="29" t="s">
        <v>41</v>
      </c>
      <c r="N73" s="29" t="s">
        <v>83</v>
      </c>
      <c r="O73" s="1"/>
      <c r="P73" s="1"/>
      <c r="Q73" s="1"/>
    </row>
    <row r="74" spans="1:17" x14ac:dyDescent="0.2">
      <c r="A74" s="3" t="s">
        <v>585</v>
      </c>
      <c r="B74" t="s">
        <v>505</v>
      </c>
      <c r="C74" s="7">
        <v>197</v>
      </c>
      <c r="D74" s="7">
        <v>186</v>
      </c>
      <c r="E74" s="7">
        <v>208</v>
      </c>
      <c r="F74" s="29"/>
      <c r="G74" s="7" t="s">
        <v>45</v>
      </c>
      <c r="H74" s="7" t="s">
        <v>178</v>
      </c>
      <c r="I74" s="1" t="s">
        <v>544</v>
      </c>
      <c r="M74" s="29" t="s">
        <v>41</v>
      </c>
      <c r="N74" s="29" t="s">
        <v>83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6"/>
  <sheetViews>
    <sheetView topLeftCell="A14" workbookViewId="0">
      <selection activeCell="F57" sqref="F57"/>
    </sheetView>
  </sheetViews>
  <sheetFormatPr baseColWidth="10" defaultRowHeight="16" x14ac:dyDescent="0.2"/>
  <cols>
    <col min="1" max="1" width="33.33203125" bestFit="1" customWidth="1"/>
    <col min="2" max="2" width="30.83203125" bestFit="1" customWidth="1"/>
    <col min="3" max="3" width="16" bestFit="1" customWidth="1"/>
    <col min="6" max="6" width="17.33203125" bestFit="1" customWidth="1"/>
    <col min="8" max="8" width="17.33203125" bestFit="1" customWidth="1"/>
    <col min="14" max="14" width="17.33203125" bestFit="1" customWidth="1"/>
  </cols>
  <sheetData>
    <row r="1" spans="1:14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  <c r="M1" s="2" t="s">
        <v>51</v>
      </c>
      <c r="N1" s="2" t="s">
        <v>172</v>
      </c>
    </row>
    <row r="2" spans="1:14" s="3" customFormat="1" x14ac:dyDescent="0.2">
      <c r="A2" s="2" t="s">
        <v>95</v>
      </c>
      <c r="B2" s="3" t="s">
        <v>66</v>
      </c>
      <c r="C2" s="3" t="str">
        <f>IF(COUNTA(summary!B6)=1,summary!B6,"")</f>
        <v>single_pit</v>
      </c>
      <c r="G2" s="3" t="s">
        <v>66</v>
      </c>
      <c r="I2" s="3" t="s">
        <v>98</v>
      </c>
      <c r="M2" s="3" t="s">
        <v>66</v>
      </c>
    </row>
    <row r="4" spans="1:14" x14ac:dyDescent="0.2">
      <c r="A4" s="2" t="s">
        <v>96</v>
      </c>
      <c r="B4" t="s">
        <v>66</v>
      </c>
      <c r="C4" s="3" t="str">
        <f>IF(COUNTA(summary!D6)=1,summary!D6,"")</f>
        <v/>
      </c>
      <c r="G4" t="s">
        <v>66</v>
      </c>
      <c r="I4" s="3" t="s">
        <v>99</v>
      </c>
      <c r="M4" t="s">
        <v>66</v>
      </c>
    </row>
    <row r="5" spans="1:14" x14ac:dyDescent="0.2">
      <c r="A5" s="2" t="s">
        <v>97</v>
      </c>
      <c r="B5" t="s">
        <v>66</v>
      </c>
      <c r="C5" s="3" t="str">
        <f>IF(COUNTA(summary!E6)=1,summary!E6,"")</f>
        <v/>
      </c>
      <c r="G5" t="s">
        <v>66</v>
      </c>
      <c r="I5" s="3" t="s">
        <v>100</v>
      </c>
      <c r="M5" t="s">
        <v>66</v>
      </c>
    </row>
    <row r="7" spans="1:14" x14ac:dyDescent="0.2">
      <c r="A7" s="2" t="s">
        <v>113</v>
      </c>
    </row>
    <row r="8" spans="1:14" x14ac:dyDescent="0.2">
      <c r="A8" t="s">
        <v>143</v>
      </c>
      <c r="B8" t="s">
        <v>144</v>
      </c>
      <c r="C8" s="16">
        <f>15/3.28</f>
        <v>4.5731707317073171</v>
      </c>
      <c r="D8" s="7"/>
      <c r="E8" s="7"/>
      <c r="F8" s="16"/>
      <c r="G8" s="7" t="s">
        <v>45</v>
      </c>
      <c r="H8" s="7"/>
      <c r="I8" t="s">
        <v>233</v>
      </c>
      <c r="M8" s="7" t="s">
        <v>45</v>
      </c>
      <c r="N8" s="7"/>
    </row>
    <row r="9" spans="1:14" x14ac:dyDescent="0.2">
      <c r="A9" t="s">
        <v>145</v>
      </c>
      <c r="B9" t="s">
        <v>146</v>
      </c>
      <c r="C9" s="7">
        <v>0.8</v>
      </c>
      <c r="D9" s="7"/>
      <c r="E9" s="7"/>
      <c r="F9" s="7"/>
      <c r="G9" s="7" t="s">
        <v>45</v>
      </c>
      <c r="H9" s="7"/>
      <c r="I9" t="s">
        <v>166</v>
      </c>
      <c r="M9" s="7" t="s">
        <v>45</v>
      </c>
      <c r="N9" s="7"/>
    </row>
    <row r="10" spans="1:14" x14ac:dyDescent="0.2">
      <c r="A10" t="s">
        <v>260</v>
      </c>
      <c r="B10" t="s">
        <v>168</v>
      </c>
      <c r="C10" s="7">
        <v>0.8</v>
      </c>
      <c r="D10" s="7">
        <v>0.3</v>
      </c>
      <c r="E10" s="7">
        <v>2.4</v>
      </c>
      <c r="F10" s="7"/>
      <c r="G10" s="7" t="s">
        <v>45</v>
      </c>
      <c r="H10" s="7" t="s">
        <v>178</v>
      </c>
      <c r="I10" t="s">
        <v>441</v>
      </c>
      <c r="M10" s="7" t="s">
        <v>42</v>
      </c>
      <c r="N10" s="7" t="s">
        <v>83</v>
      </c>
    </row>
    <row r="11" spans="1:14" x14ac:dyDescent="0.2">
      <c r="A11" t="s">
        <v>154</v>
      </c>
      <c r="B11" t="s">
        <v>66</v>
      </c>
      <c r="C11" t="str">
        <f>summary!B48</f>
        <v>yes</v>
      </c>
      <c r="G11" t="s">
        <v>66</v>
      </c>
      <c r="I11" t="s">
        <v>155</v>
      </c>
      <c r="M11" t="s">
        <v>66</v>
      </c>
    </row>
    <row r="12" spans="1:14" x14ac:dyDescent="0.2">
      <c r="A12" t="s">
        <v>162</v>
      </c>
      <c r="B12" t="s">
        <v>66</v>
      </c>
      <c r="C12" t="str">
        <f>summary!B49</f>
        <v>yes</v>
      </c>
      <c r="G12" t="s">
        <v>66</v>
      </c>
      <c r="I12" t="s">
        <v>156</v>
      </c>
      <c r="M12" t="s">
        <v>66</v>
      </c>
    </row>
    <row r="13" spans="1:14" x14ac:dyDescent="0.2">
      <c r="A13" t="s">
        <v>299</v>
      </c>
      <c r="B13" t="s">
        <v>300</v>
      </c>
      <c r="C13" s="7">
        <v>270</v>
      </c>
      <c r="D13" s="7">
        <v>100</v>
      </c>
      <c r="E13" s="7">
        <v>900</v>
      </c>
      <c r="F13" s="7"/>
      <c r="G13" s="7" t="s">
        <v>45</v>
      </c>
      <c r="H13" s="7" t="s">
        <v>178</v>
      </c>
      <c r="I13" t="s">
        <v>301</v>
      </c>
      <c r="M13" s="7" t="s">
        <v>42</v>
      </c>
      <c r="N13" s="7" t="s">
        <v>83</v>
      </c>
    </row>
    <row r="14" spans="1:14" x14ac:dyDescent="0.2">
      <c r="A14" t="s">
        <v>115</v>
      </c>
      <c r="B14" t="s">
        <v>114</v>
      </c>
      <c r="C14" s="7">
        <v>13</v>
      </c>
      <c r="D14" s="7">
        <v>1</v>
      </c>
      <c r="E14" s="7">
        <v>50</v>
      </c>
      <c r="F14" s="7"/>
      <c r="G14" s="7" t="s">
        <v>45</v>
      </c>
      <c r="H14" s="7" t="s">
        <v>178</v>
      </c>
      <c r="I14" t="s">
        <v>149</v>
      </c>
      <c r="M14" s="7" t="s">
        <v>41</v>
      </c>
      <c r="N14" s="7" t="s">
        <v>83</v>
      </c>
    </row>
    <row r="15" spans="1:14" x14ac:dyDescent="0.2">
      <c r="A15" t="s">
        <v>116</v>
      </c>
      <c r="B15" t="s">
        <v>117</v>
      </c>
      <c r="C15" s="7">
        <v>18</v>
      </c>
      <c r="D15" s="7">
        <v>0</v>
      </c>
      <c r="E15" s="7">
        <v>37</v>
      </c>
      <c r="F15" s="7"/>
      <c r="G15" s="7" t="s">
        <v>45</v>
      </c>
      <c r="H15" s="7" t="s">
        <v>178</v>
      </c>
      <c r="I15" t="s">
        <v>150</v>
      </c>
      <c r="M15" s="7" t="s">
        <v>41</v>
      </c>
      <c r="N15" s="7" t="s">
        <v>83</v>
      </c>
    </row>
    <row r="16" spans="1:14" x14ac:dyDescent="0.2">
      <c r="A16" t="s">
        <v>151</v>
      </c>
      <c r="B16" t="s">
        <v>152</v>
      </c>
      <c r="C16" s="7">
        <v>21</v>
      </c>
      <c r="D16" s="7">
        <v>11</v>
      </c>
      <c r="E16" s="7">
        <v>31</v>
      </c>
      <c r="F16" s="7"/>
      <c r="G16" s="7" t="s">
        <v>45</v>
      </c>
      <c r="H16" s="7" t="s">
        <v>178</v>
      </c>
      <c r="I16" t="s">
        <v>153</v>
      </c>
      <c r="M16" s="7" t="s">
        <v>41</v>
      </c>
      <c r="N16" s="7" t="s">
        <v>83</v>
      </c>
    </row>
    <row r="17" spans="1:15" x14ac:dyDescent="0.2">
      <c r="A17" s="19" t="s">
        <v>693</v>
      </c>
      <c r="B17" t="s">
        <v>716</v>
      </c>
      <c r="C17" s="7">
        <v>0</v>
      </c>
      <c r="D17" s="7">
        <v>0</v>
      </c>
      <c r="E17" s="7">
        <v>0.1</v>
      </c>
      <c r="F17" s="7"/>
      <c r="G17" s="7" t="s">
        <v>45</v>
      </c>
      <c r="H17" s="7" t="s">
        <v>178</v>
      </c>
      <c r="I17" t="s">
        <v>686</v>
      </c>
      <c r="K17" s="15"/>
      <c r="L17" s="15"/>
      <c r="M17" s="7" t="s">
        <v>41</v>
      </c>
      <c r="N17" s="7" t="s">
        <v>83</v>
      </c>
      <c r="O17" s="15"/>
    </row>
    <row r="18" spans="1:15" x14ac:dyDescent="0.2">
      <c r="A18" s="19" t="s">
        <v>685</v>
      </c>
      <c r="B18" t="s">
        <v>716</v>
      </c>
      <c r="C18" s="7">
        <v>0</v>
      </c>
      <c r="D18" s="7">
        <v>0</v>
      </c>
      <c r="E18" s="7">
        <v>0.1</v>
      </c>
      <c r="F18" s="7"/>
      <c r="G18" s="7" t="s">
        <v>45</v>
      </c>
      <c r="H18" s="7" t="s">
        <v>178</v>
      </c>
      <c r="I18" t="s">
        <v>686</v>
      </c>
      <c r="K18" s="15"/>
      <c r="L18" s="15"/>
      <c r="M18" s="7" t="s">
        <v>41</v>
      </c>
      <c r="N18" s="7" t="s">
        <v>83</v>
      </c>
      <c r="O18" s="15"/>
    </row>
    <row r="19" spans="1:15" x14ac:dyDescent="0.2">
      <c r="A19" s="19" t="s">
        <v>692</v>
      </c>
      <c r="B19" t="s">
        <v>716</v>
      </c>
      <c r="C19" s="7">
        <v>0</v>
      </c>
      <c r="D19" s="7">
        <v>0</v>
      </c>
      <c r="E19" s="7">
        <v>0.1</v>
      </c>
      <c r="F19" s="7"/>
      <c r="G19" s="7" t="s">
        <v>45</v>
      </c>
      <c r="H19" s="7" t="s">
        <v>178</v>
      </c>
      <c r="I19" t="s">
        <v>686</v>
      </c>
      <c r="K19" s="15"/>
      <c r="L19" s="15"/>
      <c r="M19" s="7" t="s">
        <v>41</v>
      </c>
      <c r="N19" s="7" t="s">
        <v>83</v>
      </c>
      <c r="O19" s="15"/>
    </row>
    <row r="20" spans="1:15" x14ac:dyDescent="0.2">
      <c r="A20" t="s">
        <v>158</v>
      </c>
      <c r="B20" t="s">
        <v>114</v>
      </c>
      <c r="C20" s="7">
        <v>0.5</v>
      </c>
      <c r="D20" s="7">
        <v>0</v>
      </c>
      <c r="E20" s="7">
        <v>1</v>
      </c>
      <c r="F20" s="7"/>
      <c r="G20" s="7" t="s">
        <v>45</v>
      </c>
      <c r="H20" s="7" t="s">
        <v>178</v>
      </c>
      <c r="I20" s="1" t="s">
        <v>148</v>
      </c>
      <c r="M20" s="7" t="s">
        <v>41</v>
      </c>
      <c r="N20" s="7" t="s">
        <v>83</v>
      </c>
    </row>
    <row r="21" spans="1:15" x14ac:dyDescent="0.2">
      <c r="A21" t="s">
        <v>159</v>
      </c>
      <c r="B21" t="s">
        <v>66</v>
      </c>
      <c r="C21" t="str">
        <f>summary!B50</f>
        <v>yes</v>
      </c>
      <c r="G21" t="s">
        <v>66</v>
      </c>
      <c r="I21" t="s">
        <v>164</v>
      </c>
      <c r="M21" t="s">
        <v>66</v>
      </c>
    </row>
    <row r="22" spans="1:15" x14ac:dyDescent="0.2">
      <c r="A22" s="3" t="s">
        <v>683</v>
      </c>
      <c r="B22" t="s">
        <v>66</v>
      </c>
      <c r="C22" t="str">
        <f>summary!B51</f>
        <v>yes</v>
      </c>
    </row>
    <row r="23" spans="1:15" x14ac:dyDescent="0.2">
      <c r="A23" t="s">
        <v>680</v>
      </c>
      <c r="B23" t="s">
        <v>239</v>
      </c>
      <c r="C23" s="7">
        <v>10</v>
      </c>
      <c r="D23" s="7">
        <v>5</v>
      </c>
      <c r="E23" s="7">
        <v>15</v>
      </c>
      <c r="F23" s="7"/>
      <c r="G23" s="7" t="s">
        <v>45</v>
      </c>
      <c r="H23" s="7" t="s">
        <v>178</v>
      </c>
      <c r="I23" t="s">
        <v>219</v>
      </c>
      <c r="M23" s="7" t="s">
        <v>42</v>
      </c>
      <c r="N23" s="7" t="s">
        <v>83</v>
      </c>
    </row>
    <row r="24" spans="1:15" x14ac:dyDescent="0.2">
      <c r="A24" t="s">
        <v>681</v>
      </c>
      <c r="B24" t="s">
        <v>239</v>
      </c>
      <c r="C24" s="7">
        <v>70</v>
      </c>
      <c r="D24" s="7">
        <v>70</v>
      </c>
      <c r="E24" s="7">
        <v>100</v>
      </c>
      <c r="F24" s="7"/>
      <c r="G24" s="7" t="s">
        <v>45</v>
      </c>
      <c r="H24" s="7" t="s">
        <v>178</v>
      </c>
      <c r="I24" t="s">
        <v>219</v>
      </c>
      <c r="M24" s="7" t="s">
        <v>42</v>
      </c>
      <c r="N24" s="7" t="s">
        <v>83</v>
      </c>
    </row>
    <row r="25" spans="1:15" x14ac:dyDescent="0.2">
      <c r="A25" t="s">
        <v>682</v>
      </c>
      <c r="B25" t="s">
        <v>239</v>
      </c>
      <c r="C25" s="7">
        <v>50</v>
      </c>
      <c r="D25" s="7">
        <v>40</v>
      </c>
      <c r="E25" s="7">
        <v>60</v>
      </c>
      <c r="F25" s="7"/>
      <c r="G25" s="7" t="s">
        <v>45</v>
      </c>
      <c r="H25" s="7" t="s">
        <v>178</v>
      </c>
      <c r="I25" t="s">
        <v>219</v>
      </c>
      <c r="M25" s="7" t="s">
        <v>42</v>
      </c>
      <c r="N25" s="7" t="s">
        <v>83</v>
      </c>
    </row>
    <row r="27" spans="1:15" x14ac:dyDescent="0.2">
      <c r="A27" s="2" t="s">
        <v>106</v>
      </c>
    </row>
    <row r="28" spans="1:15" x14ac:dyDescent="0.2">
      <c r="A28" t="s">
        <v>137</v>
      </c>
      <c r="B28" t="s">
        <v>131</v>
      </c>
      <c r="C28" s="7">
        <v>60</v>
      </c>
      <c r="D28" s="7"/>
      <c r="E28" s="7"/>
      <c r="F28" s="7"/>
      <c r="G28" s="7" t="s">
        <v>45</v>
      </c>
      <c r="H28" s="7"/>
      <c r="I28" t="s">
        <v>132</v>
      </c>
      <c r="M28" s="7" t="s">
        <v>45</v>
      </c>
      <c r="N28" s="7"/>
    </row>
    <row r="29" spans="1:15" x14ac:dyDescent="0.2">
      <c r="A29" s="3" t="s">
        <v>104</v>
      </c>
      <c r="B29" t="s">
        <v>102</v>
      </c>
      <c r="C29" s="7">
        <v>9</v>
      </c>
      <c r="D29" s="7">
        <v>8.9</v>
      </c>
      <c r="E29" s="7">
        <v>9.1</v>
      </c>
      <c r="F29" s="7"/>
      <c r="G29" s="7" t="s">
        <v>45</v>
      </c>
      <c r="H29" s="7" t="s">
        <v>178</v>
      </c>
      <c r="I29" t="s">
        <v>105</v>
      </c>
      <c r="M29" s="7" t="s">
        <v>41</v>
      </c>
      <c r="N29" s="7" t="s">
        <v>83</v>
      </c>
    </row>
    <row r="30" spans="1:15" s="3" customFormat="1" x14ac:dyDescent="0.2">
      <c r="A30" s="3" t="s">
        <v>107</v>
      </c>
      <c r="B30" s="3" t="s">
        <v>108</v>
      </c>
      <c r="C30" s="8">
        <v>24</v>
      </c>
      <c r="D30" s="8">
        <v>21.6</v>
      </c>
      <c r="E30" s="8">
        <v>26.7</v>
      </c>
      <c r="F30" s="8"/>
      <c r="G30" s="7" t="s">
        <v>45</v>
      </c>
      <c r="H30" s="7" t="s">
        <v>178</v>
      </c>
      <c r="I30" s="3" t="s">
        <v>109</v>
      </c>
      <c r="M30" s="8" t="s">
        <v>41</v>
      </c>
      <c r="N30" s="7" t="s">
        <v>83</v>
      </c>
    </row>
    <row r="31" spans="1:15" x14ac:dyDescent="0.2">
      <c r="A31" s="3" t="s">
        <v>157</v>
      </c>
      <c r="B31" t="s">
        <v>133</v>
      </c>
      <c r="C31" s="7">
        <v>5</v>
      </c>
      <c r="D31" s="7">
        <v>0</v>
      </c>
      <c r="E31" s="7">
        <v>7</v>
      </c>
      <c r="F31" s="7"/>
      <c r="G31" s="7" t="s">
        <v>45</v>
      </c>
      <c r="H31" s="7" t="s">
        <v>178</v>
      </c>
      <c r="I31" t="s">
        <v>234</v>
      </c>
      <c r="M31" s="7" t="s">
        <v>41</v>
      </c>
      <c r="N31" s="7" t="s">
        <v>83</v>
      </c>
    </row>
    <row r="32" spans="1:15" x14ac:dyDescent="0.2">
      <c r="A32" s="3" t="s">
        <v>142</v>
      </c>
      <c r="B32" t="s">
        <v>66</v>
      </c>
      <c r="C32" t="str">
        <f>summary!B42</f>
        <v>yes</v>
      </c>
      <c r="G32" t="s">
        <v>66</v>
      </c>
      <c r="I32" t="s">
        <v>140</v>
      </c>
      <c r="M32" t="s">
        <v>66</v>
      </c>
    </row>
    <row r="33" spans="1:14" x14ac:dyDescent="0.2">
      <c r="A33" s="3" t="s">
        <v>426</v>
      </c>
      <c r="B33" t="s">
        <v>66</v>
      </c>
      <c r="C33" s="7">
        <v>7.57</v>
      </c>
      <c r="D33" s="7">
        <v>7.3</v>
      </c>
      <c r="E33" s="7">
        <v>8.1</v>
      </c>
      <c r="F33" s="7"/>
      <c r="G33" s="7" t="s">
        <v>45</v>
      </c>
      <c r="H33" s="7" t="s">
        <v>178</v>
      </c>
      <c r="I33" t="s">
        <v>427</v>
      </c>
      <c r="M33" s="7" t="s">
        <v>41</v>
      </c>
      <c r="N33" s="7" t="s">
        <v>83</v>
      </c>
    </row>
    <row r="34" spans="1:14" x14ac:dyDescent="0.2">
      <c r="A34" s="3" t="s">
        <v>593</v>
      </c>
      <c r="B34" t="s">
        <v>591</v>
      </c>
      <c r="C34" s="7">
        <v>75</v>
      </c>
      <c r="D34" s="7">
        <v>50</v>
      </c>
      <c r="E34" s="7">
        <v>100</v>
      </c>
      <c r="F34" s="7"/>
      <c r="G34" s="7" t="s">
        <v>45</v>
      </c>
      <c r="H34" s="7" t="s">
        <v>178</v>
      </c>
      <c r="I34" t="s">
        <v>592</v>
      </c>
      <c r="M34" s="7" t="s">
        <v>41</v>
      </c>
      <c r="N34" s="7" t="s">
        <v>83</v>
      </c>
    </row>
    <row r="35" spans="1:14" s="3" customFormat="1" x14ac:dyDescent="0.2">
      <c r="A35" s="3" t="s">
        <v>124</v>
      </c>
      <c r="B35" s="3" t="s">
        <v>66</v>
      </c>
      <c r="C35" t="str">
        <f>summary!B43</f>
        <v>no</v>
      </c>
      <c r="G35" s="3" t="s">
        <v>66</v>
      </c>
      <c r="I35" s="3" t="s">
        <v>141</v>
      </c>
      <c r="M35" s="3" t="s">
        <v>66</v>
      </c>
    </row>
    <row r="36" spans="1:14" x14ac:dyDescent="0.2">
      <c r="A36" t="s">
        <v>125</v>
      </c>
      <c r="B36" t="s">
        <v>126</v>
      </c>
      <c r="C36" s="7">
        <v>2</v>
      </c>
      <c r="D36" s="8">
        <v>1</v>
      </c>
      <c r="E36" s="8">
        <v>4</v>
      </c>
      <c r="F36" s="7"/>
      <c r="G36" s="7" t="s">
        <v>45</v>
      </c>
      <c r="H36" s="7" t="s">
        <v>178</v>
      </c>
      <c r="I36" t="s">
        <v>127</v>
      </c>
      <c r="M36" s="7" t="s">
        <v>41</v>
      </c>
      <c r="N36" s="7" t="s">
        <v>83</v>
      </c>
    </row>
    <row r="37" spans="1:14" x14ac:dyDescent="0.2">
      <c r="A37" s="3" t="s">
        <v>128</v>
      </c>
      <c r="B37" t="s">
        <v>129</v>
      </c>
      <c r="C37" s="7">
        <v>1</v>
      </c>
      <c r="D37" s="7"/>
      <c r="E37" s="7"/>
      <c r="F37" s="7"/>
      <c r="G37" s="7" t="s">
        <v>45</v>
      </c>
      <c r="H37" s="7"/>
      <c r="I37" t="s">
        <v>130</v>
      </c>
      <c r="M37" s="7" t="s">
        <v>45</v>
      </c>
      <c r="N37" s="7"/>
    </row>
    <row r="39" spans="1:14" x14ac:dyDescent="0.2">
      <c r="A39" s="2" t="s">
        <v>118</v>
      </c>
    </row>
    <row r="40" spans="1:14" x14ac:dyDescent="0.2">
      <c r="A40" t="s">
        <v>119</v>
      </c>
      <c r="B40" t="s">
        <v>10</v>
      </c>
      <c r="C40" s="7">
        <v>10</v>
      </c>
      <c r="D40" s="7">
        <v>7</v>
      </c>
      <c r="E40" s="7">
        <v>13</v>
      </c>
      <c r="F40" s="7"/>
      <c r="G40" s="7" t="s">
        <v>45</v>
      </c>
      <c r="H40" s="7" t="s">
        <v>178</v>
      </c>
      <c r="I40" t="s">
        <v>122</v>
      </c>
      <c r="M40" s="7" t="s">
        <v>41</v>
      </c>
      <c r="N40" s="7" t="s">
        <v>83</v>
      </c>
    </row>
    <row r="41" spans="1:14" x14ac:dyDescent="0.2">
      <c r="A41" t="s">
        <v>120</v>
      </c>
      <c r="B41" t="s">
        <v>121</v>
      </c>
      <c r="C41" s="7">
        <v>0.01</v>
      </c>
      <c r="D41" s="7">
        <v>8.9999999999999993E-3</v>
      </c>
      <c r="E41" s="7">
        <v>1.0999999999999999E-2</v>
      </c>
      <c r="F41" s="7"/>
      <c r="G41" s="7" t="s">
        <v>45</v>
      </c>
      <c r="H41" s="7" t="s">
        <v>178</v>
      </c>
      <c r="I41" t="s">
        <v>122</v>
      </c>
      <c r="M41" s="7" t="s">
        <v>41</v>
      </c>
      <c r="N41" s="7" t="s">
        <v>83</v>
      </c>
    </row>
    <row r="42" spans="1:14" x14ac:dyDescent="0.2">
      <c r="A42" s="15" t="s">
        <v>167</v>
      </c>
      <c r="B42" t="s">
        <v>239</v>
      </c>
      <c r="C42" s="7">
        <v>10</v>
      </c>
      <c r="D42" s="7">
        <v>5</v>
      </c>
      <c r="E42" s="7">
        <v>15</v>
      </c>
      <c r="F42" s="7"/>
      <c r="G42" s="7" t="s">
        <v>45</v>
      </c>
      <c r="H42" s="7" t="s">
        <v>178</v>
      </c>
      <c r="I42" t="s">
        <v>686</v>
      </c>
      <c r="M42" s="7" t="s">
        <v>42</v>
      </c>
      <c r="N42" s="7" t="s">
        <v>83</v>
      </c>
    </row>
    <row r="43" spans="1:14" x14ac:dyDescent="0.2">
      <c r="A43" t="s">
        <v>163</v>
      </c>
      <c r="B43" t="s">
        <v>66</v>
      </c>
      <c r="C43" t="str">
        <f>summary!B45</f>
        <v>yes</v>
      </c>
      <c r="G43" t="s">
        <v>66</v>
      </c>
      <c r="I43" t="s">
        <v>161</v>
      </c>
      <c r="M43" t="s">
        <v>66</v>
      </c>
    </row>
    <row r="44" spans="1:14" x14ac:dyDescent="0.2">
      <c r="A44" t="s">
        <v>170</v>
      </c>
      <c r="B44" t="s">
        <v>66</v>
      </c>
      <c r="C44" t="str">
        <f>user_interface!C19</f>
        <v>no</v>
      </c>
      <c r="G44" t="s">
        <v>66</v>
      </c>
      <c r="I44" t="s">
        <v>171</v>
      </c>
      <c r="M44" t="s">
        <v>66</v>
      </c>
    </row>
    <row r="45" spans="1:14" x14ac:dyDescent="0.2">
      <c r="A45" s="15" t="s">
        <v>256</v>
      </c>
      <c r="B45" t="s">
        <v>716</v>
      </c>
      <c r="C45" s="7">
        <v>0</v>
      </c>
      <c r="D45" s="7">
        <v>0</v>
      </c>
      <c r="E45" s="7">
        <v>0.1</v>
      </c>
      <c r="F45" s="7"/>
      <c r="G45" s="7" t="s">
        <v>45</v>
      </c>
      <c r="H45" s="7" t="s">
        <v>178</v>
      </c>
      <c r="I45" t="s">
        <v>686</v>
      </c>
      <c r="M45" s="7" t="s">
        <v>41</v>
      </c>
      <c r="N45" s="7" t="s">
        <v>83</v>
      </c>
    </row>
    <row r="46" spans="1:14" x14ac:dyDescent="0.2">
      <c r="A46" t="s">
        <v>414</v>
      </c>
      <c r="B46" t="s">
        <v>66</v>
      </c>
      <c r="C46" t="str">
        <f>summary!B46</f>
        <v>no</v>
      </c>
      <c r="G46" s="15" t="s">
        <v>66</v>
      </c>
      <c r="M46" s="15" t="s">
        <v>66</v>
      </c>
    </row>
    <row r="47" spans="1:14" x14ac:dyDescent="0.2">
      <c r="G47" s="15" t="s">
        <v>66</v>
      </c>
      <c r="M47" s="15" t="s">
        <v>66</v>
      </c>
    </row>
    <row r="48" spans="1:14" x14ac:dyDescent="0.2">
      <c r="A48" s="2" t="s">
        <v>165</v>
      </c>
    </row>
    <row r="49" spans="1:14" x14ac:dyDescent="0.2">
      <c r="A49" t="s">
        <v>292</v>
      </c>
      <c r="B49" t="s">
        <v>160</v>
      </c>
      <c r="C49" s="10">
        <v>70</v>
      </c>
      <c r="D49" s="7">
        <v>60</v>
      </c>
      <c r="E49" s="7">
        <v>80</v>
      </c>
      <c r="F49" s="7"/>
      <c r="G49" s="7" t="s">
        <v>45</v>
      </c>
      <c r="H49" s="7" t="s">
        <v>178</v>
      </c>
      <c r="I49" t="s">
        <v>257</v>
      </c>
      <c r="M49" s="7" t="s">
        <v>42</v>
      </c>
      <c r="N49" s="7" t="s">
        <v>83</v>
      </c>
    </row>
    <row r="50" spans="1:14" x14ac:dyDescent="0.2">
      <c r="A50" t="s">
        <v>366</v>
      </c>
      <c r="B50" t="s">
        <v>679</v>
      </c>
      <c r="C50" s="10">
        <v>80</v>
      </c>
      <c r="D50" s="7">
        <v>70</v>
      </c>
      <c r="E50" s="7">
        <v>90</v>
      </c>
      <c r="F50" s="7"/>
      <c r="G50" s="7" t="s">
        <v>45</v>
      </c>
      <c r="H50" s="7" t="s">
        <v>178</v>
      </c>
      <c r="I50" t="s">
        <v>368</v>
      </c>
      <c r="M50" s="7" t="s">
        <v>42</v>
      </c>
      <c r="N50" s="7" t="s">
        <v>83</v>
      </c>
    </row>
    <row r="51" spans="1:14" x14ac:dyDescent="0.2">
      <c r="A51" t="s">
        <v>442</v>
      </c>
      <c r="B51" t="s">
        <v>266</v>
      </c>
      <c r="C51" s="10">
        <v>3.5</v>
      </c>
      <c r="D51" s="7">
        <v>1</v>
      </c>
      <c r="E51" s="7">
        <v>9</v>
      </c>
      <c r="F51" s="7"/>
      <c r="G51" s="7" t="s">
        <v>45</v>
      </c>
      <c r="H51" s="7" t="s">
        <v>178</v>
      </c>
      <c r="I51" t="s">
        <v>413</v>
      </c>
      <c r="M51" s="7" t="s">
        <v>42</v>
      </c>
      <c r="N51" s="7" t="s">
        <v>83</v>
      </c>
    </row>
    <row r="53" spans="1:14" x14ac:dyDescent="0.2">
      <c r="A53" t="s">
        <v>717</v>
      </c>
      <c r="B53" t="s">
        <v>66</v>
      </c>
      <c r="C53" t="str">
        <f>summary!B40</f>
        <v>yes</v>
      </c>
    </row>
    <row r="54" spans="1:14" x14ac:dyDescent="0.2">
      <c r="A54" t="s">
        <v>713</v>
      </c>
      <c r="B54" t="s">
        <v>13</v>
      </c>
      <c r="C54" s="10">
        <v>59</v>
      </c>
      <c r="D54" s="7"/>
      <c r="E54" s="7"/>
      <c r="F54" s="7"/>
      <c r="G54" s="7" t="s">
        <v>45</v>
      </c>
      <c r="H54" s="7"/>
      <c r="M54" s="7" t="s">
        <v>45</v>
      </c>
      <c r="N54" s="7"/>
    </row>
    <row r="55" spans="1:14" x14ac:dyDescent="0.2">
      <c r="A55" t="s">
        <v>714</v>
      </c>
      <c r="B55" t="s">
        <v>239</v>
      </c>
      <c r="C55" s="7">
        <v>11</v>
      </c>
      <c r="D55" s="7">
        <v>0.4</v>
      </c>
      <c r="E55" s="7">
        <v>27</v>
      </c>
      <c r="F55" s="7"/>
      <c r="G55" s="7" t="s">
        <v>45</v>
      </c>
      <c r="H55" s="7" t="s">
        <v>178</v>
      </c>
      <c r="I55" t="s">
        <v>686</v>
      </c>
      <c r="M55" s="7" t="s">
        <v>42</v>
      </c>
      <c r="N55" s="7" t="s">
        <v>83</v>
      </c>
    </row>
    <row r="56" spans="1:14" x14ac:dyDescent="0.2">
      <c r="A56" t="s">
        <v>715</v>
      </c>
      <c r="B56" t="s">
        <v>716</v>
      </c>
      <c r="C56" s="10">
        <v>0.5</v>
      </c>
      <c r="D56" s="7">
        <v>0.05</v>
      </c>
      <c r="E56" s="7">
        <v>7.5</v>
      </c>
      <c r="F56" s="7"/>
      <c r="G56" s="7" t="s">
        <v>45</v>
      </c>
      <c r="H56" s="7" t="s">
        <v>178</v>
      </c>
      <c r="I56" t="s">
        <v>686</v>
      </c>
      <c r="M56" s="7" t="s">
        <v>42</v>
      </c>
      <c r="N56" s="7" t="s">
        <v>83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30B4-010C-1247-A5FF-6AE684D4966C}">
  <dimension ref="A1:Q69"/>
  <sheetViews>
    <sheetView workbookViewId="0">
      <selection activeCell="F42" sqref="F42"/>
    </sheetView>
  </sheetViews>
  <sheetFormatPr baseColWidth="10" defaultRowHeight="16" x14ac:dyDescent="0.2"/>
  <cols>
    <col min="1" max="1" width="33.33203125" bestFit="1" customWidth="1"/>
    <col min="2" max="2" width="61" bestFit="1" customWidth="1"/>
    <col min="3" max="3" width="16" bestFit="1" customWidth="1"/>
    <col min="4" max="4" width="12.1640625" customWidth="1"/>
    <col min="6" max="6" width="17.33203125" bestFit="1" customWidth="1"/>
    <col min="8" max="8" width="17.33203125" bestFit="1" customWidth="1"/>
    <col min="14" max="14" width="17.33203125" bestFit="1" customWidth="1"/>
  </cols>
  <sheetData>
    <row r="1" spans="1:14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  <c r="M1" s="2" t="s">
        <v>51</v>
      </c>
      <c r="N1" s="2" t="s">
        <v>172</v>
      </c>
    </row>
    <row r="2" spans="1:14" s="3" customFormat="1" x14ac:dyDescent="0.2">
      <c r="A2" s="2" t="s">
        <v>95</v>
      </c>
      <c r="B2" s="3" t="s">
        <v>66</v>
      </c>
      <c r="C2" s="3" t="str">
        <f>IF(COUNTA(summary!B9)=1,summary!B9,"")</f>
        <v>tanker_truck</v>
      </c>
      <c r="G2" s="3" t="s">
        <v>66</v>
      </c>
      <c r="I2" s="3" t="s">
        <v>98</v>
      </c>
      <c r="M2" s="3" t="s">
        <v>66</v>
      </c>
    </row>
    <row r="4" spans="1:14" x14ac:dyDescent="0.2">
      <c r="A4" s="2" t="s">
        <v>96</v>
      </c>
      <c r="B4" t="s">
        <v>66</v>
      </c>
      <c r="C4" s="3" t="str">
        <f>IF(COUNTA(summary!D9)=1,summary!D9,"")</f>
        <v/>
      </c>
      <c r="G4" t="s">
        <v>66</v>
      </c>
      <c r="I4" s="3" t="s">
        <v>99</v>
      </c>
      <c r="M4" t="s">
        <v>66</v>
      </c>
    </row>
    <row r="5" spans="1:14" x14ac:dyDescent="0.2">
      <c r="A5" s="2" t="s">
        <v>97</v>
      </c>
      <c r="B5" t="s">
        <v>66</v>
      </c>
      <c r="C5" s="3" t="str">
        <f>IF(COUNTA(summary!E9)=1,summary!E9,"")</f>
        <v/>
      </c>
      <c r="G5" t="s">
        <v>66</v>
      </c>
      <c r="I5" s="3" t="s">
        <v>100</v>
      </c>
      <c r="M5" t="s">
        <v>66</v>
      </c>
    </row>
    <row r="7" spans="1:14" x14ac:dyDescent="0.2">
      <c r="A7" s="2" t="s">
        <v>370</v>
      </c>
    </row>
    <row r="8" spans="1:14" s="3" customFormat="1" x14ac:dyDescent="0.2">
      <c r="A8" s="3" t="s">
        <v>377</v>
      </c>
      <c r="B8" s="3" t="s">
        <v>66</v>
      </c>
      <c r="C8" s="3" t="str">
        <f>summary!B56</f>
        <v>yes</v>
      </c>
      <c r="I8" s="3" t="s">
        <v>376</v>
      </c>
    </row>
    <row r="9" spans="1:14" s="3" customFormat="1" x14ac:dyDescent="0.2">
      <c r="A9" s="3" t="s">
        <v>378</v>
      </c>
      <c r="B9" t="s">
        <v>384</v>
      </c>
      <c r="C9" s="7">
        <v>2</v>
      </c>
      <c r="D9" s="7">
        <v>0</v>
      </c>
      <c r="E9" s="7">
        <v>5</v>
      </c>
      <c r="F9" s="7"/>
      <c r="G9" s="8" t="s">
        <v>45</v>
      </c>
      <c r="H9" s="7" t="s">
        <v>178</v>
      </c>
      <c r="I9" t="s">
        <v>183</v>
      </c>
      <c r="J9"/>
      <c r="M9" s="7" t="s">
        <v>41</v>
      </c>
      <c r="N9" s="7" t="s">
        <v>83</v>
      </c>
    </row>
    <row r="10" spans="1:14" x14ac:dyDescent="0.2">
      <c r="A10" s="3" t="s">
        <v>379</v>
      </c>
      <c r="B10" t="s">
        <v>180</v>
      </c>
      <c r="C10" s="7">
        <v>2</v>
      </c>
      <c r="D10" s="7">
        <v>0</v>
      </c>
      <c r="E10" s="7">
        <v>5</v>
      </c>
      <c r="F10" s="7"/>
      <c r="G10" s="8" t="s">
        <v>45</v>
      </c>
      <c r="H10" s="7" t="s">
        <v>178</v>
      </c>
      <c r="I10" t="s">
        <v>183</v>
      </c>
      <c r="M10" s="7" t="s">
        <v>41</v>
      </c>
      <c r="N10" s="7" t="s">
        <v>83</v>
      </c>
    </row>
    <row r="11" spans="1:14" x14ac:dyDescent="0.2">
      <c r="A11" s="3" t="s">
        <v>380</v>
      </c>
      <c r="B11" t="s">
        <v>181</v>
      </c>
      <c r="C11" s="8">
        <v>2</v>
      </c>
      <c r="D11" s="8">
        <v>0</v>
      </c>
      <c r="E11" s="8">
        <v>5</v>
      </c>
      <c r="F11" s="8"/>
      <c r="G11" s="8" t="s">
        <v>45</v>
      </c>
      <c r="H11" s="7" t="s">
        <v>178</v>
      </c>
      <c r="I11" s="3" t="s">
        <v>183</v>
      </c>
      <c r="J11" s="3"/>
      <c r="M11" s="8" t="s">
        <v>41</v>
      </c>
      <c r="N11" s="7" t="s">
        <v>83</v>
      </c>
    </row>
    <row r="12" spans="1:14" x14ac:dyDescent="0.2">
      <c r="A12" s="3" t="s">
        <v>381</v>
      </c>
      <c r="B12" t="s">
        <v>186</v>
      </c>
      <c r="C12" s="8">
        <v>2</v>
      </c>
      <c r="D12" s="8">
        <v>0</v>
      </c>
      <c r="E12" s="8">
        <v>5</v>
      </c>
      <c r="F12" s="8"/>
      <c r="G12" s="8" t="s">
        <v>45</v>
      </c>
      <c r="H12" s="7" t="s">
        <v>178</v>
      </c>
      <c r="I12" s="3" t="s">
        <v>183</v>
      </c>
      <c r="M12" s="8" t="s">
        <v>41</v>
      </c>
      <c r="N12" s="7" t="s">
        <v>83</v>
      </c>
    </row>
    <row r="13" spans="1:14" x14ac:dyDescent="0.2">
      <c r="A13" s="3" t="s">
        <v>382</v>
      </c>
      <c r="B13" t="s">
        <v>187</v>
      </c>
      <c r="C13" s="8">
        <v>2</v>
      </c>
      <c r="D13" s="8">
        <v>0</v>
      </c>
      <c r="E13" s="8">
        <v>5</v>
      </c>
      <c r="F13" s="8"/>
      <c r="G13" s="8" t="s">
        <v>45</v>
      </c>
      <c r="H13" s="7" t="s">
        <v>178</v>
      </c>
      <c r="I13" s="3" t="s">
        <v>183</v>
      </c>
      <c r="M13" s="8" t="s">
        <v>41</v>
      </c>
      <c r="N13" s="7" t="s">
        <v>83</v>
      </c>
    </row>
    <row r="14" spans="1:14" x14ac:dyDescent="0.2">
      <c r="A14" s="3" t="s">
        <v>383</v>
      </c>
      <c r="B14" t="s">
        <v>353</v>
      </c>
      <c r="C14" s="8">
        <v>2</v>
      </c>
      <c r="D14" s="8">
        <v>0</v>
      </c>
      <c r="E14" s="8">
        <v>5</v>
      </c>
      <c r="F14" s="8"/>
      <c r="G14" s="8" t="s">
        <v>45</v>
      </c>
      <c r="H14" s="7" t="s">
        <v>178</v>
      </c>
      <c r="I14" s="3" t="s">
        <v>183</v>
      </c>
      <c r="M14" s="8" t="s">
        <v>41</v>
      </c>
      <c r="N14" s="7" t="s">
        <v>83</v>
      </c>
    </row>
    <row r="15" spans="1:14" x14ac:dyDescent="0.2">
      <c r="A15" s="3" t="s">
        <v>429</v>
      </c>
      <c r="B15" t="s">
        <v>430</v>
      </c>
      <c r="C15" s="8">
        <v>5</v>
      </c>
      <c r="D15" s="8">
        <v>2</v>
      </c>
      <c r="E15" s="8">
        <v>10</v>
      </c>
      <c r="F15" s="8"/>
      <c r="G15" s="8" t="s">
        <v>45</v>
      </c>
      <c r="H15" s="7" t="s">
        <v>178</v>
      </c>
      <c r="I15" s="3" t="s">
        <v>431</v>
      </c>
      <c r="M15" s="8" t="s">
        <v>41</v>
      </c>
      <c r="N15" s="7" t="s">
        <v>83</v>
      </c>
    </row>
    <row r="16" spans="1:14" x14ac:dyDescent="0.2">
      <c r="A16" s="3" t="s">
        <v>434</v>
      </c>
      <c r="B16" t="s">
        <v>432</v>
      </c>
      <c r="C16" s="8">
        <v>0.19400000000000001</v>
      </c>
      <c r="D16" s="8">
        <v>5.7599999999999998E-2</v>
      </c>
      <c r="E16" s="8">
        <v>0.52600000000000002</v>
      </c>
      <c r="F16" s="8"/>
      <c r="G16" s="8" t="s">
        <v>45</v>
      </c>
      <c r="H16" s="7" t="s">
        <v>178</v>
      </c>
      <c r="I16" s="3" t="s">
        <v>433</v>
      </c>
      <c r="M16" s="8" t="s">
        <v>41</v>
      </c>
      <c r="N16" s="7" t="s">
        <v>83</v>
      </c>
    </row>
    <row r="17" spans="1:14" x14ac:dyDescent="0.2">
      <c r="A17" s="3" t="s">
        <v>700</v>
      </c>
      <c r="B17" t="s">
        <v>698</v>
      </c>
      <c r="C17" s="23">
        <v>80000</v>
      </c>
      <c r="D17" s="23"/>
      <c r="E17" s="23"/>
      <c r="F17" s="8"/>
      <c r="G17" s="8" t="s">
        <v>45</v>
      </c>
      <c r="H17" s="7"/>
      <c r="I17" s="3" t="s">
        <v>699</v>
      </c>
      <c r="M17" s="8" t="s">
        <v>45</v>
      </c>
      <c r="N17" s="7"/>
    </row>
    <row r="18" spans="1:14" x14ac:dyDescent="0.2">
      <c r="A18" s="3" t="s">
        <v>701</v>
      </c>
      <c r="B18" t="s">
        <v>698</v>
      </c>
      <c r="C18" s="23">
        <v>120000</v>
      </c>
      <c r="D18" s="23"/>
      <c r="E18" s="23"/>
      <c r="F18" s="8"/>
      <c r="G18" s="8" t="s">
        <v>45</v>
      </c>
      <c r="H18" s="7"/>
      <c r="I18" s="3" t="s">
        <v>699</v>
      </c>
      <c r="M18" s="8" t="s">
        <v>45</v>
      </c>
      <c r="N18" s="7"/>
    </row>
    <row r="19" spans="1:14" x14ac:dyDescent="0.2">
      <c r="A19" s="3" t="s">
        <v>702</v>
      </c>
      <c r="B19" t="s">
        <v>698</v>
      </c>
      <c r="C19" s="23">
        <v>200000</v>
      </c>
      <c r="D19" s="23"/>
      <c r="E19" s="23"/>
      <c r="F19" s="8"/>
      <c r="G19" s="8" t="s">
        <v>45</v>
      </c>
      <c r="H19" s="7"/>
      <c r="I19" s="3" t="s">
        <v>699</v>
      </c>
      <c r="M19" s="8" t="s">
        <v>45</v>
      </c>
      <c r="N19" s="7"/>
    </row>
    <row r="20" spans="1:14" x14ac:dyDescent="0.2">
      <c r="A20" s="3" t="s">
        <v>703</v>
      </c>
      <c r="B20" t="s">
        <v>698</v>
      </c>
      <c r="C20" s="23">
        <v>250000</v>
      </c>
      <c r="D20" s="23"/>
      <c r="E20" s="23"/>
      <c r="F20" s="8"/>
      <c r="G20" s="8" t="s">
        <v>45</v>
      </c>
      <c r="H20" s="7"/>
      <c r="I20" s="3" t="s">
        <v>699</v>
      </c>
      <c r="M20" s="8" t="s">
        <v>45</v>
      </c>
      <c r="N20" s="7"/>
    </row>
    <row r="21" spans="1:14" x14ac:dyDescent="0.2">
      <c r="A21" s="3" t="s">
        <v>704</v>
      </c>
      <c r="B21" t="s">
        <v>489</v>
      </c>
      <c r="C21" s="30">
        <v>3</v>
      </c>
      <c r="D21" s="23"/>
      <c r="E21" s="23"/>
      <c r="F21" s="8"/>
      <c r="G21" s="8" t="s">
        <v>45</v>
      </c>
      <c r="H21" s="7"/>
      <c r="I21" s="3" t="s">
        <v>699</v>
      </c>
      <c r="M21" s="8" t="s">
        <v>45</v>
      </c>
      <c r="N21" s="7"/>
    </row>
    <row r="22" spans="1:14" x14ac:dyDescent="0.2">
      <c r="A22" s="3" t="s">
        <v>705</v>
      </c>
      <c r="B22" t="s">
        <v>489</v>
      </c>
      <c r="C22" s="30">
        <v>4.5</v>
      </c>
      <c r="D22" s="23"/>
      <c r="E22" s="23"/>
      <c r="F22" s="8"/>
      <c r="G22" s="8" t="s">
        <v>45</v>
      </c>
      <c r="H22" s="7"/>
      <c r="I22" s="3" t="s">
        <v>699</v>
      </c>
      <c r="M22" s="8" t="s">
        <v>45</v>
      </c>
      <c r="N22" s="7"/>
    </row>
    <row r="23" spans="1:14" x14ac:dyDescent="0.2">
      <c r="A23" s="3" t="s">
        <v>706</v>
      </c>
      <c r="B23" t="s">
        <v>489</v>
      </c>
      <c r="C23" s="23">
        <v>8</v>
      </c>
      <c r="D23" s="23"/>
      <c r="E23" s="23"/>
      <c r="F23" s="8"/>
      <c r="G23" s="8" t="s">
        <v>45</v>
      </c>
      <c r="H23" s="7"/>
      <c r="I23" s="3" t="s">
        <v>699</v>
      </c>
      <c r="M23" s="8" t="s">
        <v>45</v>
      </c>
      <c r="N23" s="7"/>
    </row>
    <row r="24" spans="1:14" x14ac:dyDescent="0.2">
      <c r="A24" s="3" t="s">
        <v>707</v>
      </c>
      <c r="B24" t="s">
        <v>489</v>
      </c>
      <c r="C24" s="23">
        <v>15</v>
      </c>
      <c r="D24" s="23"/>
      <c r="E24" s="23"/>
      <c r="F24" s="8"/>
      <c r="G24" s="8" t="s">
        <v>45</v>
      </c>
      <c r="H24" s="7"/>
      <c r="I24" s="3" t="s">
        <v>699</v>
      </c>
      <c r="M24" s="8" t="s">
        <v>45</v>
      </c>
      <c r="N24" s="7"/>
    </row>
    <row r="25" spans="1:14" x14ac:dyDescent="0.2">
      <c r="A25" s="3" t="s">
        <v>708</v>
      </c>
      <c r="B25" t="s">
        <v>709</v>
      </c>
      <c r="C25" s="23">
        <v>15</v>
      </c>
      <c r="D25" s="23">
        <v>0</v>
      </c>
      <c r="E25" s="23">
        <v>30</v>
      </c>
      <c r="F25" s="8"/>
      <c r="G25" s="8" t="s">
        <v>45</v>
      </c>
      <c r="H25" s="7" t="s">
        <v>178</v>
      </c>
      <c r="I25" s="3" t="s">
        <v>710</v>
      </c>
      <c r="M25" s="8" t="s">
        <v>41</v>
      </c>
      <c r="N25" s="7" t="s">
        <v>83</v>
      </c>
    </row>
    <row r="27" spans="1:14" x14ac:dyDescent="0.2">
      <c r="A27" s="2" t="s">
        <v>415</v>
      </c>
    </row>
    <row r="28" spans="1:14" x14ac:dyDescent="0.2">
      <c r="A28" s="3" t="s">
        <v>418</v>
      </c>
      <c r="B28" s="3" t="s">
        <v>66</v>
      </c>
      <c r="C28" s="3" t="str">
        <f>summary!B58</f>
        <v>yes</v>
      </c>
      <c r="D28" s="3"/>
      <c r="E28" s="3"/>
      <c r="F28" s="3"/>
      <c r="G28" s="3"/>
      <c r="H28" s="3"/>
      <c r="I28" s="3" t="s">
        <v>376</v>
      </c>
      <c r="M28" s="3"/>
      <c r="N28" s="3"/>
    </row>
    <row r="29" spans="1:14" x14ac:dyDescent="0.2">
      <c r="A29" s="3" t="s">
        <v>419</v>
      </c>
      <c r="B29" t="s">
        <v>384</v>
      </c>
      <c r="C29" s="7">
        <v>2</v>
      </c>
      <c r="D29" s="7">
        <v>0</v>
      </c>
      <c r="E29" s="7">
        <v>5</v>
      </c>
      <c r="F29" s="7"/>
      <c r="G29" s="8" t="s">
        <v>45</v>
      </c>
      <c r="H29" s="7" t="s">
        <v>178</v>
      </c>
      <c r="I29" t="s">
        <v>183</v>
      </c>
      <c r="M29" s="7" t="s">
        <v>41</v>
      </c>
      <c r="N29" s="7" t="s">
        <v>83</v>
      </c>
    </row>
    <row r="30" spans="1:14" x14ac:dyDescent="0.2">
      <c r="A30" s="3" t="s">
        <v>420</v>
      </c>
      <c r="B30" t="s">
        <v>180</v>
      </c>
      <c r="C30" s="7">
        <v>2</v>
      </c>
      <c r="D30" s="7">
        <v>0</v>
      </c>
      <c r="E30" s="7">
        <v>5</v>
      </c>
      <c r="F30" s="7"/>
      <c r="G30" s="8" t="s">
        <v>45</v>
      </c>
      <c r="H30" s="7" t="s">
        <v>178</v>
      </c>
      <c r="I30" t="s">
        <v>183</v>
      </c>
      <c r="M30" s="7" t="s">
        <v>41</v>
      </c>
      <c r="N30" s="7" t="s">
        <v>83</v>
      </c>
    </row>
    <row r="31" spans="1:14" x14ac:dyDescent="0.2">
      <c r="A31" s="3" t="s">
        <v>421</v>
      </c>
      <c r="B31" t="s">
        <v>181</v>
      </c>
      <c r="C31" s="8">
        <v>2</v>
      </c>
      <c r="D31" s="8">
        <v>0</v>
      </c>
      <c r="E31" s="8">
        <v>5</v>
      </c>
      <c r="F31" s="8"/>
      <c r="G31" s="8" t="s">
        <v>45</v>
      </c>
      <c r="H31" s="7" t="s">
        <v>178</v>
      </c>
      <c r="I31" s="3" t="s">
        <v>183</v>
      </c>
      <c r="M31" s="8" t="s">
        <v>41</v>
      </c>
      <c r="N31" s="7" t="s">
        <v>83</v>
      </c>
    </row>
    <row r="32" spans="1:14" x14ac:dyDescent="0.2">
      <c r="A32" s="3" t="s">
        <v>422</v>
      </c>
      <c r="B32" t="s">
        <v>186</v>
      </c>
      <c r="C32" s="8">
        <v>2</v>
      </c>
      <c r="D32" s="8">
        <v>0</v>
      </c>
      <c r="E32" s="8">
        <v>5</v>
      </c>
      <c r="F32" s="8"/>
      <c r="G32" s="8" t="s">
        <v>45</v>
      </c>
      <c r="H32" s="7" t="s">
        <v>178</v>
      </c>
      <c r="I32" s="3" t="s">
        <v>183</v>
      </c>
      <c r="M32" s="8" t="s">
        <v>41</v>
      </c>
      <c r="N32" s="7" t="s">
        <v>83</v>
      </c>
    </row>
    <row r="33" spans="1:17" x14ac:dyDescent="0.2">
      <c r="A33" s="3" t="s">
        <v>423</v>
      </c>
      <c r="B33" t="s">
        <v>187</v>
      </c>
      <c r="C33" s="8">
        <v>2</v>
      </c>
      <c r="D33" s="8">
        <v>0</v>
      </c>
      <c r="E33" s="8">
        <v>5</v>
      </c>
      <c r="F33" s="8"/>
      <c r="G33" s="8" t="s">
        <v>45</v>
      </c>
      <c r="H33" s="7" t="s">
        <v>178</v>
      </c>
      <c r="I33" s="3" t="s">
        <v>183</v>
      </c>
      <c r="M33" s="8" t="s">
        <v>41</v>
      </c>
      <c r="N33" s="7" t="s">
        <v>83</v>
      </c>
    </row>
    <row r="34" spans="1:17" x14ac:dyDescent="0.2">
      <c r="A34" s="3" t="s">
        <v>424</v>
      </c>
      <c r="B34" t="s">
        <v>353</v>
      </c>
      <c r="C34" s="8">
        <v>2</v>
      </c>
      <c r="D34" s="8">
        <v>0</v>
      </c>
      <c r="E34" s="8">
        <v>5</v>
      </c>
      <c r="F34" s="8"/>
      <c r="G34" s="8" t="s">
        <v>45</v>
      </c>
      <c r="H34" s="7" t="s">
        <v>178</v>
      </c>
      <c r="I34" s="3" t="s">
        <v>183</v>
      </c>
      <c r="M34" s="8" t="s">
        <v>41</v>
      </c>
      <c r="N34" s="7" t="s">
        <v>83</v>
      </c>
    </row>
    <row r="35" spans="1:17" x14ac:dyDescent="0.2">
      <c r="A35" s="3" t="s">
        <v>445</v>
      </c>
      <c r="B35" t="s">
        <v>430</v>
      </c>
      <c r="C35" s="8">
        <v>5</v>
      </c>
      <c r="D35" s="8">
        <v>2</v>
      </c>
      <c r="E35" s="8">
        <v>10</v>
      </c>
      <c r="F35" s="8"/>
      <c r="G35" s="8" t="s">
        <v>45</v>
      </c>
      <c r="H35" s="7" t="s">
        <v>178</v>
      </c>
      <c r="I35" s="3" t="s">
        <v>444</v>
      </c>
      <c r="M35" s="8" t="s">
        <v>41</v>
      </c>
      <c r="N35" s="7" t="s">
        <v>83</v>
      </c>
    </row>
    <row r="36" spans="1:17" x14ac:dyDescent="0.2">
      <c r="A36" s="3" t="s">
        <v>446</v>
      </c>
      <c r="B36" t="s">
        <v>432</v>
      </c>
      <c r="C36" s="8">
        <v>0.19400000000000001</v>
      </c>
      <c r="D36" s="8">
        <v>5.7599999999999998E-2</v>
      </c>
      <c r="E36" s="8">
        <v>0.52600000000000002</v>
      </c>
      <c r="F36" s="8"/>
      <c r="G36" s="8" t="s">
        <v>45</v>
      </c>
      <c r="H36" s="7" t="s">
        <v>178</v>
      </c>
      <c r="I36" s="3" t="s">
        <v>433</v>
      </c>
      <c r="M36" s="8" t="s">
        <v>41</v>
      </c>
      <c r="N36" s="7" t="s">
        <v>83</v>
      </c>
    </row>
    <row r="37" spans="1:17" x14ac:dyDescent="0.2">
      <c r="A37" t="s">
        <v>447</v>
      </c>
      <c r="B37" t="s">
        <v>443</v>
      </c>
      <c r="C37" s="8">
        <v>0.01</v>
      </c>
      <c r="D37" s="8">
        <v>4.0000000000000001E-3</v>
      </c>
      <c r="E37" s="8">
        <v>1.4999999999999999E-2</v>
      </c>
      <c r="F37" s="8"/>
      <c r="G37" s="8" t="s">
        <v>45</v>
      </c>
      <c r="H37" s="7" t="s">
        <v>178</v>
      </c>
      <c r="I37" t="s">
        <v>440</v>
      </c>
      <c r="M37" s="8" t="s">
        <v>41</v>
      </c>
      <c r="N37" s="7" t="s">
        <v>83</v>
      </c>
    </row>
    <row r="38" spans="1:17" x14ac:dyDescent="0.2">
      <c r="A38" t="s">
        <v>624</v>
      </c>
      <c r="B38" t="s">
        <v>448</v>
      </c>
      <c r="C38" s="23">
        <v>23000</v>
      </c>
      <c r="D38" s="23">
        <v>17000</v>
      </c>
      <c r="E38" s="23">
        <v>30000</v>
      </c>
      <c r="F38" s="8"/>
      <c r="G38" s="8" t="s">
        <v>45</v>
      </c>
      <c r="H38" s="7" t="s">
        <v>178</v>
      </c>
      <c r="I38" t="s">
        <v>267</v>
      </c>
      <c r="L38" s="32"/>
      <c r="M38" s="8" t="s">
        <v>41</v>
      </c>
      <c r="N38" s="7" t="s">
        <v>83</v>
      </c>
      <c r="O38" s="22"/>
      <c r="P38" s="22"/>
      <c r="Q38" s="15"/>
    </row>
    <row r="45" spans="1:17" x14ac:dyDescent="0.2">
      <c r="C45" s="3"/>
    </row>
    <row r="65" spans="3:14" x14ac:dyDescent="0.2">
      <c r="C65" s="31"/>
      <c r="F65" s="28"/>
      <c r="H65" s="3"/>
      <c r="J65" s="28"/>
      <c r="K65" s="28"/>
      <c r="N65" s="3"/>
    </row>
    <row r="66" spans="3:14" x14ac:dyDescent="0.2">
      <c r="C66" s="31"/>
      <c r="F66" s="28"/>
      <c r="J66" s="28"/>
      <c r="K66" s="28"/>
    </row>
    <row r="67" spans="3:14" x14ac:dyDescent="0.2">
      <c r="C67" s="31"/>
      <c r="F67" s="28"/>
      <c r="J67" s="28"/>
      <c r="K67" s="28"/>
    </row>
    <row r="68" spans="3:14" x14ac:dyDescent="0.2">
      <c r="C68" s="31"/>
      <c r="F68" s="28"/>
      <c r="J68" s="28"/>
      <c r="K68" s="28"/>
    </row>
    <row r="69" spans="3:14" x14ac:dyDescent="0.2">
      <c r="C69" s="31"/>
      <c r="F69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7883-0131-3945-8BB2-6D7717CD0D89}">
  <dimension ref="A1:S187"/>
  <sheetViews>
    <sheetView topLeftCell="A167" workbookViewId="0">
      <selection activeCell="C6" sqref="C6"/>
    </sheetView>
  </sheetViews>
  <sheetFormatPr baseColWidth="10" defaultRowHeight="16" x14ac:dyDescent="0.2"/>
  <cols>
    <col min="1" max="1" width="30" bestFit="1" customWidth="1"/>
    <col min="2" max="2" width="36.5" bestFit="1" customWidth="1"/>
    <col min="3" max="3" width="18" bestFit="1" customWidth="1"/>
    <col min="4" max="4" width="11" bestFit="1" customWidth="1"/>
    <col min="5" max="5" width="11.6640625" bestFit="1" customWidth="1"/>
    <col min="6" max="6" width="17.33203125" bestFit="1" customWidth="1"/>
    <col min="8" max="8" width="17.33203125" bestFit="1" customWidth="1"/>
    <col min="9" max="9" width="10.83203125" style="15"/>
    <col min="14" max="14" width="17.33203125" bestFit="1" customWidth="1"/>
  </cols>
  <sheetData>
    <row r="1" spans="1:17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1" t="s">
        <v>52</v>
      </c>
      <c r="M1" s="2" t="s">
        <v>51</v>
      </c>
      <c r="N1" s="2" t="s">
        <v>172</v>
      </c>
    </row>
    <row r="2" spans="1:17" s="3" customFormat="1" x14ac:dyDescent="0.2">
      <c r="A2" s="2" t="s">
        <v>282</v>
      </c>
      <c r="B2" s="3" t="s">
        <v>66</v>
      </c>
      <c r="C2" s="3" t="str">
        <f>IF(COUNTA(summary!B12)=1,summary!B12,"")</f>
        <v>sedimentation</v>
      </c>
      <c r="G2" s="3" t="s">
        <v>66</v>
      </c>
      <c r="I2" s="22" t="s">
        <v>220</v>
      </c>
      <c r="M2" t="s">
        <v>66</v>
      </c>
    </row>
    <row r="3" spans="1:17" x14ac:dyDescent="0.2">
      <c r="A3" s="2" t="s">
        <v>283</v>
      </c>
      <c r="B3" s="3" t="s">
        <v>66</v>
      </c>
      <c r="C3" s="3" t="str">
        <f>IF(COUNTA(summary!B13)=1,summary!B13,"")</f>
        <v/>
      </c>
    </row>
    <row r="4" spans="1:17" x14ac:dyDescent="0.2">
      <c r="A4" s="2" t="s">
        <v>284</v>
      </c>
      <c r="B4" s="3" t="s">
        <v>66</v>
      </c>
      <c r="C4" s="3" t="str">
        <f>IF(COUNTA(summary!B14)=1,summary!B14,"")</f>
        <v/>
      </c>
    </row>
    <row r="6" spans="1:17" x14ac:dyDescent="0.2">
      <c r="A6" s="2" t="s">
        <v>285</v>
      </c>
      <c r="B6" t="s">
        <v>66</v>
      </c>
      <c r="C6" s="3" t="str">
        <f>IF(COUNTA(summary!D12)=1,summary!D12,"")</f>
        <v/>
      </c>
      <c r="G6" t="s">
        <v>66</v>
      </c>
      <c r="I6" s="22" t="s">
        <v>221</v>
      </c>
      <c r="M6" t="s">
        <v>66</v>
      </c>
    </row>
    <row r="7" spans="1:17" x14ac:dyDescent="0.2">
      <c r="A7" s="2" t="s">
        <v>287</v>
      </c>
      <c r="B7" s="3" t="s">
        <v>66</v>
      </c>
      <c r="C7" s="3" t="str">
        <f>IF(COUNTA(summary!D13)=1,summary!D13,"")</f>
        <v>anaerobic_lagoon</v>
      </c>
      <c r="I7" s="22"/>
    </row>
    <row r="8" spans="1:17" x14ac:dyDescent="0.2">
      <c r="A8" s="2" t="s">
        <v>288</v>
      </c>
      <c r="B8" s="3" t="s">
        <v>66</v>
      </c>
      <c r="C8" s="3" t="str">
        <f>IF(COUNTA(summary!D14)=1,summary!D14,"")</f>
        <v>facultative_lagoon</v>
      </c>
      <c r="I8" s="22"/>
    </row>
    <row r="9" spans="1:17" x14ac:dyDescent="0.2">
      <c r="A9" s="2"/>
      <c r="C9" s="3"/>
      <c r="I9" s="22"/>
    </row>
    <row r="10" spans="1:17" x14ac:dyDescent="0.2">
      <c r="A10" s="2" t="s">
        <v>286</v>
      </c>
      <c r="B10" t="s">
        <v>66</v>
      </c>
      <c r="C10" s="3" t="str">
        <f>IF(COUNTA(summary!E12)=1,summary!E12,"")</f>
        <v/>
      </c>
      <c r="G10" t="s">
        <v>66</v>
      </c>
      <c r="I10" s="22" t="s">
        <v>222</v>
      </c>
      <c r="M10" t="s">
        <v>66</v>
      </c>
    </row>
    <row r="11" spans="1:17" x14ac:dyDescent="0.2">
      <c r="A11" s="2" t="s">
        <v>289</v>
      </c>
      <c r="B11" s="3" t="s">
        <v>66</v>
      </c>
      <c r="C11" s="3" t="str">
        <f>IF(COUNTA(summary!E13)=1,summary!E13,"")</f>
        <v>unplanted_drying_bed</v>
      </c>
      <c r="I11" s="22"/>
      <c r="K11" s="15"/>
      <c r="L11" s="15"/>
      <c r="O11" s="15"/>
      <c r="P11" s="15"/>
      <c r="Q11" s="15"/>
    </row>
    <row r="12" spans="1:17" x14ac:dyDescent="0.2">
      <c r="A12" s="2" t="s">
        <v>290</v>
      </c>
      <c r="B12" s="3" t="s">
        <v>66</v>
      </c>
      <c r="C12" s="3" t="str">
        <f>IF(COUNTA(summary!E14)=1,summary!E14,"")</f>
        <v/>
      </c>
      <c r="I12" s="22"/>
      <c r="K12" s="15"/>
      <c r="L12" s="15"/>
      <c r="O12" s="15"/>
      <c r="P12" s="15"/>
      <c r="Q12" s="15"/>
    </row>
    <row r="13" spans="1:17" x14ac:dyDescent="0.2">
      <c r="K13" s="15"/>
      <c r="L13" s="15"/>
      <c r="O13" s="15"/>
      <c r="P13" s="15"/>
      <c r="Q13" s="15"/>
    </row>
    <row r="14" spans="1:17" x14ac:dyDescent="0.2">
      <c r="A14" s="2" t="s">
        <v>268</v>
      </c>
      <c r="I14" s="15" t="s">
        <v>269</v>
      </c>
      <c r="K14" s="15"/>
      <c r="L14" s="15"/>
      <c r="O14" s="15"/>
      <c r="P14" s="15"/>
      <c r="Q14" s="15"/>
    </row>
    <row r="15" spans="1:17" x14ac:dyDescent="0.2">
      <c r="A15" t="s">
        <v>279</v>
      </c>
      <c r="B15" t="s">
        <v>266</v>
      </c>
      <c r="C15" s="7">
        <v>45</v>
      </c>
      <c r="D15" s="7">
        <v>30</v>
      </c>
      <c r="E15" s="7">
        <v>60</v>
      </c>
      <c r="F15" s="7"/>
      <c r="G15" s="7" t="s">
        <v>45</v>
      </c>
      <c r="H15" s="7" t="s">
        <v>178</v>
      </c>
      <c r="I15" s="15" t="s">
        <v>280</v>
      </c>
      <c r="K15" s="15"/>
      <c r="L15" s="15"/>
      <c r="M15" s="7" t="s">
        <v>41</v>
      </c>
      <c r="N15" s="7" t="s">
        <v>83</v>
      </c>
      <c r="O15" s="15"/>
      <c r="P15" s="15"/>
      <c r="Q15" s="15"/>
    </row>
    <row r="16" spans="1:17" x14ac:dyDescent="0.2">
      <c r="A16" t="s">
        <v>327</v>
      </c>
      <c r="B16" t="s">
        <v>10</v>
      </c>
      <c r="C16" s="7">
        <v>14</v>
      </c>
      <c r="D16" s="7">
        <v>10</v>
      </c>
      <c r="E16" s="7">
        <v>20</v>
      </c>
      <c r="F16" s="7"/>
      <c r="G16" s="7" t="s">
        <v>45</v>
      </c>
      <c r="H16" s="7" t="s">
        <v>178</v>
      </c>
      <c r="I16" s="15" t="s">
        <v>281</v>
      </c>
      <c r="K16" s="15"/>
      <c r="L16" s="15"/>
      <c r="M16" s="7" t="s">
        <v>41</v>
      </c>
      <c r="N16" s="7" t="s">
        <v>83</v>
      </c>
      <c r="O16" s="15"/>
      <c r="P16" s="15"/>
      <c r="Q16" s="15"/>
    </row>
    <row r="17" spans="1:17" x14ac:dyDescent="0.2">
      <c r="A17" t="s">
        <v>326</v>
      </c>
      <c r="B17" t="s">
        <v>304</v>
      </c>
      <c r="C17" s="7">
        <v>50</v>
      </c>
      <c r="D17" s="7">
        <v>35</v>
      </c>
      <c r="E17" s="7">
        <v>60</v>
      </c>
      <c r="F17" s="7"/>
      <c r="G17" s="7" t="s">
        <v>45</v>
      </c>
      <c r="H17" s="7" t="s">
        <v>178</v>
      </c>
      <c r="I17" s="15" t="s">
        <v>614</v>
      </c>
      <c r="K17" s="15"/>
      <c r="L17" s="15"/>
      <c r="M17" s="7" t="s">
        <v>41</v>
      </c>
      <c r="N17" s="7" t="s">
        <v>83</v>
      </c>
      <c r="O17" s="15"/>
      <c r="P17" s="15"/>
      <c r="Q17" s="15"/>
    </row>
    <row r="18" spans="1:17" x14ac:dyDescent="0.2">
      <c r="A18" s="15" t="s">
        <v>325</v>
      </c>
      <c r="B18" t="s">
        <v>298</v>
      </c>
      <c r="C18" s="7">
        <v>50</v>
      </c>
      <c r="D18" s="7">
        <v>35</v>
      </c>
      <c r="E18" s="7">
        <v>60</v>
      </c>
      <c r="F18" s="7"/>
      <c r="G18" s="7" t="s">
        <v>45</v>
      </c>
      <c r="H18" s="7" t="s">
        <v>178</v>
      </c>
      <c r="I18" s="15" t="s">
        <v>615</v>
      </c>
      <c r="K18" s="15"/>
      <c r="L18" s="15"/>
      <c r="M18" s="7" t="s">
        <v>41</v>
      </c>
      <c r="N18" s="7" t="s">
        <v>83</v>
      </c>
      <c r="O18" s="15"/>
      <c r="P18" s="15"/>
      <c r="Q18" s="15"/>
    </row>
    <row r="19" spans="1:17" x14ac:dyDescent="0.2">
      <c r="A19" t="s">
        <v>324</v>
      </c>
      <c r="B19" t="s">
        <v>333</v>
      </c>
      <c r="C19" s="7">
        <v>70</v>
      </c>
      <c r="D19" s="7">
        <v>60</v>
      </c>
      <c r="E19" s="7">
        <v>80</v>
      </c>
      <c r="F19" s="7"/>
      <c r="G19" s="7" t="s">
        <v>45</v>
      </c>
      <c r="H19" s="7" t="s">
        <v>178</v>
      </c>
      <c r="I19" s="15" t="s">
        <v>257</v>
      </c>
      <c r="K19" s="15"/>
      <c r="L19" s="15"/>
      <c r="M19" s="7" t="s">
        <v>42</v>
      </c>
      <c r="N19" s="7" t="s">
        <v>83</v>
      </c>
      <c r="O19" s="15"/>
      <c r="P19" s="15"/>
      <c r="Q19" s="15"/>
    </row>
    <row r="20" spans="1:17" x14ac:dyDescent="0.2">
      <c r="A20" t="s">
        <v>302</v>
      </c>
      <c r="B20" t="s">
        <v>239</v>
      </c>
      <c r="C20" s="7">
        <v>80</v>
      </c>
      <c r="D20" s="7">
        <v>80</v>
      </c>
      <c r="E20" s="7">
        <v>100</v>
      </c>
      <c r="F20" s="7"/>
      <c r="G20" s="7" t="s">
        <v>45</v>
      </c>
      <c r="H20" s="7" t="s">
        <v>178</v>
      </c>
      <c r="I20" s="15" t="s">
        <v>219</v>
      </c>
      <c r="K20" s="15"/>
      <c r="L20" s="15"/>
      <c r="M20" s="7" t="s">
        <v>42</v>
      </c>
      <c r="N20" s="7" t="s">
        <v>83</v>
      </c>
      <c r="O20" s="15"/>
      <c r="P20" s="15"/>
      <c r="Q20" s="15"/>
    </row>
    <row r="21" spans="1:17" x14ac:dyDescent="0.2">
      <c r="A21" t="s">
        <v>688</v>
      </c>
      <c r="B21" t="s">
        <v>66</v>
      </c>
      <c r="C21" s="15" t="str">
        <f>summary!B65</f>
        <v>no</v>
      </c>
      <c r="D21" s="15"/>
      <c r="E21" s="15"/>
      <c r="F21" s="15"/>
      <c r="G21" s="15"/>
      <c r="H21" s="15"/>
      <c r="K21" s="15"/>
      <c r="L21" s="15"/>
      <c r="N21" s="15"/>
      <c r="O21" s="15"/>
      <c r="P21" s="15"/>
      <c r="Q21" s="15"/>
    </row>
    <row r="22" spans="1:17" s="15" customFormat="1" x14ac:dyDescent="0.2">
      <c r="A22" s="15" t="s">
        <v>386</v>
      </c>
      <c r="B22" s="15" t="s">
        <v>367</v>
      </c>
      <c r="C22" s="7">
        <v>80</v>
      </c>
      <c r="D22" s="7">
        <v>70</v>
      </c>
      <c r="E22" s="7">
        <v>90</v>
      </c>
      <c r="F22" s="7"/>
      <c r="G22" s="7" t="s">
        <v>45</v>
      </c>
      <c r="H22" s="7" t="s">
        <v>178</v>
      </c>
      <c r="I22" t="s">
        <v>368</v>
      </c>
      <c r="M22" s="7" t="s">
        <v>42</v>
      </c>
      <c r="N22" s="7" t="s">
        <v>83</v>
      </c>
    </row>
    <row r="23" spans="1:17" x14ac:dyDescent="0.2">
      <c r="A23" t="s">
        <v>303</v>
      </c>
      <c r="B23" t="s">
        <v>254</v>
      </c>
      <c r="C23" s="7">
        <v>0</v>
      </c>
      <c r="D23" s="7">
        <v>0</v>
      </c>
      <c r="E23" s="7">
        <v>0.1</v>
      </c>
      <c r="F23" s="7"/>
      <c r="G23" s="7" t="s">
        <v>45</v>
      </c>
      <c r="H23" s="7" t="s">
        <v>178</v>
      </c>
      <c r="I23" s="15" t="s">
        <v>219</v>
      </c>
      <c r="K23" s="15"/>
      <c r="L23" s="15"/>
      <c r="M23" s="7" t="s">
        <v>41</v>
      </c>
      <c r="N23" s="7" t="s">
        <v>83</v>
      </c>
      <c r="O23" s="15"/>
      <c r="P23" s="15"/>
      <c r="Q23" s="15"/>
    </row>
    <row r="24" spans="1:17" x14ac:dyDescent="0.2">
      <c r="A24" t="s">
        <v>328</v>
      </c>
      <c r="B24" t="s">
        <v>133</v>
      </c>
      <c r="C24">
        <f>initial_inputs!C23*C$17/100</f>
        <v>6</v>
      </c>
      <c r="D24">
        <f>initial_inputs!D23*D$17/100</f>
        <v>2.4500000000000002</v>
      </c>
      <c r="E24">
        <f>initial_inputs!E23*E$17/100</f>
        <v>15.6</v>
      </c>
      <c r="G24" t="str">
        <f>initial_inputs!G23</f>
        <v>constant</v>
      </c>
      <c r="H24" s="7" t="s">
        <v>178</v>
      </c>
      <c r="I24" s="15" t="s">
        <v>307</v>
      </c>
      <c r="K24" s="15"/>
      <c r="L24" s="15"/>
      <c r="M24" t="str">
        <f>initial_inputs!M23</f>
        <v>triangular</v>
      </c>
      <c r="N24" s="7" t="s">
        <v>83</v>
      </c>
      <c r="O24" s="15"/>
      <c r="P24" s="15"/>
      <c r="Q24" s="15"/>
    </row>
    <row r="25" spans="1:17" x14ac:dyDescent="0.2">
      <c r="A25" t="s">
        <v>329</v>
      </c>
      <c r="B25" t="s">
        <v>306</v>
      </c>
      <c r="C25">
        <f>initial_inputs!C24*C$17/100</f>
        <v>19.5</v>
      </c>
      <c r="D25">
        <f>initial_inputs!D24*D$17/100</f>
        <v>8.75</v>
      </c>
      <c r="E25">
        <f>initial_inputs!E24*E$17/100</f>
        <v>40.200000000000003</v>
      </c>
      <c r="G25" t="str">
        <f>initial_inputs!G24</f>
        <v>constant</v>
      </c>
      <c r="H25" s="7" t="s">
        <v>178</v>
      </c>
      <c r="I25" s="15" t="s">
        <v>307</v>
      </c>
      <c r="K25" s="15"/>
      <c r="L25" s="15"/>
      <c r="M25" t="str">
        <f>initial_inputs!M24</f>
        <v>triangular</v>
      </c>
      <c r="N25" s="7" t="s">
        <v>83</v>
      </c>
      <c r="O25" s="15"/>
      <c r="P25" s="15"/>
      <c r="Q25" s="15"/>
    </row>
    <row r="26" spans="1:17" x14ac:dyDescent="0.2">
      <c r="A26" t="s">
        <v>330</v>
      </c>
      <c r="B26" t="s">
        <v>305</v>
      </c>
      <c r="C26">
        <f>initial_inputs!C25*C$17/100</f>
        <v>13</v>
      </c>
      <c r="D26">
        <f>initial_inputs!D25*D$17/100</f>
        <v>2.4500000000000002</v>
      </c>
      <c r="E26">
        <f>initial_inputs!E25*E$17/100</f>
        <v>28.2</v>
      </c>
      <c r="G26" t="str">
        <f>initial_inputs!G25</f>
        <v>constant</v>
      </c>
      <c r="H26" s="7" t="s">
        <v>178</v>
      </c>
      <c r="I26" s="15" t="s">
        <v>307</v>
      </c>
      <c r="K26" s="15"/>
      <c r="L26" s="15"/>
      <c r="M26" t="str">
        <f>initial_inputs!M25</f>
        <v>triangular</v>
      </c>
      <c r="N26" s="7" t="s">
        <v>83</v>
      </c>
      <c r="O26" s="15"/>
      <c r="P26" s="15"/>
      <c r="Q26" s="15"/>
    </row>
    <row r="27" spans="1:17" x14ac:dyDescent="0.2">
      <c r="A27" t="s">
        <v>331</v>
      </c>
      <c r="B27" t="s">
        <v>308</v>
      </c>
      <c r="C27" s="20">
        <f>initial_inputs!C38/(initial_inputs!C38+initial_inputs!C37)*100*C$17/100</f>
        <v>27.777777777777779</v>
      </c>
      <c r="D27" s="20">
        <f>initial_inputs!D38/(initial_inputs!D38+initial_inputs!D37)*100*D$17/100</f>
        <v>19.444444444444443</v>
      </c>
      <c r="E27" s="20">
        <f>initial_inputs!E38/(initial_inputs!E38+initial_inputs!E37)*100*E$17/100</f>
        <v>37.090909090909093</v>
      </c>
      <c r="G27" t="str">
        <f>initial_inputs!G38</f>
        <v>constant</v>
      </c>
      <c r="H27" s="7" t="s">
        <v>178</v>
      </c>
      <c r="I27" s="15" t="s">
        <v>307</v>
      </c>
      <c r="K27" s="15"/>
      <c r="L27" s="15"/>
      <c r="M27" t="str">
        <f>initial_inputs!M38</f>
        <v>uniform</v>
      </c>
      <c r="N27" s="7" t="s">
        <v>83</v>
      </c>
      <c r="O27" s="15"/>
      <c r="P27" s="15"/>
      <c r="Q27" s="15"/>
    </row>
    <row r="28" spans="1:17" x14ac:dyDescent="0.2">
      <c r="A28" t="s">
        <v>332</v>
      </c>
      <c r="B28" t="s">
        <v>309</v>
      </c>
      <c r="C28" s="20">
        <f>initial_inputs!C41/(initial_inputs!C41+initial_inputs!C40)*100*C$17/100</f>
        <v>43.577981651376149</v>
      </c>
      <c r="D28" s="20">
        <f>initial_inputs!D41/(initial_inputs!D41+initial_inputs!D40)*100*D$17/100</f>
        <v>22.29299363057325</v>
      </c>
      <c r="E28" s="20">
        <f>initial_inputs!E41/(initial_inputs!E41+initial_inputs!E40)*100*E$17/100</f>
        <v>52.682926829268297</v>
      </c>
      <c r="G28" t="str">
        <f>initial_inputs!G41</f>
        <v>constant</v>
      </c>
      <c r="H28" s="7" t="s">
        <v>178</v>
      </c>
      <c r="I28" s="15" t="s">
        <v>307</v>
      </c>
      <c r="K28" s="15"/>
      <c r="L28" s="15"/>
      <c r="M28" t="str">
        <f>initial_inputs!M41</f>
        <v>uniform</v>
      </c>
      <c r="N28" s="7" t="s">
        <v>83</v>
      </c>
      <c r="O28" s="15"/>
      <c r="P28" s="15"/>
      <c r="Q28" s="15"/>
    </row>
    <row r="29" spans="1:17" x14ac:dyDescent="0.2">
      <c r="A29" t="s">
        <v>515</v>
      </c>
      <c r="B29" t="s">
        <v>489</v>
      </c>
      <c r="C29" s="24">
        <v>1250</v>
      </c>
      <c r="D29" s="24"/>
      <c r="E29" s="24"/>
      <c r="F29" s="7"/>
      <c r="G29" s="7" t="s">
        <v>45</v>
      </c>
      <c r="H29" s="7"/>
      <c r="I29" s="15" t="s">
        <v>490</v>
      </c>
      <c r="K29" s="15"/>
      <c r="L29" s="15"/>
      <c r="M29" s="7" t="s">
        <v>45</v>
      </c>
      <c r="N29" s="7"/>
      <c r="O29" s="15"/>
      <c r="P29" s="15"/>
      <c r="Q29" s="15"/>
    </row>
    <row r="30" spans="1:17" x14ac:dyDescent="0.2">
      <c r="A30" t="s">
        <v>516</v>
      </c>
      <c r="B30" t="s">
        <v>499</v>
      </c>
      <c r="C30" s="27">
        <v>3.3</v>
      </c>
      <c r="D30" s="27">
        <v>3</v>
      </c>
      <c r="E30" s="27">
        <v>3.5</v>
      </c>
      <c r="F30" s="7"/>
      <c r="G30" s="7" t="s">
        <v>45</v>
      </c>
      <c r="H30" s="7" t="s">
        <v>178</v>
      </c>
      <c r="I30" s="15" t="s">
        <v>490</v>
      </c>
      <c r="K30" s="15"/>
      <c r="L30" s="15"/>
      <c r="M30" s="7" t="s">
        <v>41</v>
      </c>
      <c r="N30" s="7" t="s">
        <v>83</v>
      </c>
      <c r="O30" s="15"/>
      <c r="P30" s="15"/>
      <c r="Q30" s="15"/>
    </row>
    <row r="31" spans="1:17" x14ac:dyDescent="0.2">
      <c r="A31" t="s">
        <v>517</v>
      </c>
      <c r="B31" t="s">
        <v>503</v>
      </c>
      <c r="C31" s="27">
        <v>3.6</v>
      </c>
      <c r="D31" s="27">
        <v>3.3</v>
      </c>
      <c r="E31" s="27">
        <v>3.8</v>
      </c>
      <c r="F31" s="7"/>
      <c r="G31" s="7" t="s">
        <v>45</v>
      </c>
      <c r="H31" s="7" t="s">
        <v>178</v>
      </c>
      <c r="I31" s="15" t="s">
        <v>504</v>
      </c>
      <c r="K31" s="15"/>
      <c r="L31" s="15"/>
      <c r="M31" s="7" t="s">
        <v>41</v>
      </c>
      <c r="N31" s="7" t="s">
        <v>83</v>
      </c>
      <c r="O31" s="15"/>
      <c r="P31" s="15"/>
      <c r="Q31" s="15"/>
    </row>
    <row r="32" spans="1:17" x14ac:dyDescent="0.2">
      <c r="A32" t="s">
        <v>500</v>
      </c>
      <c r="B32" t="s">
        <v>66</v>
      </c>
      <c r="C32" s="27">
        <v>2</v>
      </c>
      <c r="D32" s="27"/>
      <c r="E32" s="27"/>
      <c r="F32" s="7"/>
      <c r="G32" s="7" t="s">
        <v>45</v>
      </c>
      <c r="H32" s="7"/>
      <c r="I32" s="15" t="s">
        <v>490</v>
      </c>
      <c r="K32" s="15"/>
      <c r="L32" s="15"/>
      <c r="M32" s="7" t="s">
        <v>45</v>
      </c>
      <c r="N32" s="7"/>
      <c r="O32" s="15"/>
      <c r="P32" s="15"/>
      <c r="Q32" s="15"/>
    </row>
    <row r="33" spans="1:17" x14ac:dyDescent="0.2">
      <c r="A33" t="s">
        <v>532</v>
      </c>
      <c r="B33" t="s">
        <v>66</v>
      </c>
      <c r="C33" s="27">
        <v>12</v>
      </c>
      <c r="D33" s="27"/>
      <c r="E33" s="27"/>
      <c r="F33" s="7"/>
      <c r="G33" s="7" t="s">
        <v>45</v>
      </c>
      <c r="H33" s="7"/>
      <c r="I33" s="15" t="s">
        <v>504</v>
      </c>
      <c r="K33" s="15"/>
      <c r="L33" s="15"/>
      <c r="M33" s="7" t="s">
        <v>45</v>
      </c>
      <c r="N33" s="7"/>
      <c r="O33" s="15"/>
      <c r="P33" s="15"/>
      <c r="Q33" s="15"/>
    </row>
    <row r="34" spans="1:17" x14ac:dyDescent="0.2">
      <c r="K34" s="15"/>
      <c r="L34" s="15"/>
      <c r="O34" s="15"/>
      <c r="P34" s="15"/>
      <c r="Q34" s="15"/>
    </row>
    <row r="35" spans="1:17" x14ac:dyDescent="0.2">
      <c r="A35" s="2" t="s">
        <v>270</v>
      </c>
      <c r="K35" s="15"/>
      <c r="L35" s="15"/>
      <c r="O35" s="15"/>
      <c r="P35" s="15"/>
      <c r="Q35" s="15"/>
    </row>
    <row r="36" spans="1:17" x14ac:dyDescent="0.2">
      <c r="A36" t="s">
        <v>275</v>
      </c>
      <c r="B36" t="s">
        <v>298</v>
      </c>
      <c r="C36" s="7">
        <v>70</v>
      </c>
      <c r="D36" s="7">
        <v>60</v>
      </c>
      <c r="E36" s="7">
        <v>70</v>
      </c>
      <c r="F36" s="7"/>
      <c r="G36" s="7" t="s">
        <v>45</v>
      </c>
      <c r="H36" s="7" t="s">
        <v>178</v>
      </c>
      <c r="I36" s="15" t="s">
        <v>613</v>
      </c>
      <c r="K36" s="15"/>
      <c r="L36" s="15"/>
      <c r="M36" s="7" t="s">
        <v>42</v>
      </c>
      <c r="N36" s="7" t="s">
        <v>83</v>
      </c>
      <c r="O36" s="15"/>
      <c r="P36" s="15"/>
      <c r="Q36" s="15"/>
    </row>
    <row r="37" spans="1:17" x14ac:dyDescent="0.2">
      <c r="A37" t="s">
        <v>334</v>
      </c>
      <c r="B37" t="s">
        <v>333</v>
      </c>
      <c r="C37" s="7">
        <v>70</v>
      </c>
      <c r="D37" s="7">
        <v>60</v>
      </c>
      <c r="E37" s="7">
        <v>80</v>
      </c>
      <c r="F37" s="7"/>
      <c r="G37" s="7" t="s">
        <v>45</v>
      </c>
      <c r="H37" s="7" t="s">
        <v>178</v>
      </c>
      <c r="I37" s="15" t="s">
        <v>257</v>
      </c>
      <c r="K37" s="15"/>
      <c r="L37" s="15"/>
      <c r="M37" s="7" t="s">
        <v>42</v>
      </c>
      <c r="N37" s="7" t="s">
        <v>83</v>
      </c>
      <c r="O37" s="15"/>
      <c r="P37" s="15"/>
      <c r="Q37" s="15"/>
    </row>
    <row r="38" spans="1:17" x14ac:dyDescent="0.2">
      <c r="A38" t="s">
        <v>273</v>
      </c>
      <c r="B38" t="s">
        <v>239</v>
      </c>
      <c r="C38" s="7">
        <v>80</v>
      </c>
      <c r="D38" s="7">
        <v>80</v>
      </c>
      <c r="E38" s="7">
        <v>100</v>
      </c>
      <c r="F38" s="7"/>
      <c r="G38" s="7" t="s">
        <v>45</v>
      </c>
      <c r="H38" s="7" t="s">
        <v>178</v>
      </c>
      <c r="I38" s="15" t="s">
        <v>219</v>
      </c>
      <c r="K38" s="15"/>
      <c r="L38" s="15"/>
      <c r="M38" s="7" t="s">
        <v>42</v>
      </c>
      <c r="N38" s="7" t="s">
        <v>83</v>
      </c>
      <c r="O38" s="15"/>
      <c r="P38" s="15"/>
      <c r="Q38" s="15"/>
    </row>
    <row r="39" spans="1:17" x14ac:dyDescent="0.2">
      <c r="A39" s="15" t="s">
        <v>364</v>
      </c>
      <c r="B39" t="s">
        <v>66</v>
      </c>
      <c r="C39" s="15" t="str">
        <f>summary!B70</f>
        <v>no</v>
      </c>
      <c r="D39" s="15"/>
      <c r="E39" s="15"/>
      <c r="F39" s="15"/>
      <c r="G39" s="15"/>
      <c r="H39" s="15"/>
      <c r="K39" s="15"/>
      <c r="L39" s="15"/>
      <c r="N39" s="15"/>
      <c r="O39" s="15"/>
      <c r="P39" s="15"/>
      <c r="Q39" s="15"/>
    </row>
    <row r="40" spans="1:17" s="15" customFormat="1" x14ac:dyDescent="0.2">
      <c r="A40" s="15" t="s">
        <v>387</v>
      </c>
      <c r="B40" s="15" t="s">
        <v>367</v>
      </c>
      <c r="C40" s="7">
        <v>80</v>
      </c>
      <c r="D40" s="7">
        <v>70</v>
      </c>
      <c r="E40" s="7">
        <v>90</v>
      </c>
      <c r="F40" s="7"/>
      <c r="G40" s="7" t="s">
        <v>45</v>
      </c>
      <c r="H40" s="7" t="s">
        <v>178</v>
      </c>
      <c r="I40" t="s">
        <v>368</v>
      </c>
      <c r="M40" s="7" t="s">
        <v>42</v>
      </c>
      <c r="N40" s="7" t="s">
        <v>83</v>
      </c>
    </row>
    <row r="41" spans="1:17" x14ac:dyDescent="0.2">
      <c r="A41" t="s">
        <v>274</v>
      </c>
      <c r="B41" t="s">
        <v>254</v>
      </c>
      <c r="C41" s="7">
        <v>0</v>
      </c>
      <c r="D41" s="7">
        <v>0</v>
      </c>
      <c r="E41" s="7">
        <v>0.1</v>
      </c>
      <c r="F41" s="7"/>
      <c r="G41" s="7" t="s">
        <v>45</v>
      </c>
      <c r="H41" s="7" t="s">
        <v>178</v>
      </c>
      <c r="I41" s="15" t="s">
        <v>219</v>
      </c>
      <c r="K41" s="15"/>
      <c r="L41" s="15"/>
      <c r="M41" s="7" t="s">
        <v>41</v>
      </c>
      <c r="N41" s="7" t="s">
        <v>83</v>
      </c>
      <c r="O41" s="15"/>
      <c r="P41" s="15"/>
      <c r="Q41" s="15"/>
    </row>
    <row r="42" spans="1:17" x14ac:dyDescent="0.2">
      <c r="A42" t="s">
        <v>488</v>
      </c>
      <c r="B42" t="s">
        <v>489</v>
      </c>
      <c r="C42" s="7">
        <v>4640</v>
      </c>
      <c r="D42" s="7"/>
      <c r="E42" s="7"/>
      <c r="F42" s="7"/>
      <c r="G42" s="7" t="s">
        <v>45</v>
      </c>
      <c r="H42" s="7"/>
      <c r="I42" s="15" t="s">
        <v>490</v>
      </c>
      <c r="K42" s="15"/>
      <c r="L42" s="15"/>
      <c r="M42" s="7" t="s">
        <v>45</v>
      </c>
      <c r="N42" s="7"/>
      <c r="O42" s="15"/>
      <c r="P42" s="15"/>
      <c r="Q42" s="15"/>
    </row>
    <row r="43" spans="1:17" x14ac:dyDescent="0.2">
      <c r="A43" t="s">
        <v>536</v>
      </c>
      <c r="B43" t="s">
        <v>144</v>
      </c>
      <c r="C43" s="7">
        <v>65</v>
      </c>
      <c r="D43" s="7"/>
      <c r="E43" s="7"/>
      <c r="F43" s="7"/>
      <c r="G43" s="7" t="s">
        <v>45</v>
      </c>
      <c r="H43" s="7"/>
      <c r="I43" s="15" t="s">
        <v>490</v>
      </c>
      <c r="K43" s="15"/>
      <c r="L43" s="15"/>
      <c r="M43" s="7" t="s">
        <v>45</v>
      </c>
      <c r="N43" s="7"/>
      <c r="O43" s="15"/>
      <c r="P43" s="15"/>
      <c r="Q43" s="15"/>
    </row>
    <row r="44" spans="1:17" x14ac:dyDescent="0.2">
      <c r="A44" t="s">
        <v>537</v>
      </c>
      <c r="B44" t="s">
        <v>144</v>
      </c>
      <c r="C44" s="7">
        <v>30</v>
      </c>
      <c r="D44" s="7"/>
      <c r="E44" s="7"/>
      <c r="F44" s="7"/>
      <c r="G44" s="7" t="s">
        <v>45</v>
      </c>
      <c r="H44" s="7"/>
      <c r="I44" s="15" t="s">
        <v>490</v>
      </c>
      <c r="K44" s="15"/>
      <c r="L44" s="15"/>
      <c r="M44" s="7" t="s">
        <v>45</v>
      </c>
      <c r="N44" s="7"/>
      <c r="O44" s="15"/>
      <c r="P44" s="15"/>
      <c r="Q44" s="15"/>
    </row>
    <row r="45" spans="1:17" x14ac:dyDescent="0.2">
      <c r="A45" t="s">
        <v>538</v>
      </c>
      <c r="B45" t="s">
        <v>66</v>
      </c>
      <c r="C45" s="7">
        <v>3</v>
      </c>
      <c r="D45" s="7"/>
      <c r="E45" s="7"/>
      <c r="F45" s="7"/>
      <c r="G45" s="7" t="s">
        <v>45</v>
      </c>
      <c r="H45" s="7"/>
      <c r="I45" s="15" t="s">
        <v>490</v>
      </c>
      <c r="K45" s="15"/>
      <c r="L45" s="15"/>
      <c r="M45" s="7" t="s">
        <v>45</v>
      </c>
      <c r="N45" s="7"/>
      <c r="O45" s="15"/>
      <c r="P45" s="15"/>
      <c r="Q45" s="15"/>
    </row>
    <row r="46" spans="1:17" x14ac:dyDescent="0.2">
      <c r="K46" s="15"/>
      <c r="L46" s="15"/>
      <c r="O46" s="15"/>
      <c r="P46" s="15"/>
      <c r="Q46" s="15"/>
    </row>
    <row r="47" spans="1:17" x14ac:dyDescent="0.2">
      <c r="A47" s="2" t="s">
        <v>271</v>
      </c>
      <c r="K47" s="15"/>
      <c r="L47" s="15"/>
      <c r="O47" s="15"/>
      <c r="P47" s="15"/>
      <c r="Q47" s="15"/>
    </row>
    <row r="48" spans="1:17" x14ac:dyDescent="0.2">
      <c r="A48" t="s">
        <v>276</v>
      </c>
      <c r="B48" t="s">
        <v>298</v>
      </c>
      <c r="C48" s="7">
        <v>70</v>
      </c>
      <c r="D48" s="7">
        <v>70</v>
      </c>
      <c r="E48" s="7">
        <v>90</v>
      </c>
      <c r="F48" s="7"/>
      <c r="G48" s="7" t="s">
        <v>45</v>
      </c>
      <c r="H48" s="7" t="s">
        <v>178</v>
      </c>
      <c r="I48" s="15" t="s">
        <v>613</v>
      </c>
      <c r="K48" s="15"/>
      <c r="L48" s="15"/>
      <c r="M48" s="7" t="s">
        <v>42</v>
      </c>
      <c r="N48" s="7" t="s">
        <v>83</v>
      </c>
      <c r="O48" s="15"/>
      <c r="P48" s="15"/>
      <c r="Q48" s="15"/>
    </row>
    <row r="49" spans="1:17" x14ac:dyDescent="0.2">
      <c r="A49" t="s">
        <v>335</v>
      </c>
      <c r="B49" t="s">
        <v>333</v>
      </c>
      <c r="C49" s="7">
        <v>70</v>
      </c>
      <c r="D49" s="7">
        <v>60</v>
      </c>
      <c r="E49" s="7">
        <v>80</v>
      </c>
      <c r="F49" s="7"/>
      <c r="G49" s="7" t="s">
        <v>45</v>
      </c>
      <c r="H49" s="7" t="s">
        <v>178</v>
      </c>
      <c r="I49" s="15" t="s">
        <v>257</v>
      </c>
      <c r="K49" s="15"/>
      <c r="L49" s="15"/>
      <c r="M49" s="7" t="s">
        <v>42</v>
      </c>
      <c r="N49" s="7" t="s">
        <v>83</v>
      </c>
      <c r="O49" s="15"/>
      <c r="P49" s="15"/>
      <c r="Q49" s="15"/>
    </row>
    <row r="50" spans="1:17" x14ac:dyDescent="0.2">
      <c r="A50" t="s">
        <v>278</v>
      </c>
      <c r="B50" t="s">
        <v>239</v>
      </c>
      <c r="C50" s="7">
        <v>20</v>
      </c>
      <c r="D50" s="7">
        <v>0</v>
      </c>
      <c r="E50" s="7">
        <v>30</v>
      </c>
      <c r="F50" s="7"/>
      <c r="G50" s="7" t="s">
        <v>45</v>
      </c>
      <c r="H50" s="7" t="s">
        <v>178</v>
      </c>
      <c r="I50" s="15" t="s">
        <v>219</v>
      </c>
      <c r="K50" s="15"/>
      <c r="L50" s="15"/>
      <c r="M50" s="7" t="s">
        <v>42</v>
      </c>
      <c r="N50" s="7" t="s">
        <v>83</v>
      </c>
      <c r="O50" s="15"/>
      <c r="P50" s="15"/>
      <c r="Q50" s="15"/>
    </row>
    <row r="51" spans="1:17" s="15" customFormat="1" x14ac:dyDescent="0.2">
      <c r="A51" s="15" t="s">
        <v>388</v>
      </c>
      <c r="B51" s="15" t="s">
        <v>367</v>
      </c>
      <c r="C51" s="7">
        <v>80</v>
      </c>
      <c r="D51" s="7">
        <v>70</v>
      </c>
      <c r="E51" s="7">
        <v>90</v>
      </c>
      <c r="F51" s="7"/>
      <c r="G51" s="7" t="s">
        <v>45</v>
      </c>
      <c r="H51" s="7" t="s">
        <v>178</v>
      </c>
      <c r="I51" t="s">
        <v>368</v>
      </c>
      <c r="M51" s="7" t="s">
        <v>42</v>
      </c>
      <c r="N51" s="7" t="s">
        <v>83</v>
      </c>
    </row>
    <row r="52" spans="1:17" x14ac:dyDescent="0.2">
      <c r="A52" t="s">
        <v>277</v>
      </c>
      <c r="B52" t="s">
        <v>254</v>
      </c>
      <c r="C52" s="7">
        <v>1.6</v>
      </c>
      <c r="D52" s="7">
        <v>1.6E-2</v>
      </c>
      <c r="E52" s="7">
        <v>4.5</v>
      </c>
      <c r="F52" s="7"/>
      <c r="G52" s="7" t="s">
        <v>45</v>
      </c>
      <c r="H52" s="7" t="s">
        <v>178</v>
      </c>
      <c r="I52" s="15" t="s">
        <v>219</v>
      </c>
      <c r="K52" s="15"/>
      <c r="L52" s="15"/>
      <c r="M52" s="7" t="s">
        <v>42</v>
      </c>
      <c r="N52" s="7" t="s">
        <v>83</v>
      </c>
      <c r="O52" s="15"/>
      <c r="P52" s="15"/>
      <c r="Q52" s="15"/>
    </row>
    <row r="53" spans="1:17" x14ac:dyDescent="0.2">
      <c r="A53" t="s">
        <v>611</v>
      </c>
      <c r="B53" t="s">
        <v>612</v>
      </c>
      <c r="C53" s="7">
        <v>60</v>
      </c>
      <c r="D53" s="7">
        <v>50</v>
      </c>
      <c r="E53" s="7">
        <v>70</v>
      </c>
      <c r="F53" s="7"/>
      <c r="G53" s="7" t="s">
        <v>45</v>
      </c>
      <c r="H53" s="7" t="s">
        <v>178</v>
      </c>
      <c r="I53" s="15" t="s">
        <v>617</v>
      </c>
      <c r="K53" s="15"/>
      <c r="L53" s="15"/>
      <c r="M53" s="7" t="s">
        <v>41</v>
      </c>
      <c r="N53" s="7" t="s">
        <v>83</v>
      </c>
      <c r="O53" s="15"/>
      <c r="P53" s="15"/>
      <c r="Q53" s="15"/>
    </row>
    <row r="54" spans="1:17" x14ac:dyDescent="0.2">
      <c r="A54" t="s">
        <v>492</v>
      </c>
      <c r="B54" t="s">
        <v>489</v>
      </c>
      <c r="C54" s="7">
        <v>11530</v>
      </c>
      <c r="D54" s="7"/>
      <c r="E54" s="7"/>
      <c r="F54" s="7"/>
      <c r="G54" s="7" t="s">
        <v>45</v>
      </c>
      <c r="H54" s="7"/>
      <c r="I54" s="15" t="s">
        <v>490</v>
      </c>
      <c r="K54" s="15"/>
      <c r="L54" s="15"/>
      <c r="M54" s="7" t="s">
        <v>45</v>
      </c>
      <c r="N54" s="7"/>
      <c r="O54" s="15"/>
      <c r="P54" s="15"/>
      <c r="Q54" s="15"/>
    </row>
    <row r="55" spans="1:17" x14ac:dyDescent="0.2">
      <c r="A55" t="s">
        <v>512</v>
      </c>
      <c r="B55" t="s">
        <v>144</v>
      </c>
      <c r="C55" s="7">
        <v>170</v>
      </c>
      <c r="D55" s="7"/>
      <c r="E55" s="7"/>
      <c r="F55" s="7"/>
      <c r="G55" s="7" t="s">
        <v>45</v>
      </c>
      <c r="H55" s="7"/>
      <c r="I55" s="15" t="s">
        <v>490</v>
      </c>
      <c r="K55" s="15"/>
      <c r="L55" s="15"/>
      <c r="M55" s="7" t="s">
        <v>45</v>
      </c>
      <c r="N55" s="7"/>
      <c r="O55" s="15"/>
      <c r="P55" s="15"/>
      <c r="Q55" s="15"/>
    </row>
    <row r="56" spans="1:17" x14ac:dyDescent="0.2">
      <c r="A56" t="s">
        <v>513</v>
      </c>
      <c r="B56" t="s">
        <v>144</v>
      </c>
      <c r="C56" s="7">
        <v>50</v>
      </c>
      <c r="D56" s="7"/>
      <c r="E56" s="7"/>
      <c r="F56" s="7"/>
      <c r="G56" s="7" t="s">
        <v>45</v>
      </c>
      <c r="H56" s="7"/>
      <c r="I56" s="15" t="s">
        <v>490</v>
      </c>
      <c r="K56" s="15"/>
      <c r="L56" s="15"/>
      <c r="M56" s="7" t="s">
        <v>45</v>
      </c>
      <c r="N56" s="7"/>
      <c r="O56" s="15"/>
      <c r="P56" s="15"/>
      <c r="Q56" s="15"/>
    </row>
    <row r="57" spans="1:17" x14ac:dyDescent="0.2">
      <c r="A57" t="s">
        <v>514</v>
      </c>
      <c r="B57" t="s">
        <v>66</v>
      </c>
      <c r="C57" s="7">
        <v>2</v>
      </c>
      <c r="D57" s="7"/>
      <c r="E57" s="7"/>
      <c r="F57" s="7"/>
      <c r="G57" s="7" t="s">
        <v>45</v>
      </c>
      <c r="H57" s="7"/>
      <c r="I57" s="15" t="s">
        <v>490</v>
      </c>
      <c r="K57" s="15"/>
      <c r="L57" s="15"/>
      <c r="M57" s="7" t="s">
        <v>45</v>
      </c>
      <c r="N57" s="7"/>
      <c r="O57" s="15"/>
      <c r="P57" s="15"/>
      <c r="Q57" s="15"/>
    </row>
    <row r="58" spans="1:17" x14ac:dyDescent="0.2">
      <c r="K58" s="15"/>
      <c r="L58" s="15"/>
      <c r="O58" s="15"/>
      <c r="P58" s="15"/>
      <c r="Q58" s="15"/>
    </row>
    <row r="59" spans="1:17" x14ac:dyDescent="0.2">
      <c r="A59" s="2" t="s">
        <v>323</v>
      </c>
      <c r="K59" s="15"/>
      <c r="L59" s="15"/>
      <c r="O59" s="15"/>
      <c r="P59" s="15"/>
      <c r="Q59" s="15"/>
    </row>
    <row r="60" spans="1:17" x14ac:dyDescent="0.2">
      <c r="A60" t="s">
        <v>336</v>
      </c>
      <c r="B60" t="s">
        <v>266</v>
      </c>
      <c r="C60" s="7">
        <v>180</v>
      </c>
      <c r="D60" s="7">
        <v>180</v>
      </c>
      <c r="E60" s="7">
        <v>270</v>
      </c>
      <c r="F60" s="7"/>
      <c r="G60" s="7" t="s">
        <v>45</v>
      </c>
      <c r="H60" s="7" t="s">
        <v>178</v>
      </c>
      <c r="I60" s="15" t="s">
        <v>337</v>
      </c>
      <c r="K60" s="15"/>
      <c r="L60" s="15"/>
      <c r="M60" s="7" t="s">
        <v>42</v>
      </c>
      <c r="N60" s="7" t="s">
        <v>83</v>
      </c>
      <c r="O60" s="15"/>
      <c r="P60" s="15"/>
      <c r="Q60" s="15"/>
    </row>
    <row r="61" spans="1:17" x14ac:dyDescent="0.2">
      <c r="A61" t="s">
        <v>338</v>
      </c>
      <c r="B61" t="s">
        <v>10</v>
      </c>
      <c r="C61" s="7">
        <v>35</v>
      </c>
      <c r="D61" s="7">
        <v>30</v>
      </c>
      <c r="E61" s="7">
        <v>40</v>
      </c>
      <c r="F61" s="7"/>
      <c r="G61" s="7" t="s">
        <v>45</v>
      </c>
      <c r="H61" s="7" t="s">
        <v>178</v>
      </c>
      <c r="I61" s="15" t="s">
        <v>280</v>
      </c>
      <c r="K61" s="15"/>
      <c r="L61" s="15"/>
      <c r="M61" s="7" t="s">
        <v>41</v>
      </c>
      <c r="N61" s="7" t="s">
        <v>83</v>
      </c>
      <c r="O61" s="15"/>
      <c r="P61" s="15"/>
      <c r="Q61" s="15"/>
    </row>
    <row r="62" spans="1:17" x14ac:dyDescent="0.2">
      <c r="A62" t="s">
        <v>339</v>
      </c>
      <c r="B62" t="s">
        <v>298</v>
      </c>
      <c r="C62" s="7">
        <v>70</v>
      </c>
      <c r="D62" s="7">
        <v>60</v>
      </c>
      <c r="E62" s="7">
        <v>80</v>
      </c>
      <c r="F62" s="7"/>
      <c r="G62" s="7" t="s">
        <v>45</v>
      </c>
      <c r="H62" s="7" t="s">
        <v>178</v>
      </c>
      <c r="I62" s="15" t="s">
        <v>257</v>
      </c>
      <c r="K62" s="15"/>
      <c r="L62" s="15"/>
      <c r="M62" s="7" t="s">
        <v>42</v>
      </c>
      <c r="N62" s="7" t="s">
        <v>83</v>
      </c>
      <c r="O62" s="15"/>
      <c r="P62" s="15"/>
      <c r="Q62" s="15"/>
    </row>
    <row r="63" spans="1:17" x14ac:dyDescent="0.2">
      <c r="A63" s="15" t="s">
        <v>340</v>
      </c>
      <c r="B63" t="s">
        <v>239</v>
      </c>
      <c r="C63" s="7">
        <v>20</v>
      </c>
      <c r="D63" s="7">
        <v>0</v>
      </c>
      <c r="E63" s="7">
        <v>30</v>
      </c>
      <c r="F63" s="7"/>
      <c r="G63" s="7" t="s">
        <v>45</v>
      </c>
      <c r="H63" s="7" t="s">
        <v>178</v>
      </c>
      <c r="I63" s="15" t="s">
        <v>219</v>
      </c>
      <c r="K63" s="15"/>
      <c r="L63" s="15"/>
      <c r="M63" s="7" t="s">
        <v>42</v>
      </c>
      <c r="N63" s="7" t="s">
        <v>83</v>
      </c>
      <c r="O63" s="15"/>
      <c r="P63" s="15"/>
      <c r="Q63" s="15"/>
    </row>
    <row r="64" spans="1:17" s="15" customFormat="1" x14ac:dyDescent="0.2">
      <c r="A64" s="15" t="s">
        <v>389</v>
      </c>
      <c r="B64" s="15" t="s">
        <v>367</v>
      </c>
      <c r="C64" s="7">
        <v>80</v>
      </c>
      <c r="D64" s="7">
        <v>70</v>
      </c>
      <c r="E64" s="7">
        <v>90</v>
      </c>
      <c r="F64" s="7"/>
      <c r="G64" s="7" t="s">
        <v>45</v>
      </c>
      <c r="H64" s="7" t="s">
        <v>178</v>
      </c>
      <c r="I64" t="s">
        <v>368</v>
      </c>
      <c r="M64" s="7" t="s">
        <v>42</v>
      </c>
      <c r="N64" s="7" t="s">
        <v>83</v>
      </c>
    </row>
    <row r="65" spans="1:17" x14ac:dyDescent="0.2">
      <c r="A65" t="s">
        <v>341</v>
      </c>
      <c r="B65" t="s">
        <v>254</v>
      </c>
      <c r="C65" s="7">
        <v>0.5</v>
      </c>
      <c r="D65" s="7">
        <v>0</v>
      </c>
      <c r="E65" s="7">
        <v>1.1000000000000001</v>
      </c>
      <c r="F65" s="7"/>
      <c r="G65" s="7" t="s">
        <v>45</v>
      </c>
      <c r="H65" s="7" t="s">
        <v>178</v>
      </c>
      <c r="I65" s="15" t="s">
        <v>219</v>
      </c>
      <c r="K65" s="15"/>
      <c r="L65" s="15"/>
      <c r="M65" s="7" t="s">
        <v>42</v>
      </c>
      <c r="N65" s="7" t="s">
        <v>83</v>
      </c>
      <c r="O65" s="15"/>
      <c r="P65" s="15"/>
      <c r="Q65" s="15"/>
    </row>
    <row r="66" spans="1:17" x14ac:dyDescent="0.2">
      <c r="A66" t="s">
        <v>501</v>
      </c>
      <c r="B66" t="s">
        <v>66</v>
      </c>
      <c r="C66" s="7">
        <v>19</v>
      </c>
      <c r="D66" s="7"/>
      <c r="E66" s="7"/>
      <c r="F66" s="7"/>
      <c r="G66" s="7" t="s">
        <v>45</v>
      </c>
      <c r="H66" s="7"/>
      <c r="I66" s="15" t="s">
        <v>490</v>
      </c>
      <c r="K66" s="15"/>
      <c r="L66" s="15"/>
      <c r="M66" s="7" t="s">
        <v>45</v>
      </c>
      <c r="N66" s="7"/>
      <c r="O66" s="15"/>
      <c r="P66" s="15"/>
      <c r="Q66" s="15"/>
    </row>
    <row r="67" spans="1:17" x14ac:dyDescent="0.2">
      <c r="A67" t="s">
        <v>502</v>
      </c>
      <c r="B67" t="s">
        <v>66</v>
      </c>
      <c r="C67" s="7">
        <v>30</v>
      </c>
      <c r="D67" s="7"/>
      <c r="E67" s="7"/>
      <c r="F67" s="7"/>
      <c r="G67" s="7" t="s">
        <v>45</v>
      </c>
      <c r="H67" s="7"/>
      <c r="I67" s="15" t="s">
        <v>490</v>
      </c>
      <c r="K67" s="15"/>
      <c r="L67" s="15"/>
      <c r="M67" s="7" t="s">
        <v>45</v>
      </c>
      <c r="N67" s="7"/>
      <c r="O67" s="15"/>
      <c r="P67" s="15"/>
      <c r="Q67" s="15"/>
    </row>
    <row r="68" spans="1:17" x14ac:dyDescent="0.2">
      <c r="A68" t="s">
        <v>524</v>
      </c>
      <c r="B68" t="s">
        <v>66</v>
      </c>
      <c r="C68" s="7">
        <v>19</v>
      </c>
      <c r="D68" s="7"/>
      <c r="E68" s="7"/>
      <c r="F68" s="7"/>
      <c r="G68" s="7" t="s">
        <v>45</v>
      </c>
      <c r="H68" s="7"/>
      <c r="I68" s="15" t="s">
        <v>490</v>
      </c>
      <c r="K68" s="15"/>
      <c r="L68" s="15"/>
      <c r="M68" s="7" t="s">
        <v>45</v>
      </c>
      <c r="N68" s="7"/>
      <c r="O68" s="15"/>
      <c r="P68" s="15"/>
      <c r="Q68" s="15"/>
    </row>
    <row r="69" spans="1:17" x14ac:dyDescent="0.2">
      <c r="A69" t="s">
        <v>523</v>
      </c>
      <c r="B69" t="s">
        <v>144</v>
      </c>
      <c r="C69" s="7">
        <v>1.5</v>
      </c>
      <c r="D69" s="7">
        <v>1.2</v>
      </c>
      <c r="E69" s="7">
        <v>1.8</v>
      </c>
      <c r="F69" s="7"/>
      <c r="G69" s="7" t="s">
        <v>45</v>
      </c>
      <c r="H69" s="7" t="s">
        <v>178</v>
      </c>
      <c r="I69" s="15" t="s">
        <v>504</v>
      </c>
      <c r="K69" s="15"/>
      <c r="L69" s="15"/>
      <c r="M69" s="7" t="s">
        <v>41</v>
      </c>
      <c r="N69" s="7" t="s">
        <v>83</v>
      </c>
      <c r="O69" s="15"/>
      <c r="P69" s="15"/>
      <c r="Q69" s="15"/>
    </row>
    <row r="70" spans="1:17" x14ac:dyDescent="0.2">
      <c r="A70" t="s">
        <v>508</v>
      </c>
      <c r="B70" t="s">
        <v>144</v>
      </c>
      <c r="C70" s="7">
        <v>7</v>
      </c>
      <c r="D70" s="7"/>
      <c r="E70" s="7"/>
      <c r="F70" s="7"/>
      <c r="G70" s="7" t="s">
        <v>45</v>
      </c>
      <c r="H70" s="7"/>
      <c r="I70" s="15" t="s">
        <v>490</v>
      </c>
      <c r="K70" s="15"/>
      <c r="L70" s="15"/>
      <c r="M70" s="7" t="s">
        <v>45</v>
      </c>
      <c r="N70" s="7"/>
      <c r="O70" s="15"/>
      <c r="P70" s="15"/>
      <c r="Q70" s="15"/>
    </row>
    <row r="71" spans="1:17" x14ac:dyDescent="0.2">
      <c r="A71" t="s">
        <v>509</v>
      </c>
      <c r="B71" t="s">
        <v>144</v>
      </c>
      <c r="C71" s="7">
        <v>34</v>
      </c>
      <c r="D71" s="7"/>
      <c r="E71" s="7"/>
      <c r="F71" s="7"/>
      <c r="G71" s="7" t="s">
        <v>45</v>
      </c>
      <c r="H71" s="7"/>
      <c r="I71" s="15" t="s">
        <v>490</v>
      </c>
      <c r="K71" s="15"/>
      <c r="L71" s="15"/>
      <c r="M71" s="7" t="s">
        <v>45</v>
      </c>
      <c r="N71" s="7"/>
      <c r="O71" s="15"/>
      <c r="P71" s="15"/>
      <c r="Q71" s="15"/>
    </row>
    <row r="72" spans="1:17" x14ac:dyDescent="0.2">
      <c r="A72" t="s">
        <v>522</v>
      </c>
      <c r="B72" t="s">
        <v>144</v>
      </c>
      <c r="C72" s="7">
        <v>0.6</v>
      </c>
      <c r="D72" s="7">
        <v>0.45</v>
      </c>
      <c r="E72" s="7">
        <v>0.75</v>
      </c>
      <c r="F72" s="7"/>
      <c r="G72" s="7" t="s">
        <v>45</v>
      </c>
      <c r="H72" s="7" t="s">
        <v>178</v>
      </c>
      <c r="I72" s="15" t="s">
        <v>504</v>
      </c>
      <c r="K72" s="15"/>
      <c r="L72" s="15"/>
      <c r="M72" s="7" t="s">
        <v>41</v>
      </c>
      <c r="N72" s="7" t="s">
        <v>83</v>
      </c>
      <c r="O72" s="15"/>
      <c r="P72" s="15"/>
      <c r="Q72" s="15"/>
    </row>
    <row r="73" spans="1:17" x14ac:dyDescent="0.2">
      <c r="A73" t="s">
        <v>510</v>
      </c>
      <c r="B73" t="s">
        <v>144</v>
      </c>
      <c r="C73" s="7">
        <v>7</v>
      </c>
      <c r="D73" s="7"/>
      <c r="E73" s="7"/>
      <c r="F73" s="7"/>
      <c r="G73" s="7" t="s">
        <v>45</v>
      </c>
      <c r="H73" s="7"/>
      <c r="I73" s="15" t="s">
        <v>490</v>
      </c>
      <c r="K73" s="15"/>
      <c r="L73" s="15"/>
      <c r="M73" s="7" t="s">
        <v>45</v>
      </c>
      <c r="N73" s="7"/>
      <c r="O73" s="15"/>
      <c r="P73" s="15"/>
      <c r="Q73" s="15"/>
    </row>
    <row r="74" spans="1:17" x14ac:dyDescent="0.2">
      <c r="A74" t="s">
        <v>511</v>
      </c>
      <c r="B74" t="s">
        <v>144</v>
      </c>
      <c r="C74" s="7">
        <v>31</v>
      </c>
      <c r="D74" s="7"/>
      <c r="E74" s="7"/>
      <c r="F74" s="7"/>
      <c r="G74" s="7" t="s">
        <v>45</v>
      </c>
      <c r="H74" s="7"/>
      <c r="I74" s="15" t="s">
        <v>490</v>
      </c>
      <c r="K74" s="15"/>
      <c r="L74" s="15"/>
      <c r="M74" s="7" t="s">
        <v>45</v>
      </c>
      <c r="N74" s="7"/>
      <c r="O74" s="15"/>
      <c r="P74" s="15"/>
      <c r="Q74" s="15"/>
    </row>
    <row r="75" spans="1:17" x14ac:dyDescent="0.2">
      <c r="A75" t="s">
        <v>530</v>
      </c>
      <c r="B75" t="s">
        <v>66</v>
      </c>
      <c r="C75" s="7">
        <v>7</v>
      </c>
      <c r="D75" s="7"/>
      <c r="E75" s="7"/>
      <c r="F75" s="7"/>
      <c r="G75" s="7" t="s">
        <v>45</v>
      </c>
      <c r="H75" s="7"/>
      <c r="I75" s="15" t="s">
        <v>504</v>
      </c>
      <c r="K75" s="15"/>
      <c r="L75" s="15"/>
      <c r="M75" s="7" t="s">
        <v>45</v>
      </c>
      <c r="N75" s="7"/>
      <c r="O75" s="15"/>
      <c r="P75" s="15"/>
      <c r="Q75" s="15"/>
    </row>
    <row r="76" spans="1:17" x14ac:dyDescent="0.2">
      <c r="A76" t="s">
        <v>531</v>
      </c>
      <c r="B76" t="s">
        <v>144</v>
      </c>
      <c r="C76" s="7">
        <v>2.75</v>
      </c>
      <c r="D76" s="7">
        <v>2.5</v>
      </c>
      <c r="E76" s="7">
        <v>3</v>
      </c>
      <c r="F76" s="7"/>
      <c r="G76" s="7" t="s">
        <v>45</v>
      </c>
      <c r="H76" s="7" t="s">
        <v>178</v>
      </c>
      <c r="I76" s="15" t="s">
        <v>504</v>
      </c>
      <c r="K76" s="15"/>
      <c r="L76" s="15"/>
      <c r="M76" s="7" t="s">
        <v>41</v>
      </c>
      <c r="N76" s="7" t="s">
        <v>83</v>
      </c>
      <c r="O76" s="15"/>
      <c r="P76" s="15"/>
      <c r="Q76" s="15"/>
    </row>
    <row r="77" spans="1:17" x14ac:dyDescent="0.2">
      <c r="A77" t="s">
        <v>533</v>
      </c>
      <c r="B77" t="s">
        <v>534</v>
      </c>
      <c r="C77" s="7">
        <v>30</v>
      </c>
      <c r="D77" s="7">
        <v>23</v>
      </c>
      <c r="E77" s="7">
        <v>37</v>
      </c>
      <c r="F77" s="7"/>
      <c r="G77" s="7" t="s">
        <v>45</v>
      </c>
      <c r="H77" s="7" t="s">
        <v>178</v>
      </c>
      <c r="I77" s="15" t="s">
        <v>535</v>
      </c>
      <c r="K77" s="15"/>
      <c r="L77" s="15"/>
      <c r="M77" s="7" t="s">
        <v>41</v>
      </c>
      <c r="N77" s="7" t="s">
        <v>83</v>
      </c>
      <c r="O77" s="15"/>
      <c r="P77" s="15"/>
      <c r="Q77" s="15"/>
    </row>
    <row r="78" spans="1:17" x14ac:dyDescent="0.2">
      <c r="K78" s="15"/>
      <c r="L78" s="15"/>
      <c r="O78" s="15"/>
      <c r="P78" s="15"/>
      <c r="Q78" s="15"/>
    </row>
    <row r="79" spans="1:17" x14ac:dyDescent="0.2">
      <c r="A79" s="2" t="s">
        <v>217</v>
      </c>
      <c r="K79" s="15"/>
      <c r="L79" s="15"/>
      <c r="O79" s="15"/>
      <c r="P79" s="15"/>
      <c r="Q79" s="15"/>
    </row>
    <row r="80" spans="1:17" x14ac:dyDescent="0.2">
      <c r="A80" s="15" t="s">
        <v>272</v>
      </c>
      <c r="B80" t="s">
        <v>266</v>
      </c>
      <c r="C80" s="18">
        <v>90</v>
      </c>
      <c r="D80" s="18"/>
      <c r="E80" s="18"/>
      <c r="F80" s="7"/>
      <c r="G80" s="18" t="s">
        <v>45</v>
      </c>
      <c r="H80" s="7"/>
      <c r="I80" s="15" t="s">
        <v>267</v>
      </c>
      <c r="K80" s="15"/>
      <c r="L80" s="15"/>
      <c r="M80" s="18" t="s">
        <v>45</v>
      </c>
      <c r="N80" s="7"/>
      <c r="O80" s="15"/>
      <c r="P80" s="15"/>
      <c r="Q80" s="15"/>
    </row>
    <row r="81" spans="1:17" x14ac:dyDescent="0.2">
      <c r="A81" t="s">
        <v>218</v>
      </c>
      <c r="B81" t="s">
        <v>239</v>
      </c>
      <c r="C81" s="7">
        <v>100</v>
      </c>
      <c r="D81" s="7"/>
      <c r="E81" s="7"/>
      <c r="F81" s="7"/>
      <c r="G81" s="7" t="s">
        <v>45</v>
      </c>
      <c r="H81" s="7"/>
      <c r="I81" s="15" t="s">
        <v>219</v>
      </c>
      <c r="K81" s="15"/>
      <c r="L81" s="15"/>
      <c r="M81" s="7" t="s">
        <v>45</v>
      </c>
      <c r="N81" s="7"/>
      <c r="O81" s="15"/>
      <c r="P81" s="15"/>
      <c r="Q81" s="15"/>
    </row>
    <row r="82" spans="1:17" s="15" customFormat="1" x14ac:dyDescent="0.2">
      <c r="A82" s="15" t="s">
        <v>393</v>
      </c>
      <c r="B82" s="15" t="s">
        <v>66</v>
      </c>
      <c r="C82" s="15" t="str">
        <f>summary!B67</f>
        <v>no</v>
      </c>
      <c r="M82"/>
    </row>
    <row r="83" spans="1:17" s="15" customFormat="1" x14ac:dyDescent="0.2">
      <c r="A83" s="15" t="s">
        <v>385</v>
      </c>
      <c r="B83" s="15" t="s">
        <v>367</v>
      </c>
      <c r="C83" s="7">
        <v>80</v>
      </c>
      <c r="D83" s="7">
        <v>70</v>
      </c>
      <c r="E83" s="7">
        <v>90</v>
      </c>
      <c r="F83" s="7"/>
      <c r="G83" s="7" t="s">
        <v>45</v>
      </c>
      <c r="H83" s="7" t="s">
        <v>178</v>
      </c>
      <c r="I83" t="s">
        <v>368</v>
      </c>
      <c r="M83" s="7" t="s">
        <v>42</v>
      </c>
      <c r="N83" s="7" t="s">
        <v>83</v>
      </c>
    </row>
    <row r="84" spans="1:17" x14ac:dyDescent="0.2">
      <c r="A84" t="s">
        <v>241</v>
      </c>
      <c r="B84" t="s">
        <v>254</v>
      </c>
      <c r="C84" s="7">
        <v>0.5</v>
      </c>
      <c r="D84" s="7">
        <v>0.05</v>
      </c>
      <c r="E84" s="7">
        <v>0.6</v>
      </c>
      <c r="F84" s="7"/>
      <c r="G84" s="7" t="s">
        <v>45</v>
      </c>
      <c r="H84" s="7" t="s">
        <v>178</v>
      </c>
      <c r="I84" s="15" t="s">
        <v>238</v>
      </c>
      <c r="K84" s="15"/>
      <c r="L84" s="15"/>
      <c r="M84" s="7" t="s">
        <v>42</v>
      </c>
      <c r="N84" s="7" t="s">
        <v>83</v>
      </c>
      <c r="O84" s="15"/>
      <c r="P84" s="15"/>
      <c r="Q84" s="15"/>
    </row>
    <row r="85" spans="1:17" x14ac:dyDescent="0.2">
      <c r="A85" t="s">
        <v>392</v>
      </c>
      <c r="B85" t="s">
        <v>66</v>
      </c>
      <c r="C85" s="15" t="str">
        <f>summary!B68</f>
        <v>yes</v>
      </c>
      <c r="D85" s="15"/>
      <c r="E85" s="15"/>
      <c r="F85" s="15"/>
      <c r="G85" s="15"/>
      <c r="H85" s="15"/>
      <c r="K85" s="15"/>
      <c r="L85" s="15"/>
      <c r="N85" s="15"/>
      <c r="O85" s="15"/>
      <c r="P85" s="15"/>
      <c r="Q85" s="15"/>
    </row>
    <row r="86" spans="1:17" x14ac:dyDescent="0.2">
      <c r="A86" s="15" t="s">
        <v>394</v>
      </c>
      <c r="B86" t="s">
        <v>240</v>
      </c>
      <c r="C86" s="10">
        <v>70</v>
      </c>
      <c r="D86" s="7">
        <v>60</v>
      </c>
      <c r="E86" s="7">
        <v>80</v>
      </c>
      <c r="F86" s="7"/>
      <c r="G86" s="7" t="s">
        <v>45</v>
      </c>
      <c r="H86" s="7" t="s">
        <v>178</v>
      </c>
      <c r="I86" s="15" t="s">
        <v>294</v>
      </c>
      <c r="K86" s="15"/>
      <c r="L86" s="15"/>
      <c r="M86" s="7" t="s">
        <v>41</v>
      </c>
      <c r="N86" s="7" t="s">
        <v>83</v>
      </c>
      <c r="O86" s="15"/>
      <c r="P86" s="15"/>
      <c r="Q86" s="15"/>
    </row>
    <row r="87" spans="1:17" x14ac:dyDescent="0.2">
      <c r="A87" s="15" t="s">
        <v>547</v>
      </c>
      <c r="B87" t="s">
        <v>66</v>
      </c>
      <c r="C87" s="10">
        <v>3</v>
      </c>
      <c r="D87" s="7"/>
      <c r="E87" s="7"/>
      <c r="F87" s="7"/>
      <c r="G87" s="7" t="s">
        <v>45</v>
      </c>
      <c r="H87" s="7"/>
      <c r="I87" s="15" t="s">
        <v>548</v>
      </c>
      <c r="K87" s="15"/>
      <c r="L87" s="15"/>
      <c r="M87" s="7" t="s">
        <v>45</v>
      </c>
      <c r="N87" s="7"/>
      <c r="O87" s="15"/>
      <c r="P87" s="15"/>
      <c r="Q87" s="15"/>
    </row>
    <row r="88" spans="1:17" x14ac:dyDescent="0.2">
      <c r="A88" s="15" t="s">
        <v>549</v>
      </c>
      <c r="B88" t="s">
        <v>550</v>
      </c>
      <c r="C88" s="10">
        <v>2</v>
      </c>
      <c r="D88" s="7">
        <v>1</v>
      </c>
      <c r="E88" s="7">
        <v>3</v>
      </c>
      <c r="F88" s="7"/>
      <c r="G88" s="7" t="s">
        <v>45</v>
      </c>
      <c r="H88" s="7" t="s">
        <v>178</v>
      </c>
      <c r="I88" s="15" t="s">
        <v>494</v>
      </c>
      <c r="K88" s="15"/>
      <c r="L88" s="15"/>
      <c r="M88" s="7" t="s">
        <v>41</v>
      </c>
      <c r="N88" s="7" t="s">
        <v>83</v>
      </c>
      <c r="O88" s="15"/>
      <c r="P88" s="15"/>
      <c r="Q88" s="15"/>
    </row>
    <row r="89" spans="1:17" x14ac:dyDescent="0.2">
      <c r="A89" s="15" t="s">
        <v>551</v>
      </c>
      <c r="B89" t="s">
        <v>552</v>
      </c>
      <c r="C89" s="10">
        <v>15</v>
      </c>
      <c r="D89" s="7">
        <v>10</v>
      </c>
      <c r="E89" s="7">
        <v>20</v>
      </c>
      <c r="F89" s="7"/>
      <c r="G89" s="7" t="s">
        <v>45</v>
      </c>
      <c r="H89" s="7" t="s">
        <v>178</v>
      </c>
      <c r="I89" s="15" t="s">
        <v>494</v>
      </c>
      <c r="K89" s="15"/>
      <c r="L89" s="15"/>
      <c r="M89" s="7" t="s">
        <v>41</v>
      </c>
      <c r="N89" s="7" t="s">
        <v>83</v>
      </c>
      <c r="O89" s="15"/>
      <c r="P89" s="15"/>
      <c r="Q89" s="15"/>
    </row>
    <row r="90" spans="1:17" x14ac:dyDescent="0.2">
      <c r="K90" s="15"/>
      <c r="L90" s="15"/>
      <c r="O90" s="15"/>
      <c r="P90" s="15"/>
      <c r="Q90" s="15"/>
    </row>
    <row r="91" spans="1:17" x14ac:dyDescent="0.2">
      <c r="A91" s="2" t="s">
        <v>658</v>
      </c>
      <c r="K91" s="15"/>
      <c r="L91" s="15"/>
      <c r="O91" s="15"/>
      <c r="P91" s="15"/>
      <c r="Q91" s="15"/>
    </row>
    <row r="92" spans="1:17" x14ac:dyDescent="0.2">
      <c r="A92" t="s">
        <v>643</v>
      </c>
      <c r="B92" t="s">
        <v>266</v>
      </c>
      <c r="C92" s="7">
        <v>3</v>
      </c>
      <c r="D92" s="7">
        <v>1</v>
      </c>
      <c r="E92" s="7">
        <v>5</v>
      </c>
      <c r="F92" s="7"/>
      <c r="G92" s="7" t="s">
        <v>45</v>
      </c>
      <c r="H92" s="7" t="s">
        <v>178</v>
      </c>
      <c r="I92" s="15" t="s">
        <v>623</v>
      </c>
      <c r="K92" s="15"/>
      <c r="L92" s="15"/>
      <c r="M92" s="7" t="s">
        <v>41</v>
      </c>
      <c r="N92" s="7" t="s">
        <v>83</v>
      </c>
      <c r="O92" s="15"/>
      <c r="P92" s="15"/>
      <c r="Q92" s="15"/>
    </row>
    <row r="93" spans="1:17" x14ac:dyDescent="0.2">
      <c r="A93" t="s">
        <v>644</v>
      </c>
      <c r="B93" t="s">
        <v>66</v>
      </c>
      <c r="C93" s="15" t="s">
        <v>83</v>
      </c>
      <c r="D93" s="15"/>
      <c r="E93" s="15"/>
      <c r="F93" s="15"/>
      <c r="G93" s="15"/>
      <c r="H93" s="15"/>
      <c r="K93" s="15"/>
      <c r="L93" s="15"/>
      <c r="N93" s="15"/>
      <c r="O93" s="15"/>
      <c r="P93" s="15"/>
      <c r="Q93" s="15"/>
    </row>
    <row r="94" spans="1:17" x14ac:dyDescent="0.2">
      <c r="A94" t="s">
        <v>645</v>
      </c>
      <c r="B94" t="s">
        <v>298</v>
      </c>
      <c r="C94" s="7">
        <v>93</v>
      </c>
      <c r="D94" s="7">
        <v>83</v>
      </c>
      <c r="E94" s="7">
        <v>99</v>
      </c>
      <c r="F94" s="7"/>
      <c r="G94" s="7" t="s">
        <v>45</v>
      </c>
      <c r="H94" s="7" t="s">
        <v>178</v>
      </c>
      <c r="I94" s="15" t="s">
        <v>281</v>
      </c>
      <c r="K94" s="15"/>
      <c r="L94" s="15"/>
      <c r="M94" s="7" t="s">
        <v>41</v>
      </c>
      <c r="N94" s="7" t="s">
        <v>83</v>
      </c>
      <c r="O94" s="15"/>
      <c r="P94" s="15"/>
      <c r="Q94" s="15"/>
    </row>
    <row r="95" spans="1:17" x14ac:dyDescent="0.2">
      <c r="A95" t="s">
        <v>646</v>
      </c>
      <c r="B95" t="s">
        <v>239</v>
      </c>
      <c r="C95" s="7">
        <v>100</v>
      </c>
      <c r="D95" s="7"/>
      <c r="E95" s="7"/>
      <c r="F95" s="7"/>
      <c r="G95" s="7" t="s">
        <v>45</v>
      </c>
      <c r="H95" s="7"/>
      <c r="I95" s="15" t="s">
        <v>219</v>
      </c>
      <c r="K95" s="15"/>
      <c r="L95" s="15"/>
      <c r="M95" s="7" t="s">
        <v>45</v>
      </c>
      <c r="N95" s="7"/>
      <c r="O95" s="15"/>
      <c r="P95" s="15"/>
      <c r="Q95" s="15"/>
    </row>
    <row r="96" spans="1:17" x14ac:dyDescent="0.2">
      <c r="A96" t="s">
        <v>647</v>
      </c>
      <c r="B96" t="s">
        <v>655</v>
      </c>
      <c r="C96" s="7">
        <v>8</v>
      </c>
      <c r="D96" s="7">
        <v>0</v>
      </c>
      <c r="E96" s="7">
        <v>15</v>
      </c>
      <c r="F96" s="7"/>
      <c r="G96" s="7" t="s">
        <v>45</v>
      </c>
      <c r="H96" s="7" t="s">
        <v>178</v>
      </c>
      <c r="I96" s="15" t="s">
        <v>281</v>
      </c>
      <c r="K96" s="15"/>
      <c r="L96" s="15"/>
      <c r="M96" s="7" t="s">
        <v>41</v>
      </c>
      <c r="N96" s="7" t="s">
        <v>83</v>
      </c>
      <c r="O96" s="15"/>
      <c r="P96" s="15"/>
      <c r="Q96" s="15"/>
    </row>
    <row r="97" spans="1:17" s="15" customFormat="1" x14ac:dyDescent="0.2">
      <c r="A97" s="15" t="s">
        <v>659</v>
      </c>
      <c r="B97" s="15" t="s">
        <v>66</v>
      </c>
      <c r="C97" s="15" t="str">
        <f>summary!B67</f>
        <v>no</v>
      </c>
      <c r="M97"/>
    </row>
    <row r="98" spans="1:17" s="15" customFormat="1" x14ac:dyDescent="0.2">
      <c r="A98" s="15" t="s">
        <v>648</v>
      </c>
      <c r="B98" s="15" t="s">
        <v>367</v>
      </c>
      <c r="C98" s="7">
        <v>80</v>
      </c>
      <c r="D98" s="7">
        <v>70</v>
      </c>
      <c r="E98" s="7">
        <v>90</v>
      </c>
      <c r="F98" s="7"/>
      <c r="G98" s="7" t="s">
        <v>45</v>
      </c>
      <c r="H98" s="7" t="s">
        <v>178</v>
      </c>
      <c r="I98" t="s">
        <v>368</v>
      </c>
      <c r="M98" s="7" t="s">
        <v>42</v>
      </c>
      <c r="N98" s="7" t="s">
        <v>83</v>
      </c>
    </row>
    <row r="99" spans="1:17" x14ac:dyDescent="0.2">
      <c r="A99" t="s">
        <v>649</v>
      </c>
      <c r="B99" t="s">
        <v>254</v>
      </c>
      <c r="C99" s="7">
        <v>0</v>
      </c>
      <c r="D99" s="7">
        <v>0</v>
      </c>
      <c r="E99" s="7">
        <v>0.1</v>
      </c>
      <c r="F99" s="7"/>
      <c r="G99" s="7" t="s">
        <v>45</v>
      </c>
      <c r="H99" s="7" t="s">
        <v>178</v>
      </c>
      <c r="I99" s="15" t="s">
        <v>219</v>
      </c>
      <c r="K99" s="15"/>
      <c r="L99" s="15"/>
      <c r="M99" s="7" t="s">
        <v>41</v>
      </c>
      <c r="N99" s="7" t="s">
        <v>83</v>
      </c>
      <c r="O99" s="15"/>
      <c r="P99" s="15"/>
      <c r="Q99" s="15"/>
    </row>
    <row r="100" spans="1:17" x14ac:dyDescent="0.2">
      <c r="A100" t="s">
        <v>650</v>
      </c>
      <c r="B100" t="s">
        <v>66</v>
      </c>
      <c r="C100" s="7">
        <v>1</v>
      </c>
      <c r="D100" s="7"/>
      <c r="E100" s="7"/>
      <c r="F100" s="7"/>
      <c r="G100" s="7" t="s">
        <v>45</v>
      </c>
      <c r="H100" s="7"/>
      <c r="I100" s="15" t="s">
        <v>267</v>
      </c>
      <c r="M100" s="7" t="s">
        <v>45</v>
      </c>
      <c r="N100" s="7"/>
    </row>
    <row r="101" spans="1:17" x14ac:dyDescent="0.2">
      <c r="A101" t="s">
        <v>651</v>
      </c>
      <c r="B101" t="s">
        <v>144</v>
      </c>
      <c r="C101" s="7">
        <v>17</v>
      </c>
      <c r="D101" s="7"/>
      <c r="E101" s="7"/>
      <c r="F101" s="7"/>
      <c r="G101" s="7" t="s">
        <v>45</v>
      </c>
      <c r="H101" s="7"/>
      <c r="I101" s="15" t="s">
        <v>267</v>
      </c>
      <c r="M101" s="7" t="s">
        <v>45</v>
      </c>
      <c r="N101" s="7"/>
    </row>
    <row r="102" spans="1:17" x14ac:dyDescent="0.2">
      <c r="A102" t="s">
        <v>652</v>
      </c>
      <c r="B102" t="s">
        <v>144</v>
      </c>
      <c r="C102" s="7">
        <v>5</v>
      </c>
      <c r="D102" s="7"/>
      <c r="E102" s="7"/>
      <c r="F102" s="7"/>
      <c r="G102" s="7" t="s">
        <v>45</v>
      </c>
      <c r="H102" s="7"/>
      <c r="I102" s="15" t="s">
        <v>267</v>
      </c>
      <c r="M102" s="7" t="s">
        <v>45</v>
      </c>
      <c r="N102" s="7"/>
    </row>
    <row r="103" spans="1:17" x14ac:dyDescent="0.2">
      <c r="A103" t="s">
        <v>653</v>
      </c>
      <c r="B103" t="s">
        <v>144</v>
      </c>
      <c r="C103" s="7">
        <v>2.5</v>
      </c>
      <c r="D103" s="7">
        <v>2</v>
      </c>
      <c r="E103" s="7">
        <v>3</v>
      </c>
      <c r="F103" s="7"/>
      <c r="G103" s="7" t="s">
        <v>45</v>
      </c>
      <c r="H103" s="7" t="s">
        <v>178</v>
      </c>
      <c r="I103" s="15" t="s">
        <v>267</v>
      </c>
      <c r="M103" s="7" t="s">
        <v>41</v>
      </c>
      <c r="N103" s="7" t="s">
        <v>83</v>
      </c>
    </row>
    <row r="104" spans="1:17" x14ac:dyDescent="0.2">
      <c r="A104" t="s">
        <v>656</v>
      </c>
      <c r="B104" t="s">
        <v>66</v>
      </c>
      <c r="C104" s="7">
        <v>2</v>
      </c>
      <c r="D104" s="7"/>
      <c r="E104" s="7"/>
      <c r="F104" s="7"/>
      <c r="G104" s="7" t="s">
        <v>45</v>
      </c>
      <c r="H104" s="7"/>
      <c r="I104" s="15" t="s">
        <v>267</v>
      </c>
      <c r="M104" s="7" t="s">
        <v>45</v>
      </c>
      <c r="N104" s="7"/>
    </row>
    <row r="105" spans="1:17" x14ac:dyDescent="0.2">
      <c r="A105" t="s">
        <v>657</v>
      </c>
      <c r="B105" t="s">
        <v>13</v>
      </c>
      <c r="C105" s="7">
        <v>25</v>
      </c>
      <c r="D105" s="7">
        <v>20</v>
      </c>
      <c r="E105" s="7">
        <v>30</v>
      </c>
      <c r="F105" s="7"/>
      <c r="G105" s="7" t="s">
        <v>45</v>
      </c>
      <c r="H105" s="7" t="s">
        <v>178</v>
      </c>
      <c r="I105" s="15" t="s">
        <v>654</v>
      </c>
      <c r="M105" s="7" t="s">
        <v>41</v>
      </c>
      <c r="N105" s="7" t="s">
        <v>83</v>
      </c>
    </row>
    <row r="107" spans="1:17" x14ac:dyDescent="0.2">
      <c r="A107" s="2" t="s">
        <v>398</v>
      </c>
    </row>
    <row r="108" spans="1:17" x14ac:dyDescent="0.2">
      <c r="A108" t="s">
        <v>400</v>
      </c>
      <c r="B108" t="s">
        <v>133</v>
      </c>
      <c r="C108" s="20">
        <f t="shared" ref="C108:E112" si="0">C24</f>
        <v>6</v>
      </c>
      <c r="D108" s="20">
        <f t="shared" si="0"/>
        <v>2.4500000000000002</v>
      </c>
      <c r="E108" s="20">
        <f t="shared" si="0"/>
        <v>15.6</v>
      </c>
      <c r="G108" t="str">
        <f>G24</f>
        <v>constant</v>
      </c>
      <c r="H108" s="7" t="s">
        <v>178</v>
      </c>
      <c r="I108" s="15" t="s">
        <v>399</v>
      </c>
      <c r="M108" t="str">
        <f>M24</f>
        <v>triangular</v>
      </c>
      <c r="N108" s="7" t="s">
        <v>83</v>
      </c>
    </row>
    <row r="109" spans="1:17" x14ac:dyDescent="0.2">
      <c r="A109" t="s">
        <v>401</v>
      </c>
      <c r="B109" t="s">
        <v>306</v>
      </c>
      <c r="C109" s="20">
        <f t="shared" si="0"/>
        <v>19.5</v>
      </c>
      <c r="D109" s="20">
        <f t="shared" si="0"/>
        <v>8.75</v>
      </c>
      <c r="E109" s="20">
        <f t="shared" si="0"/>
        <v>40.200000000000003</v>
      </c>
      <c r="G109" t="str">
        <f>G25</f>
        <v>constant</v>
      </c>
      <c r="H109" s="7" t="s">
        <v>178</v>
      </c>
      <c r="I109" s="15" t="s">
        <v>399</v>
      </c>
      <c r="M109" t="str">
        <f>M25</f>
        <v>triangular</v>
      </c>
      <c r="N109" s="7" t="s">
        <v>83</v>
      </c>
    </row>
    <row r="110" spans="1:17" x14ac:dyDescent="0.2">
      <c r="A110" t="s">
        <v>402</v>
      </c>
      <c r="B110" t="s">
        <v>305</v>
      </c>
      <c r="C110" s="20">
        <f t="shared" si="0"/>
        <v>13</v>
      </c>
      <c r="D110" s="20">
        <f t="shared" si="0"/>
        <v>2.4500000000000002</v>
      </c>
      <c r="E110" s="20">
        <f t="shared" si="0"/>
        <v>28.2</v>
      </c>
      <c r="G110" t="str">
        <f>G26</f>
        <v>constant</v>
      </c>
      <c r="H110" s="7" t="s">
        <v>178</v>
      </c>
      <c r="I110" s="15" t="s">
        <v>399</v>
      </c>
      <c r="M110" t="str">
        <f>M26</f>
        <v>triangular</v>
      </c>
      <c r="N110" s="7" t="s">
        <v>83</v>
      </c>
    </row>
    <row r="111" spans="1:17" x14ac:dyDescent="0.2">
      <c r="A111" t="s">
        <v>403</v>
      </c>
      <c r="B111" t="s">
        <v>308</v>
      </c>
      <c r="C111" s="20">
        <f t="shared" si="0"/>
        <v>27.777777777777779</v>
      </c>
      <c r="D111" s="20">
        <f t="shared" si="0"/>
        <v>19.444444444444443</v>
      </c>
      <c r="E111" s="20">
        <f t="shared" si="0"/>
        <v>37.090909090909093</v>
      </c>
      <c r="G111" t="str">
        <f>G27</f>
        <v>constant</v>
      </c>
      <c r="H111" s="7" t="s">
        <v>178</v>
      </c>
      <c r="I111" s="15" t="s">
        <v>399</v>
      </c>
      <c r="M111" t="str">
        <f>M27</f>
        <v>uniform</v>
      </c>
      <c r="N111" s="7" t="s">
        <v>83</v>
      </c>
    </row>
    <row r="112" spans="1:17" x14ac:dyDescent="0.2">
      <c r="A112" t="s">
        <v>404</v>
      </c>
      <c r="B112" t="s">
        <v>309</v>
      </c>
      <c r="C112" s="20">
        <f t="shared" si="0"/>
        <v>43.577981651376149</v>
      </c>
      <c r="D112" s="20">
        <f t="shared" si="0"/>
        <v>22.29299363057325</v>
      </c>
      <c r="E112" s="20">
        <f t="shared" si="0"/>
        <v>52.682926829268297</v>
      </c>
      <c r="G112" t="str">
        <f>G28</f>
        <v>constant</v>
      </c>
      <c r="H112" s="7" t="s">
        <v>178</v>
      </c>
      <c r="I112" s="15" t="s">
        <v>399</v>
      </c>
      <c r="M112" t="str">
        <f>M28</f>
        <v>uniform</v>
      </c>
      <c r="N112" s="7" t="s">
        <v>83</v>
      </c>
    </row>
    <row r="113" spans="1:19" x14ac:dyDescent="0.2">
      <c r="A113" t="s">
        <v>407</v>
      </c>
      <c r="B113" t="s">
        <v>298</v>
      </c>
      <c r="C113" s="15">
        <f>C18</f>
        <v>50</v>
      </c>
      <c r="D113" s="15">
        <f>D18</f>
        <v>35</v>
      </c>
      <c r="E113" s="15">
        <f>E18</f>
        <v>60</v>
      </c>
      <c r="F113" s="15"/>
      <c r="G113" s="15" t="str">
        <f>G18</f>
        <v>constant</v>
      </c>
      <c r="H113" s="7" t="s">
        <v>178</v>
      </c>
      <c r="I113" s="15" t="s">
        <v>399</v>
      </c>
      <c r="M113" t="str">
        <f>M18</f>
        <v>uniform</v>
      </c>
      <c r="N113" s="7" t="s">
        <v>83</v>
      </c>
    </row>
    <row r="114" spans="1:19" x14ac:dyDescent="0.2">
      <c r="A114" t="s">
        <v>405</v>
      </c>
      <c r="B114" t="s">
        <v>304</v>
      </c>
      <c r="C114" s="15">
        <f>C17</f>
        <v>50</v>
      </c>
      <c r="D114" s="15">
        <f>D17</f>
        <v>35</v>
      </c>
      <c r="E114" s="15">
        <f>E17</f>
        <v>60</v>
      </c>
      <c r="F114" s="15"/>
      <c r="G114" s="15" t="str">
        <f>G17</f>
        <v>constant</v>
      </c>
      <c r="H114" s="7" t="s">
        <v>178</v>
      </c>
      <c r="I114" s="15" t="s">
        <v>399</v>
      </c>
      <c r="M114" t="str">
        <f>M17</f>
        <v>uniform</v>
      </c>
      <c r="N114" s="7" t="s">
        <v>83</v>
      </c>
    </row>
    <row r="115" spans="1:19" x14ac:dyDescent="0.2">
      <c r="A115" t="s">
        <v>406</v>
      </c>
      <c r="B115" t="s">
        <v>10</v>
      </c>
      <c r="C115" s="15">
        <f>C16</f>
        <v>14</v>
      </c>
      <c r="D115" s="15">
        <f>D16</f>
        <v>10</v>
      </c>
      <c r="E115" s="15">
        <f>E16</f>
        <v>20</v>
      </c>
      <c r="F115" s="15"/>
      <c r="G115" s="15" t="str">
        <f>G16</f>
        <v>constant</v>
      </c>
      <c r="H115" s="7" t="s">
        <v>178</v>
      </c>
      <c r="I115" s="15" t="s">
        <v>399</v>
      </c>
      <c r="M115" t="str">
        <f>M16</f>
        <v>uniform</v>
      </c>
      <c r="N115" s="7" t="s">
        <v>83</v>
      </c>
    </row>
    <row r="116" spans="1:19" s="15" customFormat="1" x14ac:dyDescent="0.2">
      <c r="M116"/>
    </row>
    <row r="117" spans="1:19" x14ac:dyDescent="0.2">
      <c r="A117" s="2" t="s">
        <v>660</v>
      </c>
      <c r="K117" s="15"/>
      <c r="L117" s="15"/>
      <c r="O117" s="15"/>
      <c r="P117" s="15"/>
      <c r="Q117" s="15"/>
      <c r="R117" s="15"/>
      <c r="S117" s="15"/>
    </row>
    <row r="118" spans="1:19" x14ac:dyDescent="0.2">
      <c r="A118" t="s">
        <v>635</v>
      </c>
      <c r="B118" t="s">
        <v>266</v>
      </c>
      <c r="C118" s="7">
        <v>180</v>
      </c>
      <c r="D118" s="7">
        <v>180</v>
      </c>
      <c r="E118" s="7">
        <v>270</v>
      </c>
      <c r="F118" s="7"/>
      <c r="G118" s="7" t="s">
        <v>45</v>
      </c>
      <c r="H118" s="7" t="s">
        <v>178</v>
      </c>
      <c r="I118" s="15" t="s">
        <v>337</v>
      </c>
      <c r="K118" s="15"/>
      <c r="L118" s="15"/>
      <c r="M118" s="7" t="s">
        <v>42</v>
      </c>
      <c r="N118" s="7" t="s">
        <v>83</v>
      </c>
      <c r="O118" s="15"/>
      <c r="P118" s="15"/>
      <c r="Q118" s="15"/>
      <c r="R118" s="15"/>
      <c r="S118" s="15"/>
    </row>
    <row r="119" spans="1:19" x14ac:dyDescent="0.2">
      <c r="A119" t="s">
        <v>636</v>
      </c>
      <c r="B119" t="s">
        <v>10</v>
      </c>
      <c r="C119" s="7">
        <v>55</v>
      </c>
      <c r="D119" s="7">
        <v>40</v>
      </c>
      <c r="E119" s="7">
        <v>70</v>
      </c>
      <c r="F119" s="7"/>
      <c r="G119" s="7" t="s">
        <v>45</v>
      </c>
      <c r="H119" s="7" t="s">
        <v>178</v>
      </c>
      <c r="I119" s="15" t="s">
        <v>281</v>
      </c>
      <c r="K119" s="15"/>
      <c r="L119" s="15"/>
      <c r="M119" s="7" t="s">
        <v>41</v>
      </c>
      <c r="N119" s="7" t="s">
        <v>83</v>
      </c>
      <c r="O119" s="15"/>
      <c r="P119" s="15"/>
      <c r="Q119" s="15"/>
      <c r="R119" s="15"/>
      <c r="S119" s="15"/>
    </row>
    <row r="120" spans="1:19" x14ac:dyDescent="0.2">
      <c r="A120" t="s">
        <v>637</v>
      </c>
      <c r="B120" t="s">
        <v>298</v>
      </c>
      <c r="C120" s="7">
        <v>70</v>
      </c>
      <c r="D120" s="7">
        <v>60</v>
      </c>
      <c r="E120" s="7">
        <v>80</v>
      </c>
      <c r="F120" s="7"/>
      <c r="G120" s="7" t="s">
        <v>45</v>
      </c>
      <c r="H120" s="7" t="s">
        <v>178</v>
      </c>
      <c r="I120" s="15" t="s">
        <v>257</v>
      </c>
      <c r="K120" s="15"/>
      <c r="L120" s="15"/>
      <c r="M120" s="7" t="s">
        <v>42</v>
      </c>
      <c r="N120" s="7" t="s">
        <v>83</v>
      </c>
      <c r="O120" s="15"/>
      <c r="P120" s="15"/>
      <c r="Q120" s="15"/>
      <c r="R120" s="15"/>
      <c r="S120" s="15"/>
    </row>
    <row r="121" spans="1:19" x14ac:dyDescent="0.2">
      <c r="A121" s="15" t="s">
        <v>638</v>
      </c>
      <c r="B121" t="s">
        <v>239</v>
      </c>
      <c r="C121" s="7">
        <v>20</v>
      </c>
      <c r="D121" s="7">
        <v>0</v>
      </c>
      <c r="E121" s="7">
        <v>30</v>
      </c>
      <c r="F121" s="7"/>
      <c r="G121" s="7" t="s">
        <v>45</v>
      </c>
      <c r="H121" s="7" t="s">
        <v>178</v>
      </c>
      <c r="I121" s="15" t="s">
        <v>219</v>
      </c>
      <c r="K121" s="15"/>
      <c r="L121" s="15"/>
      <c r="M121" s="7" t="s">
        <v>42</v>
      </c>
      <c r="N121" s="7" t="s">
        <v>83</v>
      </c>
      <c r="O121" s="15"/>
      <c r="P121" s="15"/>
      <c r="Q121" s="15"/>
      <c r="R121" s="15"/>
      <c r="S121" s="15"/>
    </row>
    <row r="122" spans="1:19" s="15" customFormat="1" x14ac:dyDescent="0.2">
      <c r="A122" s="15" t="s">
        <v>639</v>
      </c>
      <c r="B122" s="15" t="s">
        <v>367</v>
      </c>
      <c r="C122" s="7">
        <v>80</v>
      </c>
      <c r="D122" s="7">
        <v>70</v>
      </c>
      <c r="E122" s="7">
        <v>90</v>
      </c>
      <c r="F122" s="7"/>
      <c r="G122" s="7" t="s">
        <v>45</v>
      </c>
      <c r="H122" s="7" t="s">
        <v>178</v>
      </c>
      <c r="I122" t="s">
        <v>368</v>
      </c>
      <c r="M122" s="7" t="s">
        <v>42</v>
      </c>
      <c r="N122" s="7" t="s">
        <v>83</v>
      </c>
    </row>
    <row r="123" spans="1:19" x14ac:dyDescent="0.2">
      <c r="A123" t="s">
        <v>640</v>
      </c>
      <c r="B123" t="s">
        <v>254</v>
      </c>
      <c r="C123" s="7">
        <v>0.5</v>
      </c>
      <c r="D123" s="7">
        <v>0</v>
      </c>
      <c r="E123" s="7">
        <v>1.1000000000000001</v>
      </c>
      <c r="F123" s="7"/>
      <c r="G123" s="7" t="s">
        <v>45</v>
      </c>
      <c r="H123" s="7" t="s">
        <v>178</v>
      </c>
      <c r="I123" s="15" t="s">
        <v>219</v>
      </c>
      <c r="K123" s="15"/>
      <c r="L123" s="15"/>
      <c r="M123" s="7" t="s">
        <v>42</v>
      </c>
      <c r="N123" s="7" t="s">
        <v>83</v>
      </c>
      <c r="O123" s="15"/>
      <c r="P123" s="15"/>
      <c r="Q123" s="15"/>
      <c r="R123" s="15"/>
      <c r="S123" s="15"/>
    </row>
    <row r="124" spans="1:19" x14ac:dyDescent="0.2">
      <c r="A124" t="s">
        <v>666</v>
      </c>
      <c r="B124" t="s">
        <v>66</v>
      </c>
      <c r="C124" s="7">
        <v>1</v>
      </c>
      <c r="D124" s="7"/>
      <c r="E124" s="7"/>
      <c r="F124" s="7"/>
      <c r="G124" s="7" t="s">
        <v>45</v>
      </c>
      <c r="H124" s="7"/>
      <c r="I124" s="15" t="s">
        <v>267</v>
      </c>
      <c r="K124" s="15"/>
      <c r="L124" s="15"/>
      <c r="M124" s="7" t="s">
        <v>45</v>
      </c>
      <c r="N124" s="7"/>
      <c r="O124" s="15"/>
      <c r="P124" s="15"/>
      <c r="Q124" s="15"/>
      <c r="R124" s="15"/>
      <c r="S124" s="15"/>
    </row>
    <row r="125" spans="1:19" x14ac:dyDescent="0.2">
      <c r="A125" t="s">
        <v>663</v>
      </c>
      <c r="B125" t="s">
        <v>144</v>
      </c>
      <c r="C125" s="7">
        <v>0.6</v>
      </c>
      <c r="D125" s="7">
        <v>0.45</v>
      </c>
      <c r="E125" s="7">
        <v>0.75</v>
      </c>
      <c r="F125" s="7"/>
      <c r="G125" s="7" t="s">
        <v>45</v>
      </c>
      <c r="H125" s="7" t="s">
        <v>178</v>
      </c>
      <c r="I125" s="15" t="s">
        <v>267</v>
      </c>
      <c r="K125" s="15"/>
      <c r="L125" s="15"/>
      <c r="M125" s="7" t="s">
        <v>41</v>
      </c>
      <c r="N125" s="7" t="s">
        <v>83</v>
      </c>
      <c r="O125" s="15"/>
      <c r="P125" s="15"/>
      <c r="Q125" s="15"/>
      <c r="R125" s="15"/>
      <c r="S125" s="15"/>
    </row>
    <row r="126" spans="1:19" x14ac:dyDescent="0.2">
      <c r="A126" t="s">
        <v>661</v>
      </c>
      <c r="B126" t="s">
        <v>144</v>
      </c>
      <c r="C126" s="7">
        <v>19.329999999999998</v>
      </c>
      <c r="D126" s="7"/>
      <c r="E126" s="7"/>
      <c r="F126" s="7"/>
      <c r="G126" s="7" t="s">
        <v>45</v>
      </c>
      <c r="H126" s="7"/>
      <c r="I126" s="15" t="s">
        <v>267</v>
      </c>
      <c r="K126" s="15"/>
      <c r="L126" s="15"/>
      <c r="M126" s="7" t="s">
        <v>45</v>
      </c>
      <c r="N126" s="7"/>
      <c r="O126" s="15"/>
      <c r="P126" s="15"/>
      <c r="Q126" s="15"/>
      <c r="R126" s="15"/>
      <c r="S126" s="15"/>
    </row>
    <row r="127" spans="1:19" x14ac:dyDescent="0.2">
      <c r="A127" t="s">
        <v>662</v>
      </c>
      <c r="B127" t="s">
        <v>144</v>
      </c>
      <c r="C127" s="7">
        <v>22.344999999999999</v>
      </c>
      <c r="D127" s="7"/>
      <c r="E127" s="7"/>
      <c r="F127" s="7"/>
      <c r="G127" s="7" t="s">
        <v>45</v>
      </c>
      <c r="H127" s="7"/>
      <c r="I127" s="15" t="s">
        <v>267</v>
      </c>
      <c r="K127" s="15"/>
      <c r="L127" s="15"/>
      <c r="M127" s="7" t="s">
        <v>45</v>
      </c>
      <c r="N127" s="7"/>
      <c r="O127" s="15"/>
      <c r="P127" s="15"/>
      <c r="Q127" s="15"/>
      <c r="R127" s="15"/>
      <c r="S127" s="15"/>
    </row>
    <row r="128" spans="1:19" x14ac:dyDescent="0.2">
      <c r="A128" t="s">
        <v>664</v>
      </c>
      <c r="B128" t="s">
        <v>66</v>
      </c>
      <c r="C128" s="7">
        <v>1</v>
      </c>
      <c r="D128" s="7"/>
      <c r="E128" s="7"/>
      <c r="F128" s="7"/>
      <c r="G128" s="7" t="s">
        <v>45</v>
      </c>
      <c r="H128" s="7"/>
      <c r="I128" s="15" t="s">
        <v>267</v>
      </c>
      <c r="K128" s="15"/>
      <c r="L128" s="15"/>
      <c r="M128" s="7" t="s">
        <v>45</v>
      </c>
      <c r="N128" s="7"/>
      <c r="O128" s="15"/>
      <c r="P128" s="15"/>
      <c r="Q128" s="15"/>
      <c r="R128" s="15"/>
      <c r="S128" s="15"/>
    </row>
    <row r="129" spans="1:19" x14ac:dyDescent="0.2">
      <c r="A129" t="s">
        <v>665</v>
      </c>
      <c r="B129" t="s">
        <v>144</v>
      </c>
      <c r="C129" s="7">
        <v>0.6</v>
      </c>
      <c r="D129" s="7">
        <v>0.45</v>
      </c>
      <c r="E129" s="7">
        <v>0.75</v>
      </c>
      <c r="F129" s="7"/>
      <c r="G129" s="7" t="s">
        <v>45</v>
      </c>
      <c r="H129" s="7" t="s">
        <v>178</v>
      </c>
      <c r="I129" s="15" t="s">
        <v>267</v>
      </c>
      <c r="K129" s="15"/>
      <c r="L129" s="15"/>
      <c r="M129" s="7" t="s">
        <v>41</v>
      </c>
      <c r="N129" s="7" t="s">
        <v>83</v>
      </c>
      <c r="O129" s="15"/>
      <c r="P129" s="15"/>
      <c r="Q129" s="15"/>
      <c r="R129" s="15"/>
      <c r="S129" s="15"/>
    </row>
    <row r="130" spans="1:19" x14ac:dyDescent="0.2">
      <c r="A130" t="s">
        <v>641</v>
      </c>
      <c r="B130" t="s">
        <v>144</v>
      </c>
      <c r="C130" s="7">
        <v>19.329999999999998</v>
      </c>
      <c r="D130" s="7"/>
      <c r="E130" s="7"/>
      <c r="F130" s="7"/>
      <c r="G130" s="7" t="s">
        <v>45</v>
      </c>
      <c r="H130" s="7"/>
      <c r="I130" s="15" t="s">
        <v>267</v>
      </c>
      <c r="K130" s="15"/>
      <c r="L130" s="15"/>
      <c r="M130" s="7" t="s">
        <v>45</v>
      </c>
      <c r="N130" s="7"/>
      <c r="O130" s="15"/>
      <c r="P130" s="15"/>
      <c r="Q130" s="15"/>
      <c r="R130" s="15"/>
      <c r="S130" s="15"/>
    </row>
    <row r="131" spans="1:19" x14ac:dyDescent="0.2">
      <c r="A131" t="s">
        <v>642</v>
      </c>
      <c r="B131" t="s">
        <v>144</v>
      </c>
      <c r="C131" s="7">
        <v>22.344999999999999</v>
      </c>
      <c r="D131" s="7"/>
      <c r="E131" s="7"/>
      <c r="F131" s="7"/>
      <c r="G131" s="7" t="s">
        <v>45</v>
      </c>
      <c r="H131" s="7"/>
      <c r="I131" s="15" t="s">
        <v>267</v>
      </c>
      <c r="K131" s="15"/>
      <c r="L131" s="15"/>
      <c r="M131" s="7" t="s">
        <v>45</v>
      </c>
      <c r="N131" s="7"/>
      <c r="O131" s="15"/>
      <c r="P131" s="15"/>
      <c r="Q131" s="15"/>
      <c r="R131" s="15"/>
      <c r="S131" s="15"/>
    </row>
    <row r="132" spans="1:19" x14ac:dyDescent="0.2">
      <c r="C132" s="15"/>
      <c r="D132" s="15"/>
      <c r="E132" s="15"/>
      <c r="F132" s="15"/>
      <c r="G132" s="15"/>
      <c r="H132" s="15"/>
      <c r="J132" s="15"/>
      <c r="K132" s="15"/>
      <c r="L132" s="15"/>
      <c r="N132" s="15"/>
      <c r="O132" s="15"/>
      <c r="P132" s="15"/>
      <c r="Q132" s="15"/>
      <c r="R132" s="15"/>
      <c r="S132" s="15"/>
    </row>
    <row r="133" spans="1:19" x14ac:dyDescent="0.2">
      <c r="A133" s="2" t="s">
        <v>667</v>
      </c>
      <c r="K133" s="15"/>
      <c r="L133" s="15"/>
      <c r="O133" s="15"/>
      <c r="P133" s="15"/>
      <c r="Q133" s="15"/>
      <c r="R133" s="15"/>
      <c r="S133" s="15"/>
    </row>
    <row r="134" spans="1:19" x14ac:dyDescent="0.2">
      <c r="A134" t="s">
        <v>668</v>
      </c>
      <c r="B134" t="s">
        <v>266</v>
      </c>
      <c r="C134" s="7">
        <v>3</v>
      </c>
      <c r="D134" s="7">
        <v>1</v>
      </c>
      <c r="E134" s="7">
        <v>5</v>
      </c>
      <c r="F134" s="7"/>
      <c r="G134" s="7" t="s">
        <v>45</v>
      </c>
      <c r="H134" s="7" t="s">
        <v>178</v>
      </c>
      <c r="I134" s="15" t="s">
        <v>623</v>
      </c>
      <c r="K134" s="15"/>
      <c r="L134" s="15"/>
      <c r="M134" s="7" t="s">
        <v>41</v>
      </c>
      <c r="N134" s="7" t="s">
        <v>83</v>
      </c>
      <c r="O134" s="15"/>
      <c r="P134" s="15"/>
      <c r="Q134" s="15"/>
      <c r="R134" s="15"/>
      <c r="S134" s="15"/>
    </row>
    <row r="135" spans="1:19" x14ac:dyDescent="0.2">
      <c r="A135" t="s">
        <v>669</v>
      </c>
      <c r="B135" t="s">
        <v>298</v>
      </c>
      <c r="C135" s="7">
        <v>70</v>
      </c>
      <c r="D135" s="7">
        <v>60</v>
      </c>
      <c r="E135" s="7">
        <v>80</v>
      </c>
      <c r="F135" s="7"/>
      <c r="G135" s="7" t="s">
        <v>45</v>
      </c>
      <c r="H135" s="7" t="s">
        <v>178</v>
      </c>
      <c r="I135" s="15" t="s">
        <v>257</v>
      </c>
      <c r="K135" s="15"/>
      <c r="L135" s="15"/>
      <c r="M135" s="7" t="s">
        <v>42</v>
      </c>
      <c r="N135" s="7" t="s">
        <v>83</v>
      </c>
      <c r="O135" s="15"/>
      <c r="P135" s="15"/>
      <c r="Q135" s="15"/>
      <c r="R135" s="15"/>
      <c r="S135" s="15"/>
    </row>
    <row r="136" spans="1:19" x14ac:dyDescent="0.2">
      <c r="A136" t="s">
        <v>670</v>
      </c>
      <c r="B136" t="s">
        <v>239</v>
      </c>
      <c r="C136" s="7">
        <v>80</v>
      </c>
      <c r="D136" s="7">
        <v>80</v>
      </c>
      <c r="E136" s="7">
        <v>100</v>
      </c>
      <c r="F136" s="7"/>
      <c r="G136" s="7" t="s">
        <v>45</v>
      </c>
      <c r="H136" s="7"/>
      <c r="I136" s="15" t="s">
        <v>219</v>
      </c>
      <c r="K136" s="15"/>
      <c r="L136" s="15"/>
      <c r="M136" s="7" t="s">
        <v>42</v>
      </c>
      <c r="N136" s="7"/>
      <c r="O136" s="15"/>
      <c r="P136" s="15"/>
      <c r="Q136" s="15"/>
      <c r="R136" s="15"/>
      <c r="S136" s="15"/>
    </row>
    <row r="137" spans="1:19" s="15" customFormat="1" x14ac:dyDescent="0.2">
      <c r="A137" s="15" t="s">
        <v>689</v>
      </c>
      <c r="B137" s="15" t="s">
        <v>66</v>
      </c>
      <c r="C137" s="15" t="str">
        <f>summary!B75</f>
        <v>no</v>
      </c>
      <c r="M137"/>
    </row>
    <row r="138" spans="1:19" s="15" customFormat="1" x14ac:dyDescent="0.2">
      <c r="A138" s="15" t="s">
        <v>671</v>
      </c>
      <c r="B138" s="15" t="s">
        <v>367</v>
      </c>
      <c r="C138" s="7">
        <v>80</v>
      </c>
      <c r="D138" s="7">
        <v>70</v>
      </c>
      <c r="E138" s="7">
        <v>90</v>
      </c>
      <c r="F138" s="7"/>
      <c r="G138" s="7" t="s">
        <v>45</v>
      </c>
      <c r="H138" s="7" t="s">
        <v>178</v>
      </c>
      <c r="I138" t="s">
        <v>368</v>
      </c>
      <c r="M138" s="7" t="s">
        <v>42</v>
      </c>
      <c r="N138" s="7" t="s">
        <v>83</v>
      </c>
    </row>
    <row r="139" spans="1:19" x14ac:dyDescent="0.2">
      <c r="A139" t="s">
        <v>672</v>
      </c>
      <c r="B139" t="s">
        <v>254</v>
      </c>
      <c r="C139" s="7">
        <v>0</v>
      </c>
      <c r="D139" s="7">
        <v>0</v>
      </c>
      <c r="E139" s="7">
        <v>0.1</v>
      </c>
      <c r="F139" s="7"/>
      <c r="G139" s="7" t="s">
        <v>45</v>
      </c>
      <c r="H139" s="7" t="s">
        <v>178</v>
      </c>
      <c r="I139" s="15" t="s">
        <v>219</v>
      </c>
      <c r="K139" s="15"/>
      <c r="L139" s="15"/>
      <c r="M139" s="7" t="s">
        <v>41</v>
      </c>
      <c r="N139" s="7" t="s">
        <v>83</v>
      </c>
      <c r="O139" s="15"/>
      <c r="P139" s="15"/>
      <c r="Q139" s="15"/>
      <c r="R139" s="15"/>
      <c r="S139" s="15"/>
    </row>
    <row r="140" spans="1:19" x14ac:dyDescent="0.2">
      <c r="A140" t="s">
        <v>673</v>
      </c>
      <c r="B140" t="s">
        <v>66</v>
      </c>
      <c r="C140" s="7">
        <v>1</v>
      </c>
      <c r="D140" s="7"/>
      <c r="E140" s="7"/>
      <c r="F140" s="7"/>
      <c r="G140" s="7" t="s">
        <v>45</v>
      </c>
      <c r="H140" s="7"/>
      <c r="I140" s="15" t="s">
        <v>267</v>
      </c>
      <c r="K140" s="15"/>
      <c r="L140" s="15"/>
      <c r="M140" s="7" t="s">
        <v>45</v>
      </c>
      <c r="N140" s="7"/>
      <c r="O140" s="15"/>
      <c r="P140" s="15"/>
      <c r="Q140" s="15"/>
      <c r="R140" s="15"/>
      <c r="S140" s="15"/>
    </row>
    <row r="141" spans="1:19" x14ac:dyDescent="0.2">
      <c r="A141" t="s">
        <v>674</v>
      </c>
      <c r="B141" t="s">
        <v>144</v>
      </c>
      <c r="C141" s="7">
        <v>17.489999999999998</v>
      </c>
      <c r="D141" s="7"/>
      <c r="E141" s="7"/>
      <c r="F141" s="7"/>
      <c r="G141" s="7" t="s">
        <v>45</v>
      </c>
      <c r="H141" s="7"/>
      <c r="I141" s="15" t="s">
        <v>267</v>
      </c>
      <c r="M141" s="7" t="s">
        <v>45</v>
      </c>
      <c r="N141" s="7"/>
    </row>
    <row r="142" spans="1:19" x14ac:dyDescent="0.2">
      <c r="A142" t="s">
        <v>675</v>
      </c>
      <c r="B142" t="s">
        <v>144</v>
      </c>
      <c r="C142" s="7">
        <v>12.414999999999999</v>
      </c>
      <c r="D142" s="7"/>
      <c r="E142" s="7"/>
      <c r="F142" s="7"/>
      <c r="G142" s="7" t="s">
        <v>45</v>
      </c>
      <c r="H142" s="7"/>
      <c r="I142" s="15" t="s">
        <v>267</v>
      </c>
      <c r="M142" s="7" t="s">
        <v>45</v>
      </c>
      <c r="N142" s="7"/>
    </row>
    <row r="143" spans="1:19" x14ac:dyDescent="0.2">
      <c r="A143" t="s">
        <v>676</v>
      </c>
      <c r="B143" t="s">
        <v>144</v>
      </c>
      <c r="C143" s="7">
        <v>1.5</v>
      </c>
      <c r="D143" s="7">
        <v>1.2</v>
      </c>
      <c r="E143" s="7">
        <v>1.8</v>
      </c>
      <c r="F143" s="7"/>
      <c r="G143" s="7" t="s">
        <v>45</v>
      </c>
      <c r="H143" s="7" t="s">
        <v>178</v>
      </c>
      <c r="I143" s="15" t="s">
        <v>494</v>
      </c>
      <c r="M143" s="7" t="s">
        <v>41</v>
      </c>
      <c r="N143" s="7" t="s">
        <v>83</v>
      </c>
    </row>
    <row r="144" spans="1:19" x14ac:dyDescent="0.2">
      <c r="C144" s="7"/>
      <c r="D144" s="7"/>
      <c r="E144" s="7"/>
      <c r="F144" s="7"/>
      <c r="G144" s="7"/>
      <c r="H144" s="7"/>
      <c r="M144" s="7"/>
      <c r="N144" s="7"/>
    </row>
    <row r="145" spans="1:14" x14ac:dyDescent="0.2">
      <c r="A145" s="2" t="s">
        <v>165</v>
      </c>
    </row>
    <row r="146" spans="1:14" x14ac:dyDescent="0.2">
      <c r="A146" t="s">
        <v>223</v>
      </c>
      <c r="B146" t="s">
        <v>224</v>
      </c>
      <c r="C146" s="10">
        <v>803</v>
      </c>
      <c r="D146" s="7">
        <v>802</v>
      </c>
      <c r="E146" s="7">
        <v>870</v>
      </c>
      <c r="F146" s="7"/>
      <c r="G146" s="7" t="s">
        <v>45</v>
      </c>
      <c r="H146" s="7" t="s">
        <v>178</v>
      </c>
      <c r="I146" s="15" t="s">
        <v>225</v>
      </c>
      <c r="M146" s="7" t="s">
        <v>42</v>
      </c>
      <c r="N146" s="7" t="s">
        <v>83</v>
      </c>
    </row>
    <row r="147" spans="1:14" x14ac:dyDescent="0.2">
      <c r="A147" t="s">
        <v>539</v>
      </c>
      <c r="B147" t="s">
        <v>491</v>
      </c>
      <c r="C147" s="10">
        <v>2750</v>
      </c>
      <c r="D147" s="7">
        <v>2500</v>
      </c>
      <c r="E147" s="7">
        <v>3000</v>
      </c>
      <c r="F147" s="7"/>
      <c r="G147" s="7" t="s">
        <v>45</v>
      </c>
      <c r="H147" s="7" t="s">
        <v>178</v>
      </c>
      <c r="I147" s="15" t="s">
        <v>280</v>
      </c>
      <c r="M147" s="7" t="s">
        <v>41</v>
      </c>
      <c r="N147" s="7" t="s">
        <v>83</v>
      </c>
    </row>
    <row r="148" spans="1:14" x14ac:dyDescent="0.2">
      <c r="A148" t="s">
        <v>540</v>
      </c>
      <c r="B148" t="s">
        <v>491</v>
      </c>
      <c r="C148" s="10">
        <v>500</v>
      </c>
      <c r="D148" s="7"/>
      <c r="E148" s="7"/>
      <c r="F148" s="7"/>
      <c r="G148" s="7" t="s">
        <v>45</v>
      </c>
      <c r="H148" s="7"/>
      <c r="I148" s="15" t="s">
        <v>280</v>
      </c>
      <c r="M148" s="7" t="s">
        <v>45</v>
      </c>
      <c r="N148" s="7"/>
    </row>
    <row r="149" spans="1:14" x14ac:dyDescent="0.2">
      <c r="A149" t="s">
        <v>553</v>
      </c>
      <c r="B149" t="s">
        <v>491</v>
      </c>
      <c r="C149" s="10">
        <v>60</v>
      </c>
      <c r="D149" s="7"/>
      <c r="E149" s="7"/>
      <c r="F149" s="7"/>
      <c r="G149" s="7" t="s">
        <v>45</v>
      </c>
      <c r="H149" s="7"/>
      <c r="I149" s="15" t="s">
        <v>267</v>
      </c>
      <c r="M149" s="7" t="s">
        <v>45</v>
      </c>
      <c r="N149" s="7"/>
    </row>
    <row r="150" spans="1:14" x14ac:dyDescent="0.2">
      <c r="A150" t="s">
        <v>493</v>
      </c>
      <c r="B150" t="s">
        <v>144</v>
      </c>
      <c r="C150" s="10">
        <v>0.3</v>
      </c>
      <c r="D150" s="7">
        <v>0.15</v>
      </c>
      <c r="E150" s="7">
        <v>0.45</v>
      </c>
      <c r="F150" s="7"/>
      <c r="G150" s="7" t="s">
        <v>45</v>
      </c>
      <c r="H150" s="7" t="s">
        <v>178</v>
      </c>
      <c r="I150" s="15" t="s">
        <v>494</v>
      </c>
      <c r="M150" s="7" t="s">
        <v>41</v>
      </c>
      <c r="N150" s="7" t="s">
        <v>83</v>
      </c>
    </row>
    <row r="152" spans="1:14" x14ac:dyDescent="0.2">
      <c r="A152" t="s">
        <v>526</v>
      </c>
      <c r="B152" t="s">
        <v>505</v>
      </c>
      <c r="C152" s="10">
        <v>300</v>
      </c>
      <c r="D152" s="7">
        <v>218</v>
      </c>
      <c r="E152" s="7">
        <v>385</v>
      </c>
      <c r="F152" s="7"/>
      <c r="G152" s="7" t="s">
        <v>45</v>
      </c>
      <c r="H152" s="7" t="s">
        <v>178</v>
      </c>
      <c r="I152" s="15" t="s">
        <v>544</v>
      </c>
      <c r="M152" s="7" t="s">
        <v>41</v>
      </c>
      <c r="N152" s="7" t="s">
        <v>83</v>
      </c>
    </row>
    <row r="153" spans="1:14" x14ac:dyDescent="0.2">
      <c r="A153" t="s">
        <v>495</v>
      </c>
      <c r="B153" t="s">
        <v>496</v>
      </c>
      <c r="C153" s="10">
        <v>20</v>
      </c>
      <c r="D153" s="7">
        <v>10</v>
      </c>
      <c r="E153" s="7">
        <v>30</v>
      </c>
      <c r="F153" s="7"/>
      <c r="G153" s="7" t="s">
        <v>45</v>
      </c>
      <c r="H153" s="7" t="s">
        <v>178</v>
      </c>
      <c r="I153" s="15" t="s">
        <v>494</v>
      </c>
      <c r="M153" s="7" t="s">
        <v>41</v>
      </c>
      <c r="N153" s="7" t="s">
        <v>83</v>
      </c>
    </row>
    <row r="154" spans="1:14" x14ac:dyDescent="0.2">
      <c r="A154" t="s">
        <v>519</v>
      </c>
      <c r="B154" t="s">
        <v>520</v>
      </c>
      <c r="C154" s="10">
        <v>2.64</v>
      </c>
      <c r="D154" s="7">
        <v>2.2599999999999998</v>
      </c>
      <c r="E154" s="7">
        <v>3.58</v>
      </c>
      <c r="F154" s="7"/>
      <c r="G154" s="7" t="s">
        <v>45</v>
      </c>
      <c r="H154" s="7" t="s">
        <v>178</v>
      </c>
      <c r="I154" s="15" t="s">
        <v>521</v>
      </c>
      <c r="M154" s="7" t="s">
        <v>41</v>
      </c>
      <c r="N154" s="7" t="s">
        <v>83</v>
      </c>
    </row>
    <row r="155" spans="1:14" x14ac:dyDescent="0.2">
      <c r="A155" t="s">
        <v>506</v>
      </c>
      <c r="B155" t="s">
        <v>507</v>
      </c>
    </row>
    <row r="156" spans="1:14" x14ac:dyDescent="0.2">
      <c r="A156" t="s">
        <v>545</v>
      </c>
      <c r="B156" t="s">
        <v>527</v>
      </c>
      <c r="C156" s="10">
        <v>4.33</v>
      </c>
      <c r="D156" s="7">
        <v>3.07</v>
      </c>
      <c r="E156" s="7">
        <v>5.5</v>
      </c>
      <c r="F156" s="7"/>
      <c r="G156" s="7" t="s">
        <v>45</v>
      </c>
      <c r="H156" s="7" t="s">
        <v>178</v>
      </c>
      <c r="I156" s="15" t="s">
        <v>544</v>
      </c>
      <c r="M156" s="7" t="s">
        <v>41</v>
      </c>
      <c r="N156" s="7" t="s">
        <v>83</v>
      </c>
    </row>
    <row r="157" spans="1:14" x14ac:dyDescent="0.2">
      <c r="A157" t="s">
        <v>546</v>
      </c>
      <c r="B157" t="s">
        <v>527</v>
      </c>
      <c r="C157" s="10">
        <v>0.65</v>
      </c>
      <c r="D157" s="7">
        <v>0.57999999999999996</v>
      </c>
      <c r="E157" s="7">
        <v>0.71</v>
      </c>
      <c r="F157" s="7"/>
      <c r="G157" s="7" t="s">
        <v>45</v>
      </c>
      <c r="H157" s="7" t="s">
        <v>178</v>
      </c>
      <c r="I157" s="15" t="s">
        <v>544</v>
      </c>
      <c r="M157" s="7" t="s">
        <v>41</v>
      </c>
      <c r="N157" s="7" t="s">
        <v>83</v>
      </c>
    </row>
    <row r="158" spans="1:14" x14ac:dyDescent="0.2">
      <c r="A158" t="s">
        <v>528</v>
      </c>
      <c r="B158" t="s">
        <v>505</v>
      </c>
      <c r="C158" s="7">
        <v>0.53</v>
      </c>
      <c r="D158" s="7">
        <v>0.51</v>
      </c>
      <c r="E158" s="7">
        <v>0.55000000000000004</v>
      </c>
      <c r="F158" s="7"/>
      <c r="G158" s="7" t="s">
        <v>45</v>
      </c>
      <c r="H158" s="7" t="s">
        <v>178</v>
      </c>
      <c r="I158" s="15" t="s">
        <v>544</v>
      </c>
      <c r="K158" s="15"/>
      <c r="L158" s="15"/>
      <c r="M158" s="7" t="s">
        <v>41</v>
      </c>
      <c r="N158" s="7" t="s">
        <v>83</v>
      </c>
    </row>
    <row r="159" spans="1:14" x14ac:dyDescent="0.2">
      <c r="A159" t="s">
        <v>541</v>
      </c>
      <c r="B159" t="s">
        <v>520</v>
      </c>
      <c r="C159" s="7">
        <v>0.63</v>
      </c>
      <c r="D159" s="7">
        <v>0.31</v>
      </c>
      <c r="E159" s="7">
        <v>1.24</v>
      </c>
      <c r="F159" s="7"/>
      <c r="G159" s="7" t="s">
        <v>45</v>
      </c>
      <c r="H159" s="7" t="s">
        <v>178</v>
      </c>
      <c r="I159" s="15" t="s">
        <v>542</v>
      </c>
      <c r="K159" s="15"/>
      <c r="L159" s="15"/>
      <c r="M159" s="7" t="s">
        <v>41</v>
      </c>
      <c r="N159" s="7" t="s">
        <v>83</v>
      </c>
    </row>
    <row r="160" spans="1:14" x14ac:dyDescent="0.2">
      <c r="A160" t="s">
        <v>529</v>
      </c>
      <c r="B160" t="s">
        <v>527</v>
      </c>
      <c r="C160" s="7">
        <v>1.97</v>
      </c>
      <c r="D160" s="7">
        <v>1.93</v>
      </c>
      <c r="E160" s="7">
        <v>2.0099999999999998</v>
      </c>
      <c r="F160" s="7"/>
      <c r="G160" s="7" t="s">
        <v>45</v>
      </c>
      <c r="H160" s="7" t="s">
        <v>178</v>
      </c>
      <c r="I160" s="15" t="s">
        <v>544</v>
      </c>
      <c r="M160" s="7" t="s">
        <v>41</v>
      </c>
      <c r="N160" s="7" t="s">
        <v>83</v>
      </c>
    </row>
    <row r="161" spans="1:14" x14ac:dyDescent="0.2">
      <c r="A161" t="s">
        <v>555</v>
      </c>
      <c r="B161" t="s">
        <v>527</v>
      </c>
      <c r="C161" s="7">
        <v>1.4999999999999999E-2</v>
      </c>
      <c r="D161" s="7">
        <v>1.2E-2</v>
      </c>
      <c r="E161" s="7">
        <v>1.7999999999999999E-2</v>
      </c>
      <c r="F161" s="7"/>
      <c r="G161" s="7" t="s">
        <v>45</v>
      </c>
      <c r="H161" s="7" t="s">
        <v>178</v>
      </c>
      <c r="I161" s="15" t="s">
        <v>544</v>
      </c>
      <c r="M161" s="7" t="s">
        <v>41</v>
      </c>
      <c r="N161" s="7" t="s">
        <v>83</v>
      </c>
    </row>
    <row r="162" spans="1:14" x14ac:dyDescent="0.2">
      <c r="A162" t="s">
        <v>556</v>
      </c>
      <c r="B162" t="s">
        <v>74</v>
      </c>
      <c r="C162" s="7">
        <v>1600</v>
      </c>
      <c r="D162" s="7">
        <v>1520</v>
      </c>
      <c r="E162" s="7">
        <v>1680</v>
      </c>
      <c r="F162" s="7"/>
      <c r="G162" s="7" t="s">
        <v>45</v>
      </c>
      <c r="H162" s="7" t="s">
        <v>178</v>
      </c>
      <c r="M162" s="7" t="s">
        <v>41</v>
      </c>
      <c r="N162" s="7" t="s">
        <v>83</v>
      </c>
    </row>
    <row r="164" spans="1:14" x14ac:dyDescent="0.2">
      <c r="A164" t="s">
        <v>497</v>
      </c>
      <c r="B164" t="s">
        <v>498</v>
      </c>
      <c r="C164" s="7">
        <v>194</v>
      </c>
      <c r="G164" s="7" t="s">
        <v>45</v>
      </c>
      <c r="H164" s="7"/>
      <c r="M164" s="7" t="s">
        <v>45</v>
      </c>
      <c r="N164" s="7"/>
    </row>
    <row r="165" spans="1:14" x14ac:dyDescent="0.2">
      <c r="A165" t="s">
        <v>601</v>
      </c>
      <c r="B165" t="s">
        <v>602</v>
      </c>
      <c r="C165" s="7">
        <v>2.665</v>
      </c>
      <c r="G165" s="7" t="s">
        <v>45</v>
      </c>
      <c r="M165" s="7" t="s">
        <v>45</v>
      </c>
    </row>
    <row r="167" spans="1:14" x14ac:dyDescent="0.2">
      <c r="A167" t="s">
        <v>604</v>
      </c>
      <c r="B167" t="s">
        <v>66</v>
      </c>
      <c r="C167" t="str">
        <f>summary!B62</f>
        <v>yes</v>
      </c>
    </row>
    <row r="168" spans="1:14" x14ac:dyDescent="0.2">
      <c r="A168" t="s">
        <v>600</v>
      </c>
      <c r="B168" t="s">
        <v>66</v>
      </c>
      <c r="C168" t="str">
        <f>summary!B63</f>
        <v>yes</v>
      </c>
    </row>
    <row r="169" spans="1:14" x14ac:dyDescent="0.2">
      <c r="A169" t="s">
        <v>599</v>
      </c>
      <c r="B169" t="s">
        <v>518</v>
      </c>
      <c r="C169" s="7">
        <f>1.33*13990000</f>
        <v>18606700</v>
      </c>
      <c r="D169" s="7"/>
      <c r="E169" s="7"/>
      <c r="F169" s="7"/>
      <c r="G169" s="7" t="s">
        <v>45</v>
      </c>
      <c r="H169" s="7"/>
      <c r="I169" s="15" t="s">
        <v>280</v>
      </c>
      <c r="K169" s="15"/>
      <c r="L169" s="15"/>
      <c r="M169" s="7" t="s">
        <v>45</v>
      </c>
      <c r="N169" s="7"/>
    </row>
    <row r="170" spans="1:14" x14ac:dyDescent="0.2">
      <c r="A170" s="15" t="s">
        <v>610</v>
      </c>
      <c r="B170" t="s">
        <v>616</v>
      </c>
      <c r="C170" s="7">
        <f>4760*12</f>
        <v>57120</v>
      </c>
      <c r="D170" s="7"/>
      <c r="E170" s="7"/>
      <c r="F170" s="7"/>
      <c r="G170" s="7" t="s">
        <v>45</v>
      </c>
      <c r="H170" s="7"/>
      <c r="I170" s="15" t="s">
        <v>280</v>
      </c>
      <c r="M170" s="7" t="s">
        <v>45</v>
      </c>
      <c r="N170" s="7"/>
    </row>
    <row r="171" spans="1:14" x14ac:dyDescent="0.2">
      <c r="A171" s="15" t="s">
        <v>626</v>
      </c>
      <c r="B171" t="s">
        <v>543</v>
      </c>
      <c r="C171" s="7">
        <v>12</v>
      </c>
      <c r="D171" s="7"/>
      <c r="E171" s="7"/>
      <c r="F171" s="7"/>
      <c r="G171" s="7" t="s">
        <v>45</v>
      </c>
      <c r="H171" s="7"/>
      <c r="I171" s="15" t="s">
        <v>280</v>
      </c>
      <c r="M171" s="7" t="s">
        <v>45</v>
      </c>
      <c r="N171" s="7"/>
    </row>
    <row r="172" spans="1:14" x14ac:dyDescent="0.2">
      <c r="A172" s="15" t="s">
        <v>627</v>
      </c>
      <c r="B172" t="s">
        <v>628</v>
      </c>
      <c r="C172" s="7">
        <v>3000000</v>
      </c>
      <c r="D172" s="7">
        <v>1000000</v>
      </c>
      <c r="E172" s="7">
        <v>5000000</v>
      </c>
      <c r="F172" s="7"/>
      <c r="G172" s="7" t="s">
        <v>45</v>
      </c>
      <c r="H172" s="7" t="s">
        <v>178</v>
      </c>
      <c r="I172" s="15" t="s">
        <v>280</v>
      </c>
      <c r="M172" s="7" t="s">
        <v>41</v>
      </c>
      <c r="N172" s="7" t="s">
        <v>83</v>
      </c>
    </row>
    <row r="173" spans="1:14" x14ac:dyDescent="0.2">
      <c r="A173" s="15" t="s">
        <v>606</v>
      </c>
      <c r="B173" t="s">
        <v>518</v>
      </c>
      <c r="C173" s="7">
        <v>337140</v>
      </c>
      <c r="D173" s="7">
        <f>C173*0.9</f>
        <v>303426</v>
      </c>
      <c r="E173" s="7">
        <f>C173*1.1</f>
        <v>370854.00000000006</v>
      </c>
      <c r="F173" s="7"/>
      <c r="G173" s="7" t="s">
        <v>45</v>
      </c>
      <c r="H173" s="7" t="s">
        <v>178</v>
      </c>
      <c r="I173" s="15" t="s">
        <v>620</v>
      </c>
      <c r="M173" s="7" t="s">
        <v>42</v>
      </c>
      <c r="N173" s="7" t="s">
        <v>83</v>
      </c>
    </row>
    <row r="174" spans="1:14" x14ac:dyDescent="0.2">
      <c r="A174" s="15" t="s">
        <v>633</v>
      </c>
      <c r="B174" t="s">
        <v>616</v>
      </c>
      <c r="C174" s="24">
        <f>C170*C149/C148</f>
        <v>6854.4</v>
      </c>
      <c r="D174" s="24"/>
      <c r="E174" s="24"/>
      <c r="F174" s="7"/>
      <c r="G174" s="7" t="s">
        <v>45</v>
      </c>
      <c r="H174" s="7"/>
      <c r="M174" s="7" t="s">
        <v>45</v>
      </c>
      <c r="N174" s="7"/>
    </row>
    <row r="175" spans="1:14" x14ac:dyDescent="0.2">
      <c r="A175" s="15" t="s">
        <v>629</v>
      </c>
      <c r="B175" t="s">
        <v>543</v>
      </c>
      <c r="C175" s="24">
        <v>5</v>
      </c>
      <c r="D175" s="24"/>
      <c r="E175" s="24"/>
      <c r="F175" s="7"/>
      <c r="G175" s="7" t="s">
        <v>45</v>
      </c>
      <c r="H175" s="7"/>
      <c r="I175" s="15" t="s">
        <v>267</v>
      </c>
      <c r="M175" s="7" t="s">
        <v>45</v>
      </c>
      <c r="N175" s="7"/>
    </row>
    <row r="176" spans="1:14" x14ac:dyDescent="0.2">
      <c r="A176" s="15" t="s">
        <v>630</v>
      </c>
      <c r="B176" t="s">
        <v>543</v>
      </c>
      <c r="C176" s="24">
        <v>5</v>
      </c>
      <c r="D176" s="24">
        <v>0</v>
      </c>
      <c r="E176" s="24">
        <v>10</v>
      </c>
      <c r="F176" s="7"/>
      <c r="G176" s="7" t="s">
        <v>45</v>
      </c>
      <c r="H176" s="7" t="s">
        <v>178</v>
      </c>
      <c r="I176" s="15" t="s">
        <v>634</v>
      </c>
      <c r="M176" s="7" t="s">
        <v>41</v>
      </c>
      <c r="N176" s="7" t="s">
        <v>83</v>
      </c>
    </row>
    <row r="177" spans="1:14" x14ac:dyDescent="0.2">
      <c r="A177" s="15" t="s">
        <v>631</v>
      </c>
      <c r="B177" t="s">
        <v>628</v>
      </c>
      <c r="C177" s="24">
        <v>5000000</v>
      </c>
      <c r="D177" s="24"/>
      <c r="E177" s="24"/>
      <c r="F177" s="7"/>
      <c r="G177" s="7" t="s">
        <v>45</v>
      </c>
      <c r="H177" s="7"/>
      <c r="I177" s="15" t="s">
        <v>267</v>
      </c>
      <c r="M177" s="7" t="s">
        <v>45</v>
      </c>
      <c r="N177" s="7"/>
    </row>
    <row r="178" spans="1:14" x14ac:dyDescent="0.2">
      <c r="A178" s="15" t="s">
        <v>632</v>
      </c>
      <c r="B178" t="s">
        <v>628</v>
      </c>
      <c r="C178" s="24">
        <v>750000</v>
      </c>
      <c r="D178" s="24">
        <v>500000</v>
      </c>
      <c r="E178" s="24">
        <v>1000000</v>
      </c>
      <c r="F178" s="7"/>
      <c r="G178" s="7" t="s">
        <v>45</v>
      </c>
      <c r="H178" s="7" t="s">
        <v>178</v>
      </c>
      <c r="I178" s="15" t="s">
        <v>267</v>
      </c>
      <c r="M178" s="7" t="s">
        <v>41</v>
      </c>
      <c r="N178" s="7" t="s">
        <v>83</v>
      </c>
    </row>
    <row r="179" spans="1:14" x14ac:dyDescent="0.2">
      <c r="A179" t="s">
        <v>596</v>
      </c>
      <c r="B179" t="s">
        <v>597</v>
      </c>
      <c r="C179" s="7">
        <v>0.17</v>
      </c>
      <c r="D179" s="7">
        <v>0.08</v>
      </c>
      <c r="E179" s="7">
        <v>0.21</v>
      </c>
      <c r="F179" s="7"/>
      <c r="G179" s="7" t="s">
        <v>45</v>
      </c>
      <c r="H179" s="7" t="s">
        <v>178</v>
      </c>
      <c r="I179" s="15" t="s">
        <v>598</v>
      </c>
      <c r="M179" s="7" t="s">
        <v>42</v>
      </c>
      <c r="N179" s="7" t="s">
        <v>83</v>
      </c>
    </row>
    <row r="180" spans="1:14" x14ac:dyDescent="0.2">
      <c r="A180" s="15" t="s">
        <v>607</v>
      </c>
      <c r="B180" t="s">
        <v>608</v>
      </c>
      <c r="C180" s="33">
        <f>AVERAGE(D180,E180)</f>
        <v>0.11349999999999999</v>
      </c>
      <c r="D180" s="7">
        <v>0.106</v>
      </c>
      <c r="E180" s="7">
        <v>0.121</v>
      </c>
      <c r="F180" s="7"/>
      <c r="G180" s="7" t="s">
        <v>45</v>
      </c>
      <c r="H180" s="7" t="s">
        <v>178</v>
      </c>
      <c r="I180" s="15" t="s">
        <v>609</v>
      </c>
      <c r="M180" s="7" t="s">
        <v>41</v>
      </c>
      <c r="N180" s="7" t="s">
        <v>83</v>
      </c>
    </row>
    <row r="182" spans="1:14" x14ac:dyDescent="0.2">
      <c r="A182" t="s">
        <v>621</v>
      </c>
      <c r="B182" t="s">
        <v>168</v>
      </c>
      <c r="C182" s="7">
        <v>8</v>
      </c>
      <c r="D182" s="7">
        <v>8</v>
      </c>
      <c r="E182" s="7">
        <v>11</v>
      </c>
      <c r="F182" s="7"/>
      <c r="G182" s="7" t="s">
        <v>45</v>
      </c>
      <c r="H182" s="7" t="s">
        <v>178</v>
      </c>
      <c r="I182" s="15" t="s">
        <v>280</v>
      </c>
      <c r="M182" s="7" t="s">
        <v>42</v>
      </c>
      <c r="N182" s="7" t="s">
        <v>83</v>
      </c>
    </row>
    <row r="183" spans="1:14" x14ac:dyDescent="0.2">
      <c r="A183" t="s">
        <v>622</v>
      </c>
      <c r="B183" t="s">
        <v>168</v>
      </c>
      <c r="C183" s="8">
        <v>10</v>
      </c>
      <c r="D183" s="7">
        <f>C183*0.9</f>
        <v>9</v>
      </c>
      <c r="E183" s="7">
        <f>C183*1.1</f>
        <v>11</v>
      </c>
      <c r="F183" s="7"/>
      <c r="G183" s="7" t="s">
        <v>45</v>
      </c>
      <c r="H183" s="7" t="s">
        <v>178</v>
      </c>
      <c r="I183" s="15" t="s">
        <v>620</v>
      </c>
      <c r="M183" s="7" t="s">
        <v>42</v>
      </c>
      <c r="N183" s="7" t="s">
        <v>83</v>
      </c>
    </row>
    <row r="185" spans="1:14" x14ac:dyDescent="0.2">
      <c r="A185" t="s">
        <v>618</v>
      </c>
      <c r="B185" t="s">
        <v>543</v>
      </c>
      <c r="C185" s="7">
        <v>40000</v>
      </c>
      <c r="D185" s="7">
        <v>30000</v>
      </c>
      <c r="E185" s="7">
        <v>50000</v>
      </c>
      <c r="F185" s="7"/>
      <c r="G185" s="7" t="str">
        <f>G147</f>
        <v>constant</v>
      </c>
      <c r="H185" s="7" t="s">
        <v>178</v>
      </c>
      <c r="I185" s="15" t="s">
        <v>280</v>
      </c>
      <c r="M185" s="7" t="str">
        <f>M147</f>
        <v>uniform</v>
      </c>
      <c r="N185" s="7" t="s">
        <v>83</v>
      </c>
    </row>
    <row r="186" spans="1:14" x14ac:dyDescent="0.2">
      <c r="A186" t="s">
        <v>619</v>
      </c>
      <c r="B186" t="s">
        <v>543</v>
      </c>
      <c r="C186" s="24">
        <f>$C$148/$C$149*C187</f>
        <v>416666.66666666669</v>
      </c>
      <c r="D186" s="24">
        <f t="shared" ref="D186:E186" si="1">$C$148/$C$149*D187</f>
        <v>375000</v>
      </c>
      <c r="E186" s="24">
        <f t="shared" si="1"/>
        <v>458333.33333333343</v>
      </c>
      <c r="F186" s="7"/>
      <c r="G186" s="7" t="str">
        <f>G148</f>
        <v>constant</v>
      </c>
      <c r="H186" s="7" t="s">
        <v>178</v>
      </c>
      <c r="I186" s="15" t="s">
        <v>625</v>
      </c>
      <c r="M186" s="7" t="s">
        <v>42</v>
      </c>
      <c r="N186" s="7" t="s">
        <v>83</v>
      </c>
    </row>
    <row r="187" spans="1:14" x14ac:dyDescent="0.2">
      <c r="A187" t="s">
        <v>554</v>
      </c>
      <c r="B187" t="s">
        <v>543</v>
      </c>
      <c r="C187" s="7">
        <v>50000</v>
      </c>
      <c r="D187" s="7">
        <f>C187*0.9</f>
        <v>45000</v>
      </c>
      <c r="E187" s="7">
        <f>C187*1.1</f>
        <v>55000.000000000007</v>
      </c>
      <c r="F187" s="7"/>
      <c r="G187" s="7" t="str">
        <f>G149</f>
        <v>constant</v>
      </c>
      <c r="H187" s="7" t="s">
        <v>178</v>
      </c>
      <c r="I187" s="15" t="s">
        <v>267</v>
      </c>
      <c r="M187" s="7" t="s">
        <v>42</v>
      </c>
      <c r="N187" s="7" t="s">
        <v>83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879-FC12-2A4C-958B-C71E546B5EF3}">
  <dimension ref="A1:N55"/>
  <sheetViews>
    <sheetView topLeftCell="B1" workbookViewId="0">
      <selection activeCell="H29" sqref="H29"/>
    </sheetView>
  </sheetViews>
  <sheetFormatPr baseColWidth="10" defaultRowHeight="16" x14ac:dyDescent="0.2"/>
  <cols>
    <col min="1" max="1" width="27" bestFit="1" customWidth="1"/>
    <col min="2" max="2" width="50.5" bestFit="1" customWidth="1"/>
    <col min="3" max="3" width="16" bestFit="1" customWidth="1"/>
    <col min="6" max="6" width="17.33203125" bestFit="1" customWidth="1"/>
    <col min="8" max="8" width="17.33203125" bestFit="1" customWidth="1"/>
    <col min="14" max="14" width="17.33203125" bestFit="1" customWidth="1"/>
  </cols>
  <sheetData>
    <row r="1" spans="1:14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  <c r="M1" s="2" t="s">
        <v>51</v>
      </c>
      <c r="N1" s="2" t="s">
        <v>172</v>
      </c>
    </row>
    <row r="2" spans="1:14" s="3" customFormat="1" x14ac:dyDescent="0.2">
      <c r="A2" s="2" t="s">
        <v>362</v>
      </c>
      <c r="B2" s="3" t="s">
        <v>66</v>
      </c>
      <c r="C2" s="3" t="str">
        <f>IF(COUNTA(summary!B17)=1,summary!B17,"")</f>
        <v/>
      </c>
      <c r="G2" s="3" t="s">
        <v>66</v>
      </c>
      <c r="I2" s="3" t="s">
        <v>175</v>
      </c>
      <c r="M2" s="3" t="s">
        <v>66</v>
      </c>
      <c r="N2"/>
    </row>
    <row r="3" spans="1:14" s="3" customFormat="1" x14ac:dyDescent="0.2">
      <c r="A3" s="2" t="s">
        <v>363</v>
      </c>
      <c r="B3" s="3" t="s">
        <v>66</v>
      </c>
      <c r="C3" s="3" t="str">
        <f>IF(COUNTA(summary!B18)=1,summary!B18,"")</f>
        <v/>
      </c>
      <c r="G3" s="3" t="s">
        <v>66</v>
      </c>
      <c r="I3" s="3" t="s">
        <v>175</v>
      </c>
      <c r="M3" s="3" t="s">
        <v>66</v>
      </c>
      <c r="N3"/>
    </row>
    <row r="5" spans="1:14" x14ac:dyDescent="0.2">
      <c r="A5" s="2" t="s">
        <v>285</v>
      </c>
      <c r="B5" t="s">
        <v>66</v>
      </c>
      <c r="C5" s="3" t="str">
        <f>IF(COUNTA(summary!D17)=1,summary!D17,"")</f>
        <v>crop_application</v>
      </c>
      <c r="G5" t="s">
        <v>66</v>
      </c>
      <c r="I5" s="3" t="s">
        <v>188</v>
      </c>
      <c r="M5" t="s">
        <v>66</v>
      </c>
    </row>
    <row r="6" spans="1:14" x14ac:dyDescent="0.2">
      <c r="A6" s="2" t="s">
        <v>287</v>
      </c>
      <c r="B6" t="s">
        <v>66</v>
      </c>
      <c r="C6" s="3" t="str">
        <f>IF(COUNTA(summary!D18)=1,summary!D18,"")</f>
        <v/>
      </c>
      <c r="G6" t="s">
        <v>66</v>
      </c>
      <c r="I6" s="3" t="s">
        <v>188</v>
      </c>
      <c r="M6" t="s">
        <v>66</v>
      </c>
    </row>
    <row r="7" spans="1:14" x14ac:dyDescent="0.2">
      <c r="A7" s="2" t="s">
        <v>286</v>
      </c>
      <c r="B7" t="s">
        <v>66</v>
      </c>
      <c r="C7" s="3" t="str">
        <f>IF(COUNTA(summary!E17)=1,summary!E17,"")</f>
        <v>crop_application</v>
      </c>
      <c r="G7" t="s">
        <v>66</v>
      </c>
      <c r="I7" s="3" t="s">
        <v>189</v>
      </c>
      <c r="M7" t="s">
        <v>66</v>
      </c>
    </row>
    <row r="8" spans="1:14" x14ac:dyDescent="0.2">
      <c r="A8" s="2" t="s">
        <v>289</v>
      </c>
      <c r="B8" t="s">
        <v>66</v>
      </c>
      <c r="C8" s="3" t="str">
        <f>IF(COUNTA(summary!E18)=1,summary!E18,"")</f>
        <v/>
      </c>
      <c r="G8" t="s">
        <v>66</v>
      </c>
      <c r="I8" s="3" t="s">
        <v>189</v>
      </c>
      <c r="M8" t="s">
        <v>66</v>
      </c>
    </row>
    <row r="10" spans="1:14" x14ac:dyDescent="0.2">
      <c r="A10" s="2" t="s">
        <v>176</v>
      </c>
    </row>
    <row r="11" spans="1:14" x14ac:dyDescent="0.2">
      <c r="A11" s="3" t="s">
        <v>177</v>
      </c>
      <c r="B11" t="s">
        <v>66</v>
      </c>
      <c r="C11" t="str">
        <f>summary!B80</f>
        <v>yes</v>
      </c>
      <c r="G11" t="s">
        <v>66</v>
      </c>
      <c r="I11" t="s">
        <v>179</v>
      </c>
      <c r="M11" t="s">
        <v>66</v>
      </c>
    </row>
    <row r="12" spans="1:14" x14ac:dyDescent="0.2">
      <c r="A12" s="3"/>
    </row>
    <row r="13" spans="1:14" s="3" customFormat="1" x14ac:dyDescent="0.2">
      <c r="A13" s="2" t="s">
        <v>342</v>
      </c>
      <c r="N13"/>
    </row>
    <row r="14" spans="1:14" s="3" customFormat="1" x14ac:dyDescent="0.2">
      <c r="A14" s="3" t="s">
        <v>343</v>
      </c>
      <c r="B14" s="3" t="s">
        <v>66</v>
      </c>
      <c r="C14" s="3" t="str">
        <f>summary!B82</f>
        <v>yes</v>
      </c>
      <c r="I14" s="3" t="s">
        <v>204</v>
      </c>
      <c r="N14"/>
    </row>
    <row r="15" spans="1:14" x14ac:dyDescent="0.2">
      <c r="A15" s="3" t="s">
        <v>344</v>
      </c>
      <c r="B15" t="s">
        <v>184</v>
      </c>
      <c r="C15" s="7">
        <v>5</v>
      </c>
      <c r="D15" s="7">
        <v>0</v>
      </c>
      <c r="E15" s="7">
        <v>10</v>
      </c>
      <c r="F15" s="7"/>
      <c r="G15" s="7" t="s">
        <v>45</v>
      </c>
      <c r="H15" s="7" t="s">
        <v>178</v>
      </c>
      <c r="I15" t="s">
        <v>182</v>
      </c>
      <c r="M15" s="7" t="s">
        <v>41</v>
      </c>
      <c r="N15" s="7" t="s">
        <v>83</v>
      </c>
    </row>
    <row r="16" spans="1:14" s="3" customFormat="1" x14ac:dyDescent="0.2">
      <c r="A16" s="3" t="s">
        <v>345</v>
      </c>
      <c r="B16" t="s">
        <v>185</v>
      </c>
      <c r="C16" s="7">
        <v>2</v>
      </c>
      <c r="D16" s="7">
        <v>0</v>
      </c>
      <c r="E16" s="7">
        <v>5</v>
      </c>
      <c r="F16" s="7"/>
      <c r="G16" s="7" t="s">
        <v>45</v>
      </c>
      <c r="H16" s="7" t="s">
        <v>178</v>
      </c>
      <c r="I16" t="s">
        <v>183</v>
      </c>
      <c r="J16"/>
      <c r="M16" s="7" t="s">
        <v>41</v>
      </c>
      <c r="N16" s="7" t="s">
        <v>83</v>
      </c>
    </row>
    <row r="17" spans="1:14" x14ac:dyDescent="0.2">
      <c r="A17" s="3" t="s">
        <v>346</v>
      </c>
      <c r="B17" t="s">
        <v>180</v>
      </c>
      <c r="C17" s="7">
        <v>2</v>
      </c>
      <c r="D17" s="7">
        <v>0</v>
      </c>
      <c r="E17" s="7">
        <v>5</v>
      </c>
      <c r="F17" s="7"/>
      <c r="G17" s="7" t="s">
        <v>45</v>
      </c>
      <c r="H17" s="7" t="s">
        <v>178</v>
      </c>
      <c r="I17" t="s">
        <v>183</v>
      </c>
      <c r="M17" s="7" t="s">
        <v>41</v>
      </c>
      <c r="N17" s="7" t="s">
        <v>83</v>
      </c>
    </row>
    <row r="18" spans="1:14" x14ac:dyDescent="0.2">
      <c r="A18" s="3" t="s">
        <v>347</v>
      </c>
      <c r="B18" t="s">
        <v>181</v>
      </c>
      <c r="C18" s="8">
        <v>2</v>
      </c>
      <c r="D18" s="8">
        <v>0</v>
      </c>
      <c r="E18" s="8">
        <v>5</v>
      </c>
      <c r="F18" s="8"/>
      <c r="G18" s="7" t="s">
        <v>45</v>
      </c>
      <c r="H18" s="7" t="s">
        <v>178</v>
      </c>
      <c r="I18" s="3" t="s">
        <v>183</v>
      </c>
      <c r="J18" s="3"/>
      <c r="M18" s="8" t="s">
        <v>41</v>
      </c>
      <c r="N18" s="7" t="s">
        <v>83</v>
      </c>
    </row>
    <row r="19" spans="1:14" x14ac:dyDescent="0.2">
      <c r="A19" s="3" t="s">
        <v>348</v>
      </c>
      <c r="B19" t="s">
        <v>186</v>
      </c>
      <c r="C19" s="8">
        <v>2</v>
      </c>
      <c r="D19" s="8">
        <v>0</v>
      </c>
      <c r="E19" s="8">
        <v>5</v>
      </c>
      <c r="F19" s="8"/>
      <c r="G19" s="7" t="s">
        <v>45</v>
      </c>
      <c r="H19" s="7" t="s">
        <v>178</v>
      </c>
      <c r="I19" s="3" t="s">
        <v>183</v>
      </c>
      <c r="M19" s="8" t="s">
        <v>41</v>
      </c>
      <c r="N19" s="7" t="s">
        <v>83</v>
      </c>
    </row>
    <row r="20" spans="1:14" x14ac:dyDescent="0.2">
      <c r="A20" s="3" t="s">
        <v>349</v>
      </c>
      <c r="B20" t="s">
        <v>187</v>
      </c>
      <c r="C20" s="8">
        <v>2</v>
      </c>
      <c r="D20" s="8">
        <v>0</v>
      </c>
      <c r="E20" s="8">
        <v>5</v>
      </c>
      <c r="F20" s="8"/>
      <c r="G20" s="7" t="s">
        <v>45</v>
      </c>
      <c r="H20" s="7" t="s">
        <v>178</v>
      </c>
      <c r="I20" s="3" t="s">
        <v>183</v>
      </c>
      <c r="M20" s="8" t="s">
        <v>41</v>
      </c>
      <c r="N20" s="7" t="s">
        <v>83</v>
      </c>
    </row>
    <row r="21" spans="1:14" x14ac:dyDescent="0.2">
      <c r="A21" s="3" t="s">
        <v>352</v>
      </c>
      <c r="B21" t="s">
        <v>353</v>
      </c>
      <c r="C21" s="8">
        <v>2</v>
      </c>
      <c r="D21" s="8">
        <v>0</v>
      </c>
      <c r="E21" s="8">
        <v>5</v>
      </c>
      <c r="F21" s="8"/>
      <c r="G21" s="7" t="s">
        <v>45</v>
      </c>
      <c r="H21" s="7" t="s">
        <v>178</v>
      </c>
      <c r="I21" s="3" t="s">
        <v>183</v>
      </c>
      <c r="M21" s="8" t="s">
        <v>41</v>
      </c>
      <c r="N21" s="7" t="s">
        <v>83</v>
      </c>
    </row>
    <row r="22" spans="1:14" s="3" customFormat="1" x14ac:dyDescent="0.2">
      <c r="A22" s="3" t="s">
        <v>457</v>
      </c>
      <c r="B22" s="3" t="s">
        <v>66</v>
      </c>
      <c r="C22" s="3" t="str">
        <f>summary!B83</f>
        <v>yes</v>
      </c>
      <c r="N22"/>
    </row>
    <row r="23" spans="1:14" x14ac:dyDescent="0.2">
      <c r="A23" s="3" t="s">
        <v>449</v>
      </c>
      <c r="B23" t="s">
        <v>450</v>
      </c>
      <c r="C23" s="8">
        <v>1507</v>
      </c>
      <c r="D23" s="8">
        <v>1164</v>
      </c>
      <c r="E23" s="8">
        <v>2296</v>
      </c>
      <c r="F23" s="8"/>
      <c r="G23" s="7" t="s">
        <v>45</v>
      </c>
      <c r="H23" s="7" t="s">
        <v>178</v>
      </c>
      <c r="I23" s="3" t="s">
        <v>459</v>
      </c>
      <c r="M23" s="8" t="s">
        <v>41</v>
      </c>
      <c r="N23" s="7" t="s">
        <v>83</v>
      </c>
    </row>
    <row r="24" spans="1:14" x14ac:dyDescent="0.2">
      <c r="A24" s="3" t="s">
        <v>451</v>
      </c>
      <c r="B24" t="s">
        <v>452</v>
      </c>
      <c r="C24" s="8">
        <v>3983</v>
      </c>
      <c r="D24" s="8">
        <v>2619</v>
      </c>
      <c r="E24" s="8">
        <v>6692</v>
      </c>
      <c r="F24" s="8"/>
      <c r="G24" s="7" t="s">
        <v>45</v>
      </c>
      <c r="H24" s="7" t="s">
        <v>178</v>
      </c>
      <c r="I24" s="3" t="s">
        <v>460</v>
      </c>
      <c r="M24" s="8" t="s">
        <v>41</v>
      </c>
      <c r="N24" s="7" t="s">
        <v>83</v>
      </c>
    </row>
    <row r="25" spans="1:14" x14ac:dyDescent="0.2">
      <c r="A25" s="3" t="s">
        <v>458</v>
      </c>
      <c r="B25" t="s">
        <v>453</v>
      </c>
      <c r="C25" s="8">
        <v>1333</v>
      </c>
      <c r="D25" s="8">
        <v>1214</v>
      </c>
      <c r="E25" s="8">
        <v>1474</v>
      </c>
      <c r="F25" s="8"/>
      <c r="G25" s="7" t="s">
        <v>45</v>
      </c>
      <c r="H25" s="7" t="s">
        <v>178</v>
      </c>
      <c r="I25" s="3" t="s">
        <v>461</v>
      </c>
      <c r="M25" s="8" t="s">
        <v>41</v>
      </c>
      <c r="N25" s="7" t="s">
        <v>83</v>
      </c>
    </row>
    <row r="26" spans="1:14" x14ac:dyDescent="0.2">
      <c r="A26" s="3" t="s">
        <v>454</v>
      </c>
      <c r="B26" t="s">
        <v>480</v>
      </c>
      <c r="C26" s="8">
        <v>0.25</v>
      </c>
      <c r="D26" s="8">
        <v>0.1</v>
      </c>
      <c r="E26" s="8">
        <v>0.4</v>
      </c>
      <c r="F26" s="8"/>
      <c r="G26" s="7" t="s">
        <v>45</v>
      </c>
      <c r="H26" s="7" t="s">
        <v>178</v>
      </c>
      <c r="I26" s="3" t="s">
        <v>455</v>
      </c>
      <c r="M26" s="8" t="s">
        <v>41</v>
      </c>
      <c r="N26" s="7" t="s">
        <v>83</v>
      </c>
    </row>
    <row r="27" spans="1:14" s="15" customFormat="1" x14ac:dyDescent="0.2">
      <c r="A27" s="22" t="s">
        <v>479</v>
      </c>
      <c r="B27" s="15" t="s">
        <v>66</v>
      </c>
      <c r="C27" s="22" t="str">
        <f>summary!B84</f>
        <v>yes</v>
      </c>
      <c r="D27" s="22"/>
      <c r="E27" s="22"/>
      <c r="F27" s="22"/>
      <c r="G27" s="22"/>
      <c r="I27" s="22"/>
      <c r="M27" s="22"/>
      <c r="N27"/>
    </row>
    <row r="28" spans="1:14" x14ac:dyDescent="0.2">
      <c r="A28" s="3" t="s">
        <v>462</v>
      </c>
      <c r="B28" t="s">
        <v>463</v>
      </c>
      <c r="C28" s="8">
        <v>5.4</v>
      </c>
      <c r="D28" s="8">
        <v>1.8</v>
      </c>
      <c r="E28" s="8">
        <v>8.9</v>
      </c>
      <c r="F28" s="8"/>
      <c r="G28" s="7" t="s">
        <v>45</v>
      </c>
      <c r="H28" s="7" t="s">
        <v>178</v>
      </c>
      <c r="I28" s="3" t="s">
        <v>468</v>
      </c>
      <c r="M28" s="8" t="s">
        <v>42</v>
      </c>
      <c r="N28" s="7" t="s">
        <v>83</v>
      </c>
    </row>
    <row r="29" spans="1:14" x14ac:dyDescent="0.2">
      <c r="A29" s="3" t="s">
        <v>464</v>
      </c>
      <c r="B29" t="s">
        <v>466</v>
      </c>
      <c r="C29" s="8">
        <v>4.9000000000000004</v>
      </c>
      <c r="D29" s="8">
        <v>4.3</v>
      </c>
      <c r="E29" s="8">
        <v>5.4</v>
      </c>
      <c r="F29" s="8"/>
      <c r="G29" s="7" t="s">
        <v>45</v>
      </c>
      <c r="H29" s="7" t="s">
        <v>178</v>
      </c>
      <c r="I29" s="3" t="s">
        <v>468</v>
      </c>
      <c r="M29" s="8" t="s">
        <v>42</v>
      </c>
      <c r="N29" s="7" t="s">
        <v>83</v>
      </c>
    </row>
    <row r="30" spans="1:14" x14ac:dyDescent="0.2">
      <c r="A30" s="3" t="s">
        <v>465</v>
      </c>
      <c r="B30" t="s">
        <v>467</v>
      </c>
      <c r="C30" s="8">
        <v>1.5</v>
      </c>
      <c r="D30" s="8">
        <v>1.1000000000000001</v>
      </c>
      <c r="E30" s="8">
        <v>2</v>
      </c>
      <c r="F30" s="8"/>
      <c r="G30" s="7" t="s">
        <v>45</v>
      </c>
      <c r="H30" s="7" t="s">
        <v>178</v>
      </c>
      <c r="I30" s="3" t="s">
        <v>468</v>
      </c>
      <c r="M30" s="8" t="s">
        <v>42</v>
      </c>
      <c r="N30" s="7" t="s">
        <v>83</v>
      </c>
    </row>
    <row r="32" spans="1:14" x14ac:dyDescent="0.2">
      <c r="A32" s="2" t="s">
        <v>350</v>
      </c>
    </row>
    <row r="33" spans="1:14" x14ac:dyDescent="0.2">
      <c r="A33" s="3" t="s">
        <v>408</v>
      </c>
      <c r="B33" t="s">
        <v>66</v>
      </c>
      <c r="C33" t="str">
        <f>summary!B86</f>
        <v>no</v>
      </c>
    </row>
    <row r="34" spans="1:14" x14ac:dyDescent="0.2">
      <c r="A34" t="s">
        <v>351</v>
      </c>
      <c r="B34" t="s">
        <v>10</v>
      </c>
      <c r="C34" s="8">
        <v>55</v>
      </c>
      <c r="D34" s="8">
        <v>50</v>
      </c>
      <c r="E34" s="8">
        <v>60</v>
      </c>
      <c r="F34" s="7"/>
      <c r="G34" s="7" t="s">
        <v>45</v>
      </c>
      <c r="H34" s="7" t="s">
        <v>178</v>
      </c>
      <c r="I34" t="s">
        <v>595</v>
      </c>
      <c r="M34" s="8" t="s">
        <v>42</v>
      </c>
      <c r="N34" s="7" t="s">
        <v>83</v>
      </c>
    </row>
    <row r="35" spans="1:14" x14ac:dyDescent="0.2">
      <c r="A35" t="s">
        <v>594</v>
      </c>
      <c r="B35" t="s">
        <v>10</v>
      </c>
      <c r="C35" s="8">
        <v>10</v>
      </c>
      <c r="D35" s="8">
        <v>0</v>
      </c>
      <c r="E35" s="8">
        <v>20</v>
      </c>
      <c r="F35" s="7"/>
      <c r="G35" s="7" t="s">
        <v>45</v>
      </c>
      <c r="H35" s="7" t="s">
        <v>178</v>
      </c>
      <c r="I35" t="s">
        <v>595</v>
      </c>
      <c r="M35" s="8" t="s">
        <v>41</v>
      </c>
      <c r="N35" s="7" t="s">
        <v>83</v>
      </c>
    </row>
    <row r="36" spans="1:14" x14ac:dyDescent="0.2">
      <c r="A36" s="3" t="s">
        <v>456</v>
      </c>
      <c r="B36" t="s">
        <v>66</v>
      </c>
      <c r="C36" t="str">
        <f>summary!B87</f>
        <v>yes</v>
      </c>
    </row>
    <row r="37" spans="1:14" x14ac:dyDescent="0.2">
      <c r="A37" t="s">
        <v>476</v>
      </c>
      <c r="B37" t="s">
        <v>469</v>
      </c>
      <c r="C37" s="24">
        <f>39000/6</f>
        <v>6500</v>
      </c>
      <c r="D37" s="24">
        <f>79000/13</f>
        <v>6076.9230769230771</v>
      </c>
      <c r="E37" s="24">
        <f>300000/45</f>
        <v>6666.666666666667</v>
      </c>
      <c r="F37" s="7"/>
      <c r="G37" s="7" t="s">
        <v>45</v>
      </c>
      <c r="H37" s="7" t="s">
        <v>178</v>
      </c>
      <c r="I37" t="s">
        <v>470</v>
      </c>
      <c r="M37" s="7" t="s">
        <v>41</v>
      </c>
      <c r="N37" s="7" t="s">
        <v>83</v>
      </c>
    </row>
    <row r="38" spans="1:14" x14ac:dyDescent="0.2">
      <c r="A38" t="s">
        <v>472</v>
      </c>
      <c r="B38" t="s">
        <v>473</v>
      </c>
      <c r="C38" s="7">
        <v>50</v>
      </c>
      <c r="D38" s="7">
        <v>49.5</v>
      </c>
      <c r="E38" s="7">
        <v>50.4</v>
      </c>
      <c r="F38" s="7"/>
      <c r="G38" s="7" t="s">
        <v>45</v>
      </c>
      <c r="H38" s="7" t="s">
        <v>178</v>
      </c>
      <c r="I38" t="s">
        <v>471</v>
      </c>
      <c r="M38" s="7" t="s">
        <v>41</v>
      </c>
      <c r="N38" s="7" t="s">
        <v>83</v>
      </c>
    </row>
    <row r="39" spans="1:14" s="15" customFormat="1" x14ac:dyDescent="0.2">
      <c r="A39" s="15" t="s">
        <v>478</v>
      </c>
      <c r="B39" s="15" t="s">
        <v>66</v>
      </c>
      <c r="C39" s="15" t="str">
        <f>summary!B88</f>
        <v>yes</v>
      </c>
      <c r="N39"/>
    </row>
    <row r="40" spans="1:14" x14ac:dyDescent="0.2">
      <c r="A40" t="s">
        <v>474</v>
      </c>
      <c r="B40" t="s">
        <v>475</v>
      </c>
      <c r="C40" s="7">
        <v>3</v>
      </c>
      <c r="D40" s="7">
        <v>2.93</v>
      </c>
      <c r="E40" s="7">
        <v>3.05</v>
      </c>
      <c r="F40" s="7"/>
      <c r="G40" s="7" t="s">
        <v>45</v>
      </c>
      <c r="H40" s="7" t="s">
        <v>178</v>
      </c>
      <c r="I40" t="s">
        <v>477</v>
      </c>
      <c r="M40" s="7" t="s">
        <v>41</v>
      </c>
      <c r="N40" s="7" t="s">
        <v>83</v>
      </c>
    </row>
    <row r="42" spans="1:14" x14ac:dyDescent="0.2">
      <c r="I42" s="1"/>
    </row>
    <row r="44" spans="1:14" x14ac:dyDescent="0.2">
      <c r="A44" s="3"/>
    </row>
    <row r="45" spans="1:14" x14ac:dyDescent="0.2">
      <c r="I45" s="1"/>
    </row>
    <row r="53" spans="1:3" x14ac:dyDescent="0.2">
      <c r="A53" s="2"/>
    </row>
    <row r="54" spans="1:3" x14ac:dyDescent="0.2">
      <c r="C54" s="5"/>
    </row>
    <row r="55" spans="1:3" x14ac:dyDescent="0.2">
      <c r="C55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initial_inputs</vt:lpstr>
      <vt:lpstr>user_interface</vt:lpstr>
      <vt:lpstr>decentralized_storage</vt:lpstr>
      <vt:lpstr>conveyance</vt:lpstr>
      <vt:lpstr>treatment</vt:lpstr>
      <vt:lpstr>reuse_disposal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Trimmer</dc:creator>
  <cp:lastModifiedBy>Yalin Li</cp:lastModifiedBy>
  <dcterms:created xsi:type="dcterms:W3CDTF">2017-10-30T17:09:49Z</dcterms:created>
  <dcterms:modified xsi:type="dcterms:W3CDTF">2021-10-15T16:18:24Z</dcterms:modified>
</cp:coreProperties>
</file>