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 CEE/coding/Cloned packages/EXPOsan/exposan/htl/data/"/>
    </mc:Choice>
  </mc:AlternateContent>
  <xr:revisionPtr revIDLastSave="0" documentId="13_ncr:1_{2F3AAC1B-1323-AE47-8DC1-E76973179424}" xr6:coauthVersionLast="47" xr6:coauthVersionMax="47" xr10:uidLastSave="{00000000-0000-0000-0000-000000000000}"/>
  <bookViews>
    <workbookView xWindow="15640" yWindow="4380" windowWidth="28800" windowHeight="17500" activeTab="10" xr2:uid="{BD97E243-0BB4-3F42-9EBC-00D49E7EE019}"/>
  </bookViews>
  <sheets>
    <sheet name="info" sheetId="2" r:id="rId1"/>
    <sheet name="template" sheetId="12" r:id="rId2"/>
    <sheet name="Acidification" sheetId="6" r:id="rId3"/>
    <sheet name="Ecotoxicity" sheetId="7" r:id="rId4"/>
    <sheet name="Eutrophication" sheetId="13" r:id="rId5"/>
    <sheet name="GlobalWarming" sheetId="14" r:id="rId6"/>
    <sheet name="OzoneDepletion" sheetId="15" r:id="rId7"/>
    <sheet name="PhotochemicalOxidation" sheetId="16" r:id="rId8"/>
    <sheet name="Carcinogenics" sheetId="8" r:id="rId9"/>
    <sheet name="NonCarcinogenics" sheetId="9" r:id="rId10"/>
    <sheet name="RespiratoryEffects" sheetId="10" r:id="rId11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15" i="9"/>
  <c r="C15" i="8"/>
  <c r="C15" i="16"/>
  <c r="C15" i="15"/>
  <c r="C15" i="14"/>
  <c r="C15" i="13"/>
  <c r="C15" i="7"/>
  <c r="C15" i="6"/>
  <c r="C9" i="10"/>
  <c r="C9" i="9"/>
  <c r="C9" i="8"/>
  <c r="C9" i="16"/>
  <c r="C9" i="15"/>
  <c r="C9" i="14"/>
  <c r="C9" i="13"/>
  <c r="C9" i="7"/>
  <c r="C9" i="6"/>
  <c r="D15" i="10" l="1"/>
  <c r="E15" i="10"/>
  <c r="D16" i="10"/>
  <c r="E16" i="10"/>
  <c r="D15" i="9"/>
  <c r="E15" i="9"/>
  <c r="D16" i="9"/>
  <c r="E16" i="9"/>
  <c r="D15" i="8"/>
  <c r="E15" i="8"/>
  <c r="D16" i="8"/>
  <c r="E16" i="8"/>
  <c r="D15" i="16"/>
  <c r="E15" i="16"/>
  <c r="D16" i="16"/>
  <c r="E16" i="16"/>
  <c r="D15" i="15"/>
  <c r="E15" i="15"/>
  <c r="D16" i="15"/>
  <c r="E16" i="15"/>
  <c r="D15" i="14"/>
  <c r="E15" i="14"/>
  <c r="D16" i="14"/>
  <c r="E16" i="14"/>
  <c r="D15" i="13"/>
  <c r="E15" i="13"/>
  <c r="D16" i="13"/>
  <c r="E16" i="13"/>
  <c r="D15" i="7"/>
  <c r="E15" i="7"/>
  <c r="D16" i="7"/>
  <c r="E16" i="7"/>
  <c r="D15" i="6"/>
  <c r="E15" i="6"/>
  <c r="D16" i="6"/>
  <c r="E16" i="6"/>
  <c r="E2" i="10"/>
  <c r="E3" i="10"/>
  <c r="E4" i="10"/>
  <c r="D4" i="10"/>
  <c r="D5" i="10"/>
  <c r="D6" i="10"/>
  <c r="D7" i="10"/>
  <c r="D2" i="10"/>
  <c r="C4" i="10"/>
  <c r="C4" i="9"/>
  <c r="C4" i="8"/>
  <c r="C4" i="16"/>
  <c r="C4" i="15"/>
  <c r="C4" i="14"/>
  <c r="C4" i="13"/>
  <c r="C4" i="7"/>
  <c r="C4" i="6"/>
  <c r="C2" i="10"/>
  <c r="C2" i="9"/>
  <c r="C3" i="8"/>
  <c r="C2" i="8"/>
  <c r="C2" i="16"/>
  <c r="C2" i="15"/>
  <c r="C2" i="13"/>
  <c r="C2" i="7"/>
  <c r="C2" i="6"/>
  <c r="C3" i="6"/>
  <c r="C3" i="10"/>
  <c r="C3" i="9"/>
  <c r="C3" i="16"/>
  <c r="C3" i="15"/>
  <c r="C3" i="14"/>
  <c r="C3" i="13"/>
  <c r="C3" i="7"/>
  <c r="E7" i="10"/>
  <c r="D7" i="9"/>
  <c r="E7" i="9"/>
  <c r="D7" i="8"/>
  <c r="E7" i="8"/>
  <c r="D7" i="16"/>
  <c r="E7" i="16"/>
  <c r="D7" i="15"/>
  <c r="E7" i="15"/>
  <c r="D7" i="14"/>
  <c r="E7" i="14"/>
  <c r="D7" i="13"/>
  <c r="E7" i="13"/>
  <c r="E7" i="7"/>
  <c r="D7" i="7"/>
  <c r="D7" i="6"/>
  <c r="E7" i="6"/>
  <c r="E8" i="6"/>
  <c r="D3" i="10" l="1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J17" i="12"/>
  <c r="E25" i="10"/>
  <c r="D25" i="10"/>
  <c r="E24" i="10"/>
  <c r="D24" i="10"/>
  <c r="E23" i="10"/>
  <c r="D23" i="10"/>
  <c r="E21" i="10"/>
  <c r="D21" i="10"/>
  <c r="E20" i="10"/>
  <c r="D20" i="10"/>
  <c r="E19" i="10"/>
  <c r="D19" i="10"/>
  <c r="E18" i="10"/>
  <c r="D18" i="10"/>
  <c r="E17" i="10"/>
  <c r="D17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6" i="10"/>
  <c r="E5" i="10"/>
  <c r="E25" i="9"/>
  <c r="D25" i="9"/>
  <c r="E24" i="9"/>
  <c r="D24" i="9"/>
  <c r="E23" i="9"/>
  <c r="D23" i="9"/>
  <c r="E21" i="9"/>
  <c r="D21" i="9"/>
  <c r="E20" i="9"/>
  <c r="D20" i="9"/>
  <c r="E19" i="9"/>
  <c r="D19" i="9"/>
  <c r="E18" i="9"/>
  <c r="D18" i="9"/>
  <c r="E17" i="9"/>
  <c r="D17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6" i="9"/>
  <c r="D6" i="9"/>
  <c r="E5" i="9"/>
  <c r="D5" i="9"/>
  <c r="E4" i="9"/>
  <c r="D4" i="9"/>
  <c r="E25" i="8"/>
  <c r="D25" i="8"/>
  <c r="E24" i="8"/>
  <c r="D24" i="8"/>
  <c r="E23" i="8"/>
  <c r="D23" i="8"/>
  <c r="E21" i="8"/>
  <c r="D21" i="8"/>
  <c r="E20" i="8"/>
  <c r="D20" i="8"/>
  <c r="E19" i="8"/>
  <c r="D19" i="8"/>
  <c r="E18" i="8"/>
  <c r="D18" i="8"/>
  <c r="E17" i="8"/>
  <c r="D17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6" i="8"/>
  <c r="D6" i="8"/>
  <c r="E5" i="8"/>
  <c r="D5" i="8"/>
  <c r="E4" i="8"/>
  <c r="D4" i="8"/>
  <c r="E25" i="16"/>
  <c r="D25" i="16"/>
  <c r="E24" i="16"/>
  <c r="D24" i="16"/>
  <c r="E23" i="16"/>
  <c r="D23" i="16"/>
  <c r="E21" i="16"/>
  <c r="D21" i="16"/>
  <c r="E20" i="16"/>
  <c r="D20" i="16"/>
  <c r="E19" i="16"/>
  <c r="D19" i="16"/>
  <c r="E18" i="16"/>
  <c r="D18" i="16"/>
  <c r="E17" i="16"/>
  <c r="D17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6" i="16"/>
  <c r="D6" i="16"/>
  <c r="E5" i="16"/>
  <c r="D5" i="16"/>
  <c r="E4" i="16"/>
  <c r="D4" i="16"/>
  <c r="E25" i="15"/>
  <c r="D25" i="15"/>
  <c r="E24" i="15"/>
  <c r="D24" i="15"/>
  <c r="E23" i="15"/>
  <c r="D23" i="15"/>
  <c r="E21" i="15"/>
  <c r="D21" i="15"/>
  <c r="E20" i="15"/>
  <c r="D20" i="15"/>
  <c r="E19" i="15"/>
  <c r="D19" i="15"/>
  <c r="E18" i="15"/>
  <c r="D18" i="15"/>
  <c r="E17" i="15"/>
  <c r="D17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6" i="15"/>
  <c r="D6" i="15"/>
  <c r="E5" i="15"/>
  <c r="D5" i="15"/>
  <c r="E4" i="15"/>
  <c r="D4" i="15"/>
  <c r="E25" i="14"/>
  <c r="D25" i="14"/>
  <c r="E24" i="14"/>
  <c r="D24" i="14"/>
  <c r="E23" i="14"/>
  <c r="D23" i="14"/>
  <c r="E21" i="14"/>
  <c r="D21" i="14"/>
  <c r="E20" i="14"/>
  <c r="D20" i="14"/>
  <c r="E19" i="14"/>
  <c r="D19" i="14"/>
  <c r="E18" i="14"/>
  <c r="D18" i="14"/>
  <c r="E17" i="14"/>
  <c r="D17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6" i="14"/>
  <c r="D6" i="14"/>
  <c r="E5" i="14"/>
  <c r="D5" i="14"/>
  <c r="E4" i="14"/>
  <c r="D4" i="14"/>
  <c r="E25" i="13"/>
  <c r="D25" i="13"/>
  <c r="E24" i="13"/>
  <c r="D24" i="13"/>
  <c r="E23" i="13"/>
  <c r="D23" i="13"/>
  <c r="E21" i="13"/>
  <c r="D21" i="13"/>
  <c r="E20" i="13"/>
  <c r="D20" i="13"/>
  <c r="E19" i="13"/>
  <c r="D19" i="13"/>
  <c r="E18" i="13"/>
  <c r="D18" i="13"/>
  <c r="E17" i="13"/>
  <c r="D17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6" i="13"/>
  <c r="D6" i="13"/>
  <c r="E5" i="13"/>
  <c r="D5" i="13"/>
  <c r="E4" i="13"/>
  <c r="D4" i="13"/>
  <c r="E27" i="12"/>
  <c r="D27" i="12"/>
  <c r="E26" i="12"/>
  <c r="D26" i="12"/>
  <c r="E25" i="12"/>
  <c r="D25" i="12"/>
  <c r="E10" i="12"/>
  <c r="D10" i="12"/>
  <c r="C10" i="12"/>
  <c r="E25" i="7"/>
  <c r="D25" i="7"/>
  <c r="E24" i="7"/>
  <c r="D24" i="7"/>
  <c r="E23" i="7"/>
  <c r="D23" i="7"/>
  <c r="E21" i="7"/>
  <c r="D21" i="7"/>
  <c r="E20" i="7"/>
  <c r="D20" i="7"/>
  <c r="E19" i="7"/>
  <c r="D19" i="7"/>
  <c r="E18" i="7"/>
  <c r="D18" i="7"/>
  <c r="E17" i="7"/>
  <c r="D17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6" i="7"/>
  <c r="D6" i="7"/>
  <c r="E5" i="7"/>
  <c r="D5" i="7"/>
  <c r="E4" i="7"/>
  <c r="D4" i="7"/>
  <c r="D4" i="6"/>
  <c r="E4" i="6"/>
  <c r="D5" i="6"/>
  <c r="E5" i="6"/>
  <c r="D6" i="6"/>
  <c r="E6" i="6"/>
  <c r="D8" i="6"/>
  <c r="D9" i="6"/>
  <c r="E9" i="6"/>
  <c r="D10" i="6"/>
  <c r="E10" i="6"/>
  <c r="D11" i="6"/>
  <c r="E11" i="6"/>
  <c r="D12" i="6"/>
  <c r="E12" i="6"/>
  <c r="D13" i="6"/>
  <c r="E13" i="6"/>
  <c r="D14" i="6"/>
  <c r="E14" i="6"/>
  <c r="D17" i="6"/>
  <c r="E17" i="6"/>
  <c r="D18" i="6"/>
  <c r="E18" i="6"/>
  <c r="D19" i="6"/>
  <c r="E19" i="6"/>
  <c r="D20" i="6"/>
  <c r="E20" i="6"/>
  <c r="D21" i="6"/>
  <c r="E21" i="6"/>
  <c r="D23" i="6"/>
  <c r="E23" i="6"/>
  <c r="D24" i="6"/>
  <c r="E24" i="6"/>
  <c r="D25" i="6"/>
  <c r="E25" i="6"/>
</calcChain>
</file>

<file path=xl/sharedStrings.xml><?xml version="1.0" encoding="utf-8"?>
<sst xmlns="http://schemas.openxmlformats.org/spreadsheetml/2006/main" count="1096" uniqueCount="102">
  <si>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</si>
  <si>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</si>
  <si>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</si>
  <si>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</si>
  <si>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</si>
  <si>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</si>
  <si>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</si>
  <si>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</si>
  <si>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</si>
  <si>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</si>
  <si>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</si>
  <si>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</si>
  <si>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SimaPro (median, min-max for different truck sizes)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</si>
  <si>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</si>
  <si>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</si>
  <si>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</si>
  <si>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</si>
  <si>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</si>
  <si>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</si>
  <si>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</si>
  <si>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</si>
  <si>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</si>
  <si>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PVC</t>
  </si>
  <si>
    <t>PE</t>
  </si>
  <si>
    <t>CationicResin</t>
  </si>
  <si>
    <t>Polymer</t>
  </si>
  <si>
    <t>Ceramic</t>
  </si>
  <si>
    <t>Fan</t>
  </si>
  <si>
    <t>compressor</t>
  </si>
  <si>
    <t>stainless steel</t>
  </si>
  <si>
    <t>steel</t>
  </si>
  <si>
    <t>RO</t>
  </si>
  <si>
    <t>H2SO4</t>
  </si>
  <si>
    <t>MgCl2</t>
  </si>
  <si>
    <t>H2</t>
  </si>
  <si>
    <t>MgO</t>
  </si>
  <si>
    <t>NaOH</t>
  </si>
  <si>
    <t>NH4Cl</t>
  </si>
  <si>
    <t>CHG catalyst</t>
  </si>
  <si>
    <t>HT&amp;HC catalyst</t>
  </si>
  <si>
    <t>emission</t>
  </si>
  <si>
    <t>electricity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</si>
  <si>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</si>
  <si>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</si>
  <si>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</si>
  <si>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</si>
  <si>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</si>
  <si>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</si>
  <si>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</si>
  <si>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</si>
  <si>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</si>
  <si>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</si>
  <si>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Excavation</t>
  </si>
  <si>
    <t>Brick</t>
  </si>
  <si>
    <t>Cement</t>
  </si>
  <si>
    <t>Concrete</t>
  </si>
  <si>
    <t>Gravel</t>
  </si>
  <si>
    <t>Plastic</t>
  </si>
  <si>
    <t>Sand</t>
  </si>
  <si>
    <t>StainlessSteel</t>
  </si>
  <si>
    <t>StainlessSteelSheet</t>
  </si>
  <si>
    <t>Steel</t>
  </si>
  <si>
    <t>Wood</t>
  </si>
  <si>
    <t>Trucking</t>
  </si>
  <si>
    <t>description</t>
  </si>
  <si>
    <t>air compressor production, screw-type compressor, 300kW, RoW</t>
  </si>
  <si>
    <t>Notes</t>
  </si>
  <si>
    <t>furnace</t>
  </si>
  <si>
    <t>Region</t>
  </si>
  <si>
    <t>GLO</t>
  </si>
  <si>
    <t>market for steel, low-alloyed</t>
  </si>
  <si>
    <t>market for steel, chromium steel 18/8</t>
  </si>
  <si>
    <t>reinforcing steel</t>
  </si>
  <si>
    <t>concrete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</si>
  <si>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</si>
  <si>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</si>
  <si>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</si>
  <si>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</si>
  <si>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</si>
  <si>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</si>
  <si>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kW</t>
  </si>
  <si>
    <t>linearly scale based on compressor power (ideal power/efficiency/0.8): 0.8 as a safety factor</t>
  </si>
  <si>
    <t>market for magnesium chloride, from titanium sponge production</t>
  </si>
  <si>
    <t>market for magnesium oxide</t>
  </si>
  <si>
    <t>sodium hydroxide to generic market for neutralising agent</t>
  </si>
  <si>
    <t>struvite</t>
  </si>
  <si>
    <t>(NH4)2SO4</t>
  </si>
  <si>
    <t>market for hydrogen, gaseous</t>
  </si>
  <si>
    <t>gas</t>
  </si>
  <si>
    <t>market for ammonium sulfate</t>
  </si>
  <si>
    <t>RoW</t>
  </si>
  <si>
    <t>natural gas liquids production</t>
  </si>
  <si>
    <t>natural gas</t>
  </si>
  <si>
    <t>liquid</t>
  </si>
  <si>
    <t>market for ammonium chloride</t>
  </si>
  <si>
    <t>market for seawater reverse osmosis module</t>
  </si>
  <si>
    <t>convert to 5%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</si>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</sst>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3" borderId="0" xfId="0" applyNumberFormat="1" applyFont="1" applyFill="1"/>
    <xf numFmtId="0" fontId="2" fillId="3" borderId="0" xfId="0" applyFont="1" applyFill="1"/>
    <xf numFmtId="0" fontId="3" fillId="2" borderId="0" xfId="0" applyNumberFormat="1" applyFont="1" applyFill="1"/>
    <xf numFmtId="0" fontId="3" fillId="2" borderId="0" xfId="0" applyFont="1" applyFill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25"/>
  <sheetViews>
    <sheetView workbookViewId="0">
      <selection activeCell="D27" sqref="D27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61.1640625" style="2" bestFit="1" customWidth="1"/>
    <col min="4" max="4" width="29.33203125" style="2" customWidth="1"/>
    <col min="5" max="5" width="110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64</v>
      </c>
      <c r="D1" s="1" t="s">
        <v>68</v>
      </c>
      <c r="E1" s="1" t="s">
        <v>66</v>
      </c>
    </row>
    <row r="2" spans="1:5" x14ac:dyDescent="0.2">
      <c r="A2" s="2" t="s">
        <v>67</v>
      </c>
      <c r="B2" s="2" t="s">
        <v>8</v>
      </c>
      <c r="C2" s="2" t="s">
        <v>78</v>
      </c>
      <c r="D2" s="2" t="s">
        <v>69</v>
      </c>
      <c r="E2" s="2" t="s">
        <v>79</v>
      </c>
    </row>
    <row r="3" spans="1:5" x14ac:dyDescent="0.2">
      <c r="A3" s="2" t="s">
        <v>73</v>
      </c>
      <c r="B3" s="2" t="s">
        <v>8</v>
      </c>
      <c r="C3" s="2" t="s">
        <v>77</v>
      </c>
      <c r="D3" s="2" t="s">
        <v>69</v>
      </c>
      <c r="E3" s="2" t="s">
        <v>74</v>
      </c>
    </row>
    <row r="4" spans="1:5" x14ac:dyDescent="0.2">
      <c r="A4" s="2" t="s">
        <v>28</v>
      </c>
      <c r="B4" s="2" t="s">
        <v>80</v>
      </c>
      <c r="C4" s="2" t="s">
        <v>65</v>
      </c>
      <c r="D4" s="2" t="s">
        <v>69</v>
      </c>
      <c r="E4" s="2" t="s">
        <v>81</v>
      </c>
    </row>
    <row r="5" spans="1:5" x14ac:dyDescent="0.2">
      <c r="A5" s="2" t="s">
        <v>29</v>
      </c>
      <c r="B5" s="2" t="s">
        <v>8</v>
      </c>
      <c r="C5" s="2" t="s">
        <v>71</v>
      </c>
      <c r="D5" s="2" t="s">
        <v>69</v>
      </c>
    </row>
    <row r="6" spans="1:5" x14ac:dyDescent="0.2">
      <c r="A6" s="2" t="s">
        <v>30</v>
      </c>
      <c r="B6" s="2" t="s">
        <v>8</v>
      </c>
      <c r="C6" s="2" t="s">
        <v>70</v>
      </c>
      <c r="D6" s="2" t="s">
        <v>69</v>
      </c>
    </row>
    <row r="7" spans="1:5" x14ac:dyDescent="0.2">
      <c r="A7" s="2" t="s">
        <v>72</v>
      </c>
      <c r="B7" s="2" t="s">
        <v>8</v>
      </c>
      <c r="C7" s="2" t="s">
        <v>76</v>
      </c>
      <c r="D7" s="2" t="s">
        <v>69</v>
      </c>
      <c r="E7" s="2" t="s">
        <v>75</v>
      </c>
    </row>
    <row r="8" spans="1:5" x14ac:dyDescent="0.2">
      <c r="A8" s="2" t="s">
        <v>31</v>
      </c>
      <c r="B8" s="2" t="s">
        <v>42</v>
      </c>
      <c r="C8" s="2" t="s">
        <v>95</v>
      </c>
      <c r="D8" s="2" t="s">
        <v>69</v>
      </c>
    </row>
    <row r="9" spans="1:5" x14ac:dyDescent="0.2">
      <c r="A9" s="2" t="s">
        <v>32</v>
      </c>
      <c r="B9" s="2" t="s">
        <v>8</v>
      </c>
      <c r="C9" s="2" t="s">
        <v>97</v>
      </c>
      <c r="D9" s="2" t="s">
        <v>90</v>
      </c>
      <c r="E9" s="2" t="s">
        <v>96</v>
      </c>
    </row>
    <row r="10" spans="1:5" x14ac:dyDescent="0.2">
      <c r="A10" s="2" t="s">
        <v>33</v>
      </c>
      <c r="B10" s="2" t="s">
        <v>8</v>
      </c>
      <c r="C10" s="2" t="s">
        <v>82</v>
      </c>
      <c r="D10" s="2" t="s">
        <v>69</v>
      </c>
    </row>
    <row r="11" spans="1:5" x14ac:dyDescent="0.2">
      <c r="A11" s="2" t="s">
        <v>34</v>
      </c>
      <c r="B11" s="2" t="s">
        <v>8</v>
      </c>
      <c r="C11" s="2" t="s">
        <v>87</v>
      </c>
      <c r="D11" s="2" t="s">
        <v>69</v>
      </c>
      <c r="E11" s="2" t="s">
        <v>88</v>
      </c>
    </row>
    <row r="12" spans="1:5" x14ac:dyDescent="0.2">
      <c r="A12" s="2" t="s">
        <v>35</v>
      </c>
      <c r="B12" s="2" t="s">
        <v>8</v>
      </c>
      <c r="C12" s="2" t="s">
        <v>83</v>
      </c>
      <c r="D12" s="2" t="s">
        <v>69</v>
      </c>
    </row>
    <row r="13" spans="1:5" x14ac:dyDescent="0.2">
      <c r="A13" s="2" t="s">
        <v>36</v>
      </c>
      <c r="B13" s="2" t="s">
        <v>8</v>
      </c>
      <c r="C13" s="2" t="s">
        <v>84</v>
      </c>
      <c r="D13" s="2" t="s">
        <v>69</v>
      </c>
    </row>
    <row r="14" spans="1:5" x14ac:dyDescent="0.2">
      <c r="A14" s="2" t="s">
        <v>37</v>
      </c>
      <c r="B14" s="2" t="s">
        <v>8</v>
      </c>
      <c r="C14" s="2" t="s">
        <v>94</v>
      </c>
      <c r="D14" s="2" t="s">
        <v>69</v>
      </c>
    </row>
    <row r="15" spans="1:5" x14ac:dyDescent="0.2">
      <c r="A15" s="2" t="s">
        <v>85</v>
      </c>
      <c r="B15" s="2" t="s">
        <v>8</v>
      </c>
      <c r="C15" s="2" t="s">
        <v>99</v>
      </c>
      <c r="D15" s="2" t="s">
        <v>90</v>
      </c>
      <c r="E15" s="2" t="s">
        <v>98</v>
      </c>
    </row>
    <row r="16" spans="1:5" x14ac:dyDescent="0.2">
      <c r="A16" s="2" t="s">
        <v>86</v>
      </c>
      <c r="B16" s="2" t="s">
        <v>8</v>
      </c>
      <c r="C16" s="2" t="s">
        <v>89</v>
      </c>
      <c r="D16" s="2" t="s">
        <v>90</v>
      </c>
    </row>
    <row r="17" spans="1:5" x14ac:dyDescent="0.2">
      <c r="A17" s="2" t="s">
        <v>38</v>
      </c>
      <c r="B17" s="2" t="s">
        <v>8</v>
      </c>
    </row>
    <row r="18" spans="1:5" x14ac:dyDescent="0.2">
      <c r="A18" s="2" t="s">
        <v>39</v>
      </c>
      <c r="B18" s="2" t="s">
        <v>8</v>
      </c>
    </row>
    <row r="19" spans="1:5" x14ac:dyDescent="0.2">
      <c r="A19" s="2" t="s">
        <v>92</v>
      </c>
      <c r="B19" s="2" t="s">
        <v>8</v>
      </c>
      <c r="C19" s="2" t="s">
        <v>91</v>
      </c>
      <c r="D19" s="2" t="s">
        <v>69</v>
      </c>
      <c r="E19" s="2" t="s">
        <v>93</v>
      </c>
    </row>
    <row r="20" spans="1:5" x14ac:dyDescent="0.2">
      <c r="A20" s="2" t="s">
        <v>40</v>
      </c>
      <c r="B20" s="2" t="s">
        <v>8</v>
      </c>
    </row>
    <row r="21" spans="1:5" x14ac:dyDescent="0.2">
      <c r="A21" s="2" t="s">
        <v>41</v>
      </c>
      <c r="B21" s="2" t="s">
        <v>43</v>
      </c>
      <c r="C21" s="2" t="s">
        <v>101</v>
      </c>
      <c r="D21" s="2" t="s">
        <v>69</v>
      </c>
      <c r="E21" s="2" t="s">
        <v>100</v>
      </c>
    </row>
    <row r="23" spans="1:5" x14ac:dyDescent="0.2">
      <c r="A23" s="2" t="s">
        <v>17</v>
      </c>
      <c r="B23" s="2" t="s">
        <v>13</v>
      </c>
    </row>
    <row r="24" spans="1:5" x14ac:dyDescent="0.2">
      <c r="A24" s="2" t="s">
        <v>19</v>
      </c>
      <c r="B24" s="2" t="s">
        <v>13</v>
      </c>
    </row>
    <row r="25" spans="1:5" x14ac:dyDescent="0.2">
      <c r="A25" s="2" t="s">
        <v>18</v>
      </c>
      <c r="B25" s="2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50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50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50</v>
      </c>
      <c r="C4" s="2">
        <f>1215800/300</f>
        <v>4052.6666666666665</v>
      </c>
      <c r="D4" s="2">
        <f t="shared" ref="D4:D14" si="2">C4*0.9</f>
        <v>3647.4</v>
      </c>
      <c r="E4" s="2">
        <f t="shared" ref="E4:E14" si="3">C4*1.1</f>
        <v>4457.9333333333334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50</v>
      </c>
      <c r="C5" s="2">
        <v>164.73</v>
      </c>
      <c r="D5" s="2">
        <f t="shared" si="2"/>
        <v>148.25700000000001</v>
      </c>
      <c r="E5" s="2">
        <f t="shared" si="3"/>
        <v>181.203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50</v>
      </c>
      <c r="C6" s="2">
        <v>25.210999999999999</v>
      </c>
      <c r="D6" s="2">
        <f t="shared" si="2"/>
        <v>22.689899999999998</v>
      </c>
      <c r="E6" s="2">
        <f t="shared" si="3"/>
        <v>27.732099999999999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50</v>
      </c>
      <c r="C7" s="2">
        <v>24.747</v>
      </c>
      <c r="D7" s="2">
        <f t="shared" ref="D7" si="4">C7*0.9</f>
        <v>22.272300000000001</v>
      </c>
      <c r="E7" s="2">
        <f t="shared" ref="E7" si="5">C7*1.1</f>
        <v>27.221700000000002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50</v>
      </c>
      <c r="C8" s="2">
        <v>31.8</v>
      </c>
      <c r="D8" s="2">
        <f t="shared" si="2"/>
        <v>28.62</v>
      </c>
      <c r="E8" s="2">
        <f t="shared" si="3"/>
        <v>34.980000000000004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50</v>
      </c>
      <c r="C9" s="2">
        <f>33.458/20</f>
        <v>1.6728999999999998</v>
      </c>
      <c r="D9" s="2">
        <f t="shared" si="2"/>
        <v>1.5056099999999999</v>
      </c>
      <c r="E9" s="2">
        <f t="shared" si="3"/>
        <v>1.84019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50</v>
      </c>
      <c r="C10" s="2">
        <v>8.6915999999999993</v>
      </c>
      <c r="D10" s="2">
        <f t="shared" si="2"/>
        <v>7.8224399999999994</v>
      </c>
      <c r="E10" s="2">
        <f t="shared" si="3"/>
        <v>9.5607600000000001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50</v>
      </c>
      <c r="C11" s="2">
        <v>8.5686999999999998</v>
      </c>
      <c r="D11" s="2">
        <f t="shared" si="2"/>
        <v>7.71183</v>
      </c>
      <c r="E11" s="2">
        <f t="shared" si="3"/>
        <v>9.4255700000000004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50</v>
      </c>
      <c r="C12" s="2">
        <v>461.54</v>
      </c>
      <c r="D12" s="2">
        <f t="shared" si="2"/>
        <v>415.38600000000002</v>
      </c>
      <c r="E12" s="2">
        <f t="shared" si="3"/>
        <v>507.69400000000007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50</v>
      </c>
      <c r="C13" s="2">
        <v>13.228</v>
      </c>
      <c r="D13" s="2">
        <f t="shared" si="2"/>
        <v>11.905200000000001</v>
      </c>
      <c r="E13" s="2">
        <f t="shared" si="3"/>
        <v>14.550800000000001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50</v>
      </c>
      <c r="C14" s="2">
        <v>14.85</v>
      </c>
      <c r="D14" s="2">
        <f t="shared" si="2"/>
        <v>13.365</v>
      </c>
      <c r="E14" s="2">
        <f t="shared" si="3"/>
        <v>16.335000000000001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50</v>
      </c>
      <c r="C15" s="2">
        <f>9.5931*115.03/245.41</f>
        <v>4.4965335275661138</v>
      </c>
      <c r="D15" s="2">
        <f>C15*0.9</f>
        <v>4.0468801748095027</v>
      </c>
      <c r="E15" s="2">
        <f>C15*1.1</f>
        <v>4.9461868803227258</v>
      </c>
      <c r="F15" s="3" t="s">
        <v>1</v>
      </c>
      <c r="G15" s="2" t="s">
        <v>0</v>
      </c>
    </row>
    <row r="16" spans="1:7" x14ac:dyDescent="0.2">
      <c r="A16" s="2" t="s">
        <v>86</v>
      </c>
      <c r="B16" s="2" t="s">
        <v>50</v>
      </c>
      <c r="C16" s="2">
        <v>62.932000000000002</v>
      </c>
      <c r="D16" s="2">
        <f>C16*0.9</f>
        <v>56.638800000000003</v>
      </c>
      <c r="E16" s="2">
        <f>C16*1.1</f>
        <v>69.225200000000001</v>
      </c>
      <c r="F16" s="3" t="s">
        <v>1</v>
      </c>
      <c r="G16" s="2" t="s">
        <v>0</v>
      </c>
    </row>
    <row r="17" spans="1:7" x14ac:dyDescent="0.2">
      <c r="A17" s="2" t="s">
        <v>38</v>
      </c>
      <c r="B17" s="2" t="s">
        <v>50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50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50</v>
      </c>
      <c r="C19" s="2">
        <v>4.3413000000000004</v>
      </c>
      <c r="D19" s="2">
        <f>C19*0.9</f>
        <v>3.9071700000000003</v>
      </c>
      <c r="E19" s="2">
        <f>C19*1.1</f>
        <v>4.775430000000001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50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50</v>
      </c>
      <c r="C21" s="2">
        <v>2.1274000000000002</v>
      </c>
      <c r="D21" s="2">
        <f>C21*0.9</f>
        <v>1.9146600000000003</v>
      </c>
      <c r="E21" s="2">
        <f>C21*1.1</f>
        <v>2.3401400000000003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50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50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50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29"/>
  <sheetViews>
    <sheetView tabSelected="1" workbookViewId="0">
      <selection activeCell="F35" sqref="F35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51</v>
      </c>
      <c r="C2" s="2">
        <f>1.26/74049000*157380</f>
        <v>2.677940282785723E-3</v>
      </c>
      <c r="D2" s="2">
        <f t="shared" ref="D2:D7" si="0">C2*0.9</f>
        <v>2.4101462545071508E-3</v>
      </c>
      <c r="E2" s="2">
        <f t="shared" ref="E2:E23" si="1">C2*1.1</f>
        <v>2.9457343110642956E-3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51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51</v>
      </c>
      <c r="C4" s="2">
        <f>47.312/300</f>
        <v>0.15770666666666666</v>
      </c>
      <c r="D4" s="2">
        <f t="shared" si="0"/>
        <v>0.14193600000000001</v>
      </c>
      <c r="E4" s="2">
        <f t="shared" si="1"/>
        <v>0.17347733333333334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51</v>
      </c>
      <c r="C5" s="2">
        <v>1.6851000000000001E-2</v>
      </c>
      <c r="D5" s="2">
        <f t="shared" si="0"/>
        <v>1.5165900000000001E-2</v>
      </c>
      <c r="E5" s="2">
        <f t="shared" si="1"/>
        <v>1.8536100000000003E-2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51</v>
      </c>
      <c r="C6" s="2">
        <v>3.1905000000000002E-3</v>
      </c>
      <c r="D6" s="2">
        <f t="shared" si="0"/>
        <v>2.8714500000000002E-3</v>
      </c>
      <c r="E6" s="2">
        <f t="shared" si="1"/>
        <v>3.5095500000000006E-3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51</v>
      </c>
      <c r="C7" s="2">
        <v>3.2198999999999999E-3</v>
      </c>
      <c r="D7" s="2">
        <f t="shared" si="0"/>
        <v>2.8979100000000001E-3</v>
      </c>
      <c r="E7" s="2">
        <f t="shared" ref="E7" si="2">C7*1.1</f>
        <v>3.5418900000000002E-3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51</v>
      </c>
      <c r="C8" s="2">
        <v>2.8777999999999998E-3</v>
      </c>
      <c r="D8" s="2">
        <f t="shared" ref="D4:D23" si="3">C8*0.9</f>
        <v>2.5900199999999997E-3</v>
      </c>
      <c r="E8" s="2">
        <f t="shared" si="1"/>
        <v>3.1655799999999999E-3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51</v>
      </c>
      <c r="C9" s="2">
        <f>0.001868/20</f>
        <v>9.3400000000000007E-5</v>
      </c>
      <c r="D9" s="2">
        <f t="shared" si="3"/>
        <v>8.4060000000000005E-5</v>
      </c>
      <c r="E9" s="2">
        <f t="shared" si="1"/>
        <v>1.0274000000000002E-4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51</v>
      </c>
      <c r="C10" s="2">
        <v>4.385E-3</v>
      </c>
      <c r="D10" s="2">
        <f t="shared" si="3"/>
        <v>3.9465000000000004E-3</v>
      </c>
      <c r="E10" s="2">
        <f t="shared" si="1"/>
        <v>4.8235000000000005E-3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51</v>
      </c>
      <c r="C11" s="2">
        <v>3.6698E-3</v>
      </c>
      <c r="D11" s="2">
        <f t="shared" si="3"/>
        <v>3.3028200000000001E-3</v>
      </c>
      <c r="E11" s="2">
        <f t="shared" si="1"/>
        <v>4.0367800000000002E-3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51</v>
      </c>
      <c r="C12" s="2">
        <v>8.7549999999999998E-4</v>
      </c>
      <c r="D12" s="2">
        <f t="shared" si="3"/>
        <v>7.8795000000000004E-4</v>
      </c>
      <c r="E12" s="2">
        <f t="shared" si="1"/>
        <v>9.6305000000000002E-4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51</v>
      </c>
      <c r="C13" s="2">
        <v>2.4543E-3</v>
      </c>
      <c r="D13" s="2">
        <f t="shared" si="3"/>
        <v>2.2088699999999999E-3</v>
      </c>
      <c r="E13" s="2">
        <f t="shared" si="1"/>
        <v>2.69973E-3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51</v>
      </c>
      <c r="C14" s="2">
        <v>1.8387E-3</v>
      </c>
      <c r="D14" s="2">
        <f t="shared" si="3"/>
        <v>1.6548299999999999E-3</v>
      </c>
      <c r="E14" s="2">
        <f t="shared" si="1"/>
        <v>2.02257E-3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51</v>
      </c>
      <c r="C15" s="2">
        <f>0.0013177*115.03/245.41</f>
        <v>6.1763999429526105E-4</v>
      </c>
      <c r="D15" s="2">
        <f>C15*0.9</f>
        <v>5.5587599486573499E-4</v>
      </c>
      <c r="E15" s="2">
        <f>C15*1.1</f>
        <v>6.7940399372478722E-4</v>
      </c>
      <c r="F15" s="3" t="s">
        <v>1</v>
      </c>
      <c r="G15" s="2" t="s">
        <v>0</v>
      </c>
    </row>
    <row r="16" spans="1:7" x14ac:dyDescent="0.2">
      <c r="A16" s="2" t="s">
        <v>86</v>
      </c>
      <c r="B16" s="2" t="s">
        <v>51</v>
      </c>
      <c r="C16" s="2">
        <v>3.1315000000000002E-3</v>
      </c>
      <c r="D16" s="2">
        <f>C16*0.9</f>
        <v>2.8183500000000003E-3</v>
      </c>
      <c r="E16" s="2">
        <f>C16*1.1</f>
        <v>3.4446500000000005E-3</v>
      </c>
      <c r="F16" s="3" t="s">
        <v>1</v>
      </c>
      <c r="G16" s="2" t="s">
        <v>0</v>
      </c>
    </row>
    <row r="17" spans="1:7" x14ac:dyDescent="0.2">
      <c r="A17" s="2" t="s">
        <v>38</v>
      </c>
      <c r="B17" s="2" t="s">
        <v>51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51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51</v>
      </c>
      <c r="C19" s="2">
        <v>4.8979000000000004E-4</v>
      </c>
      <c r="D19" s="2">
        <f>C19*0.9</f>
        <v>4.4081100000000005E-4</v>
      </c>
      <c r="E19" s="2">
        <f>C19*1.1</f>
        <v>5.3876900000000014E-4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51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51</v>
      </c>
      <c r="C21" s="2">
        <v>1.3397999999999999E-3</v>
      </c>
      <c r="D21" s="2">
        <f>C21*0.9</f>
        <v>1.20582E-3</v>
      </c>
      <c r="E21" s="2">
        <f>C21*1.1</f>
        <v>1.4737800000000001E-3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51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51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51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468F-74F2-F147-9CFC-25892C4AB2D9}">
  <dimension ref="A1:J27"/>
  <sheetViews>
    <sheetView workbookViewId="0">
      <selection activeCell="C4" sqref="C4"/>
    </sheetView>
  </sheetViews>
  <sheetFormatPr baseColWidth="10" defaultColWidth="10.6640625" defaultRowHeight="16" x14ac:dyDescent="0.2"/>
  <cols>
    <col min="1" max="1" width="26.6640625" bestFit="1" customWidth="1"/>
    <col min="2" max="2" width="11" bestFit="1" customWidth="1"/>
    <col min="6" max="6" width="11.83203125" bestFit="1" customWidth="1"/>
    <col min="7" max="7" width="48.33203125" bestFit="1" customWidth="1"/>
  </cols>
  <sheetData>
    <row r="1" spans="1:10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10" x14ac:dyDescent="0.2">
      <c r="A2" s="2" t="s">
        <v>52</v>
      </c>
      <c r="B2" s="2" t="s">
        <v>11</v>
      </c>
      <c r="C2" s="6">
        <v>0.53</v>
      </c>
      <c r="D2" s="6">
        <v>0.51</v>
      </c>
      <c r="E2" s="6">
        <v>0.55000000000000004</v>
      </c>
      <c r="F2" s="7" t="s">
        <v>1</v>
      </c>
      <c r="G2" s="2" t="s">
        <v>0</v>
      </c>
    </row>
    <row r="3" spans="1:10" x14ac:dyDescent="0.2">
      <c r="A3" s="2" t="s">
        <v>53</v>
      </c>
      <c r="B3" s="2" t="s">
        <v>11</v>
      </c>
      <c r="C3" s="8">
        <v>0.28000000000000003</v>
      </c>
      <c r="D3" s="8">
        <v>0.25</v>
      </c>
      <c r="E3" s="8">
        <v>0.31</v>
      </c>
      <c r="F3" s="9" t="s">
        <v>1</v>
      </c>
      <c r="G3" s="5" t="s">
        <v>0</v>
      </c>
    </row>
    <row r="4" spans="1:10" x14ac:dyDescent="0.2">
      <c r="A4" s="2" t="s">
        <v>54</v>
      </c>
      <c r="B4" s="2" t="s">
        <v>11</v>
      </c>
      <c r="C4" s="8">
        <v>1.08</v>
      </c>
      <c r="D4" s="8">
        <v>0.97</v>
      </c>
      <c r="E4" s="8">
        <v>1.19</v>
      </c>
      <c r="F4" s="9" t="s">
        <v>1</v>
      </c>
      <c r="G4" s="5" t="s">
        <v>0</v>
      </c>
    </row>
    <row r="5" spans="1:10" x14ac:dyDescent="0.2">
      <c r="A5" s="2" t="s">
        <v>55</v>
      </c>
      <c r="B5" s="2" t="s">
        <v>11</v>
      </c>
      <c r="C5" s="7">
        <v>300</v>
      </c>
      <c r="D5" s="7">
        <v>218</v>
      </c>
      <c r="E5" s="7">
        <v>385</v>
      </c>
      <c r="F5" s="7" t="s">
        <v>1</v>
      </c>
      <c r="G5" s="2" t="s">
        <v>0</v>
      </c>
    </row>
    <row r="6" spans="1:10" x14ac:dyDescent="0.2">
      <c r="A6" s="2" t="s">
        <v>56</v>
      </c>
      <c r="B6" s="2" t="s">
        <v>11</v>
      </c>
      <c r="C6" s="6">
        <v>1.4999999999999999E-2</v>
      </c>
      <c r="D6" s="6">
        <v>1.2E-2</v>
      </c>
      <c r="E6" s="6">
        <v>1.7999999999999999E-2</v>
      </c>
      <c r="F6" s="7" t="s">
        <v>1</v>
      </c>
      <c r="G6" s="2" t="s">
        <v>0</v>
      </c>
    </row>
    <row r="7" spans="1:10" x14ac:dyDescent="0.2">
      <c r="A7" s="2" t="s">
        <v>57</v>
      </c>
      <c r="B7" s="2" t="s">
        <v>11</v>
      </c>
      <c r="C7" s="6">
        <v>1.97</v>
      </c>
      <c r="D7" s="6">
        <v>1.93</v>
      </c>
      <c r="E7" s="6">
        <v>2.0099999999999998</v>
      </c>
      <c r="F7" s="7" t="s">
        <v>1</v>
      </c>
      <c r="G7" s="2" t="s">
        <v>0</v>
      </c>
    </row>
    <row r="8" spans="1:10" x14ac:dyDescent="0.2">
      <c r="A8" s="2" t="s">
        <v>58</v>
      </c>
      <c r="B8" s="2" t="s">
        <v>11</v>
      </c>
      <c r="C8" s="6">
        <v>1.2E-2</v>
      </c>
      <c r="D8" s="6">
        <v>1.0999999999999999E-2</v>
      </c>
      <c r="E8" s="6">
        <v>1.2999999999999999E-2</v>
      </c>
      <c r="F8" s="7" t="s">
        <v>1</v>
      </c>
      <c r="G8" s="2" t="s">
        <v>0</v>
      </c>
    </row>
    <row r="9" spans="1:10" x14ac:dyDescent="0.2">
      <c r="A9" s="2" t="s">
        <v>59</v>
      </c>
      <c r="B9" s="2" t="s">
        <v>11</v>
      </c>
      <c r="C9" s="6">
        <v>4.33</v>
      </c>
      <c r="D9" s="6">
        <v>3.07</v>
      </c>
      <c r="E9" s="6">
        <v>5.5</v>
      </c>
      <c r="F9" s="7" t="s">
        <v>1</v>
      </c>
      <c r="G9" s="2" t="s">
        <v>0</v>
      </c>
    </row>
    <row r="10" spans="1:10" x14ac:dyDescent="0.2">
      <c r="A10" s="2" t="s">
        <v>60</v>
      </c>
      <c r="B10" s="2" t="s">
        <v>11</v>
      </c>
      <c r="C10" s="6">
        <f>4.33+0.65</f>
        <v>4.9800000000000004</v>
      </c>
      <c r="D10" s="6">
        <f>D9+0.58</f>
        <v>3.65</v>
      </c>
      <c r="E10" s="6">
        <f>E9+0.71</f>
        <v>6.21</v>
      </c>
      <c r="F10" s="7" t="s">
        <v>1</v>
      </c>
      <c r="G10" s="2" t="s">
        <v>0</v>
      </c>
    </row>
    <row r="11" spans="1:10" x14ac:dyDescent="0.2">
      <c r="A11" s="2" t="s">
        <v>61</v>
      </c>
      <c r="B11" s="2" t="s">
        <v>11</v>
      </c>
      <c r="C11" s="6">
        <v>2.5499999999999998</v>
      </c>
      <c r="D11" s="6">
        <v>2.13</v>
      </c>
      <c r="E11" s="6">
        <v>3.15</v>
      </c>
      <c r="F11" s="7" t="s">
        <v>1</v>
      </c>
      <c r="G11" s="2" t="s">
        <v>0</v>
      </c>
    </row>
    <row r="12" spans="1:10" x14ac:dyDescent="0.2">
      <c r="A12" s="2" t="s">
        <v>62</v>
      </c>
      <c r="B12" s="2" t="s">
        <v>11</v>
      </c>
      <c r="C12" s="6">
        <v>197</v>
      </c>
      <c r="D12" s="6">
        <v>186</v>
      </c>
      <c r="E12" s="6">
        <v>208</v>
      </c>
      <c r="F12" s="9" t="s">
        <v>1</v>
      </c>
      <c r="G12" s="5" t="s">
        <v>0</v>
      </c>
    </row>
    <row r="13" spans="1:10" x14ac:dyDescent="0.2">
      <c r="A13" s="2" t="s">
        <v>63</v>
      </c>
      <c r="B13" s="2" t="s">
        <v>11</v>
      </c>
      <c r="C13" s="7">
        <v>0.19400000000000001</v>
      </c>
      <c r="D13" s="7">
        <v>5.7599999999999998E-2</v>
      </c>
      <c r="E13" s="7">
        <v>0.52600000000000002</v>
      </c>
      <c r="F13" s="7" t="s">
        <v>1</v>
      </c>
      <c r="G13" s="2" t="s">
        <v>12</v>
      </c>
    </row>
    <row r="14" spans="1:10" x14ac:dyDescent="0.2">
      <c r="A14" s="2" t="s">
        <v>14</v>
      </c>
      <c r="B14" s="2" t="s">
        <v>11</v>
      </c>
      <c r="C14" s="7">
        <v>9.9703471209999996</v>
      </c>
      <c r="D14" s="7">
        <v>8.9733124089</v>
      </c>
      <c r="E14" s="7">
        <v>10.967381833100001</v>
      </c>
      <c r="F14" s="7" t="s">
        <v>1</v>
      </c>
      <c r="G14" s="2" t="s">
        <v>0</v>
      </c>
    </row>
    <row r="15" spans="1:10" x14ac:dyDescent="0.2">
      <c r="A15" s="2" t="s">
        <v>15</v>
      </c>
      <c r="B15" s="2" t="s">
        <v>11</v>
      </c>
      <c r="C15" s="7">
        <v>8.8474600330000008</v>
      </c>
      <c r="D15" s="7">
        <v>7.9627140297000008</v>
      </c>
      <c r="E15" s="7">
        <v>9.7322060363000009</v>
      </c>
      <c r="F15" s="7" t="s">
        <v>1</v>
      </c>
      <c r="G15" s="2" t="s">
        <v>0</v>
      </c>
      <c r="J15" s="10">
        <v>72800</v>
      </c>
    </row>
    <row r="16" spans="1:10" x14ac:dyDescent="0.2">
      <c r="A16" s="2" t="s">
        <v>16</v>
      </c>
      <c r="B16" s="2" t="s">
        <v>11</v>
      </c>
      <c r="C16" s="7">
        <v>13.937562</v>
      </c>
      <c r="D16" s="7">
        <v>12.543805799999999</v>
      </c>
      <c r="E16" s="7">
        <v>15.3313182</v>
      </c>
      <c r="F16" s="7" t="s">
        <v>1</v>
      </c>
      <c r="G16" s="2" t="s">
        <v>0</v>
      </c>
    </row>
    <row r="17" spans="1:10" x14ac:dyDescent="0.2">
      <c r="A17" s="2" t="s">
        <v>17</v>
      </c>
      <c r="B17" s="2" t="s">
        <v>11</v>
      </c>
      <c r="C17" s="7">
        <v>114014.66383541599</v>
      </c>
      <c r="D17" s="7">
        <v>102613.1974518744</v>
      </c>
      <c r="E17" s="7">
        <v>125416.13021895761</v>
      </c>
      <c r="F17" s="7" t="s">
        <v>1</v>
      </c>
      <c r="G17" s="2" t="s">
        <v>0</v>
      </c>
      <c r="J17" s="10">
        <f>J15*C9</f>
        <v>315224</v>
      </c>
    </row>
    <row r="18" spans="1:10" x14ac:dyDescent="0.2">
      <c r="A18" s="2" t="s">
        <v>18</v>
      </c>
      <c r="B18" s="2" t="s">
        <v>11</v>
      </c>
      <c r="C18" s="7">
        <v>8.5937041260028693</v>
      </c>
      <c r="D18" s="7">
        <v>7.7343337134025827</v>
      </c>
      <c r="E18" s="7">
        <v>9.4530745386031576</v>
      </c>
      <c r="F18" s="7" t="s">
        <v>1</v>
      </c>
      <c r="G18" s="2" t="s">
        <v>0</v>
      </c>
    </row>
    <row r="19" spans="1:10" x14ac:dyDescent="0.2">
      <c r="A19" s="2" t="s">
        <v>19</v>
      </c>
      <c r="B19" s="2" t="s">
        <v>11</v>
      </c>
      <c r="C19" s="7">
        <v>324.96867299992499</v>
      </c>
      <c r="D19" s="7">
        <v>292.47180569993247</v>
      </c>
      <c r="E19" s="7">
        <v>357.46554029991751</v>
      </c>
      <c r="F19" s="7" t="s">
        <v>1</v>
      </c>
      <c r="G19" s="2" t="s">
        <v>0</v>
      </c>
    </row>
    <row r="20" spans="1:10" x14ac:dyDescent="0.2">
      <c r="A20" s="2" t="s">
        <v>20</v>
      </c>
      <c r="B20" s="2" t="s">
        <v>11</v>
      </c>
      <c r="C20" s="7">
        <v>8.8474600327818393</v>
      </c>
      <c r="D20" s="7">
        <v>7.9627140295036556</v>
      </c>
      <c r="E20" s="7">
        <v>9.732206036060024</v>
      </c>
      <c r="F20" s="7" t="s">
        <v>1</v>
      </c>
      <c r="G20" s="2" t="s">
        <v>0</v>
      </c>
    </row>
    <row r="21" spans="1:10" x14ac:dyDescent="0.2">
      <c r="A21" s="2" t="s">
        <v>21</v>
      </c>
      <c r="B21" s="2" t="s">
        <v>11</v>
      </c>
      <c r="C21" s="7">
        <v>4.3790218750000003</v>
      </c>
      <c r="D21" s="7">
        <v>3.9411196875000005</v>
      </c>
      <c r="E21" s="7">
        <v>4.8169240625000009</v>
      </c>
      <c r="F21" s="7" t="s">
        <v>1</v>
      </c>
      <c r="G21" s="2" t="s">
        <v>0</v>
      </c>
    </row>
    <row r="22" spans="1:10" x14ac:dyDescent="0.2">
      <c r="A22" s="2" t="s">
        <v>22</v>
      </c>
      <c r="B22" s="2" t="s">
        <v>11</v>
      </c>
      <c r="C22" s="7">
        <v>2.0673798630000002</v>
      </c>
      <c r="D22" s="7">
        <v>1.8606418767000001</v>
      </c>
      <c r="E22" s="7">
        <v>2.2741178493000005</v>
      </c>
      <c r="F22" s="7" t="s">
        <v>1</v>
      </c>
      <c r="G22" s="2" t="s">
        <v>0</v>
      </c>
    </row>
    <row r="23" spans="1:10" x14ac:dyDescent="0.2">
      <c r="A23" s="2" t="s">
        <v>23</v>
      </c>
      <c r="B23" s="2" t="s">
        <v>11</v>
      </c>
      <c r="C23" s="7">
        <v>1.9299999302999999</v>
      </c>
      <c r="D23" s="7">
        <v>1.73699993727</v>
      </c>
      <c r="E23" s="7">
        <v>2.1229999233300001</v>
      </c>
      <c r="F23" s="7" t="s">
        <v>1</v>
      </c>
      <c r="G23" s="2" t="s">
        <v>0</v>
      </c>
    </row>
    <row r="24" spans="1:10" x14ac:dyDescent="0.2">
      <c r="A24" s="2" t="s">
        <v>25</v>
      </c>
      <c r="B24" s="2" t="s">
        <v>11</v>
      </c>
      <c r="C24" s="7">
        <v>2.797495751</v>
      </c>
      <c r="D24" s="7">
        <v>2.5177461759000002</v>
      </c>
      <c r="E24" s="7">
        <v>3.0772453261000003</v>
      </c>
      <c r="F24" s="7" t="s">
        <v>1</v>
      </c>
      <c r="G24" s="2" t="s">
        <v>0</v>
      </c>
    </row>
    <row r="25" spans="1:10" x14ac:dyDescent="0.2">
      <c r="A25" s="2" t="s">
        <v>24</v>
      </c>
      <c r="B25" s="2" t="s">
        <v>11</v>
      </c>
      <c r="C25" s="7">
        <v>1.6121519888995599</v>
      </c>
      <c r="D25" s="7">
        <f>C25*0.9</f>
        <v>1.450936790009604</v>
      </c>
      <c r="E25" s="7">
        <f>C25*1.1</f>
        <v>1.7733671877895161</v>
      </c>
      <c r="F25" s="7" t="s">
        <v>1</v>
      </c>
      <c r="G25" s="2" t="s">
        <v>0</v>
      </c>
    </row>
    <row r="26" spans="1:10" x14ac:dyDescent="0.2">
      <c r="A26" s="2" t="s">
        <v>26</v>
      </c>
      <c r="B26" s="2" t="s">
        <v>11</v>
      </c>
      <c r="C26" s="7">
        <v>1.844173711</v>
      </c>
      <c r="D26" s="7">
        <f>C26*0.9</f>
        <v>1.6597563399000002</v>
      </c>
      <c r="E26" s="7">
        <f>C26*1.1</f>
        <v>2.0285910821000002</v>
      </c>
      <c r="F26" s="7" t="s">
        <v>1</v>
      </c>
      <c r="G26" s="2" t="s">
        <v>0</v>
      </c>
    </row>
    <row r="27" spans="1:10" x14ac:dyDescent="0.2">
      <c r="A27" s="2" t="s">
        <v>27</v>
      </c>
      <c r="B27" s="2" t="s">
        <v>11</v>
      </c>
      <c r="C27" s="7">
        <v>13.937562</v>
      </c>
      <c r="D27" s="7">
        <f>C27*0.9</f>
        <v>12.543805799999999</v>
      </c>
      <c r="E27" s="7">
        <f>C27*1.1</f>
        <v>15.3313182</v>
      </c>
      <c r="F27" s="7" t="s">
        <v>1</v>
      </c>
      <c r="G27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44</v>
      </c>
      <c r="C2" s="2">
        <f>1.26/74049000*26843000</f>
        <v>0.45675404124296071</v>
      </c>
      <c r="D2" s="2">
        <f t="shared" ref="D2:D15" si="0">C2*0.9</f>
        <v>0.41107863711866466</v>
      </c>
      <c r="E2" s="2">
        <f t="shared" ref="E2:E15" si="1">C2*1.1</f>
        <v>0.50242944536725687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44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44</v>
      </c>
      <c r="C4" s="2">
        <f>8314.3/300</f>
        <v>27.714333333333332</v>
      </c>
      <c r="D4" s="2">
        <f t="shared" si="0"/>
        <v>24.942899999999998</v>
      </c>
      <c r="E4" s="2">
        <f t="shared" si="1"/>
        <v>30.485766666666667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44</v>
      </c>
      <c r="C5" s="2">
        <v>1.2979000000000001</v>
      </c>
      <c r="D5" s="2">
        <f t="shared" si="0"/>
        <v>1.16811</v>
      </c>
      <c r="E5" s="2">
        <f t="shared" si="1"/>
        <v>1.4276900000000001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44</v>
      </c>
      <c r="C6" s="2">
        <v>0.40516999999999997</v>
      </c>
      <c r="D6" s="2">
        <f t="shared" si="0"/>
        <v>0.364653</v>
      </c>
      <c r="E6" s="2">
        <f t="shared" si="1"/>
        <v>0.445687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44</v>
      </c>
      <c r="C7" s="2">
        <v>0.41316999999999998</v>
      </c>
      <c r="D7" s="2">
        <f t="shared" ref="D7" si="2">C7*0.9</f>
        <v>0.37185299999999999</v>
      </c>
      <c r="E7" s="2">
        <f t="shared" ref="E7" si="3">C7*1.1</f>
        <v>0.45448700000000003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44</v>
      </c>
      <c r="C8" s="2">
        <v>0.53532999999999997</v>
      </c>
      <c r="D8" s="2">
        <f t="shared" si="0"/>
        <v>0.48179699999999998</v>
      </c>
      <c r="E8" s="2">
        <f t="shared" si="1"/>
        <v>0.58886300000000003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44</v>
      </c>
      <c r="C9" s="2">
        <f>0.39136/20</f>
        <v>1.9567999999999999E-2</v>
      </c>
      <c r="D9" s="2">
        <f t="shared" si="0"/>
        <v>1.76112E-2</v>
      </c>
      <c r="E9" s="2">
        <f t="shared" si="1"/>
        <v>2.15248E-2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44</v>
      </c>
      <c r="C10" s="2">
        <v>0.77015999999999996</v>
      </c>
      <c r="D10" s="2">
        <f t="shared" si="0"/>
        <v>0.69314399999999998</v>
      </c>
      <c r="E10" s="2">
        <f t="shared" si="1"/>
        <v>0.84717600000000004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44</v>
      </c>
      <c r="C11" s="2">
        <v>0.81013999999999997</v>
      </c>
      <c r="D11" s="2">
        <f t="shared" si="0"/>
        <v>0.72912599999999994</v>
      </c>
      <c r="E11" s="2">
        <f t="shared" si="1"/>
        <v>0.891154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44</v>
      </c>
      <c r="C12" s="2">
        <v>0.12584000000000001</v>
      </c>
      <c r="D12" s="2">
        <f t="shared" si="0"/>
        <v>0.11325600000000001</v>
      </c>
      <c r="E12" s="2">
        <f t="shared" si="1"/>
        <v>0.13842400000000002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44</v>
      </c>
      <c r="C13" s="2">
        <v>0.33656000000000003</v>
      </c>
      <c r="D13" s="2">
        <f t="shared" si="0"/>
        <v>0.30290400000000001</v>
      </c>
      <c r="E13" s="2">
        <f t="shared" si="1"/>
        <v>0.37021600000000005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44</v>
      </c>
      <c r="C14" s="2">
        <v>0.34682000000000002</v>
      </c>
      <c r="D14" s="2">
        <f>C14*0.9</f>
        <v>0.31213800000000003</v>
      </c>
      <c r="E14" s="2">
        <f>C14*1.1</f>
        <v>0.38150200000000006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44</v>
      </c>
      <c r="C15" s="2">
        <f>0.26205*115.03/245.41</f>
        <v>0.12282959740841858</v>
      </c>
      <c r="D15" s="2">
        <f t="shared" ref="D15:D16" si="4">C15*0.9</f>
        <v>0.11054663766757672</v>
      </c>
      <c r="E15" s="2">
        <f t="shared" ref="E15:E16" si="5">C15*1.1</f>
        <v>0.13511255714926043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44</v>
      </c>
      <c r="C16" s="2">
        <v>0.72916999999999998</v>
      </c>
      <c r="D16" s="2">
        <f t="shared" si="4"/>
        <v>0.65625299999999998</v>
      </c>
      <c r="E16" s="2">
        <f t="shared" si="5"/>
        <v>0.80208699999999999</v>
      </c>
      <c r="F16" s="4" t="s">
        <v>1</v>
      </c>
      <c r="G16" s="5" t="s">
        <v>0</v>
      </c>
    </row>
    <row r="17" spans="1:7" x14ac:dyDescent="0.2">
      <c r="A17" s="2" t="s">
        <v>38</v>
      </c>
      <c r="B17" s="2" t="s">
        <v>44</v>
      </c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44</v>
      </c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44</v>
      </c>
      <c r="C19" s="2">
        <v>0.1032</v>
      </c>
      <c r="D19" s="2">
        <f>C19*0.9</f>
        <v>9.2880000000000004E-2</v>
      </c>
      <c r="E19" s="2">
        <f>C19*1.1</f>
        <v>0.11352000000000001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44</v>
      </c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44</v>
      </c>
      <c r="C21" s="2">
        <v>0.158</v>
      </c>
      <c r="D21" s="2">
        <f>C21*0.9</f>
        <v>0.14219999999999999</v>
      </c>
      <c r="E21" s="2">
        <f>C21*1.1</f>
        <v>0.17380000000000001</v>
      </c>
      <c r="F21" s="3" t="s">
        <v>1</v>
      </c>
      <c r="G21" s="2" t="s">
        <v>0</v>
      </c>
    </row>
    <row r="22" spans="1:7" x14ac:dyDescent="0.2">
      <c r="F22" s="3"/>
    </row>
    <row r="23" spans="1:7" x14ac:dyDescent="0.2">
      <c r="A23" s="2" t="s">
        <v>17</v>
      </c>
      <c r="B23" s="2" t="s">
        <v>44</v>
      </c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44</v>
      </c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44</v>
      </c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F26" s="3"/>
    </row>
    <row r="27" spans="1:7" x14ac:dyDescent="0.2">
      <c r="F27" s="3"/>
    </row>
    <row r="28" spans="1:7" x14ac:dyDescent="0.2">
      <c r="F28" s="3"/>
    </row>
    <row r="29" spans="1:7" x14ac:dyDescent="0.2">
      <c r="F29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29"/>
  <sheetViews>
    <sheetView topLeftCell="A3"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45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45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45</v>
      </c>
      <c r="C4" s="2">
        <f>57485/300</f>
        <v>191.61666666666667</v>
      </c>
      <c r="D4" s="2">
        <f t="shared" ref="D4:D16" si="2">C4*0.9</f>
        <v>172.45500000000001</v>
      </c>
      <c r="E4" s="2">
        <f t="shared" ref="E4:E16" si="3">C4*1.1</f>
        <v>210.77833333333336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45</v>
      </c>
      <c r="C5" s="2">
        <v>7.2035999999999998</v>
      </c>
      <c r="D5" s="2">
        <f t="shared" si="2"/>
        <v>6.4832400000000003</v>
      </c>
      <c r="E5" s="2">
        <f t="shared" si="3"/>
        <v>7.9239600000000001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45</v>
      </c>
      <c r="C6" s="2">
        <v>2.0272000000000001</v>
      </c>
      <c r="D6" s="2">
        <f t="shared" si="2"/>
        <v>1.8244800000000001</v>
      </c>
      <c r="E6" s="2">
        <f t="shared" si="3"/>
        <v>2.2299200000000003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45</v>
      </c>
      <c r="C7" s="2">
        <v>1.7265999999999999</v>
      </c>
      <c r="D7" s="2">
        <f t="shared" si="2"/>
        <v>1.5539399999999999</v>
      </c>
      <c r="E7" s="2">
        <f t="shared" si="3"/>
        <v>1.8992599999999999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45</v>
      </c>
      <c r="C8" s="2">
        <v>0.90847999999999995</v>
      </c>
      <c r="D8" s="2">
        <f t="shared" si="2"/>
        <v>0.81763200000000003</v>
      </c>
      <c r="E8" s="2">
        <f t="shared" si="3"/>
        <v>0.99932799999999999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45</v>
      </c>
      <c r="C9" s="2">
        <f>1.3029/20</f>
        <v>6.5144999999999995E-2</v>
      </c>
      <c r="D9" s="2">
        <f t="shared" si="2"/>
        <v>5.8630499999999995E-2</v>
      </c>
      <c r="E9" s="2">
        <f t="shared" si="3"/>
        <v>7.1659500000000001E-2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45</v>
      </c>
      <c r="C10" s="2">
        <v>0.97877999999999998</v>
      </c>
      <c r="D10" s="2">
        <f t="shared" si="2"/>
        <v>0.88090199999999996</v>
      </c>
      <c r="E10" s="2">
        <f t="shared" si="3"/>
        <v>1.0766580000000001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45</v>
      </c>
      <c r="C11" s="2">
        <v>0.42747000000000002</v>
      </c>
      <c r="D11" s="2">
        <f t="shared" si="2"/>
        <v>0.38472300000000004</v>
      </c>
      <c r="E11" s="2">
        <f t="shared" si="3"/>
        <v>0.47021700000000005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45</v>
      </c>
      <c r="C12" s="2">
        <v>2.7949000000000002</v>
      </c>
      <c r="D12" s="2">
        <f t="shared" si="2"/>
        <v>2.5154100000000001</v>
      </c>
      <c r="E12" s="2">
        <f t="shared" si="3"/>
        <v>3.0743900000000006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45</v>
      </c>
      <c r="C13" s="2">
        <v>0.77271999999999996</v>
      </c>
      <c r="D13" s="2">
        <f t="shared" si="2"/>
        <v>0.69544799999999996</v>
      </c>
      <c r="E13" s="2">
        <f t="shared" si="3"/>
        <v>0.84999200000000008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45</v>
      </c>
      <c r="C14" s="2">
        <v>0.90305000000000002</v>
      </c>
      <c r="D14" s="2">
        <f t="shared" si="2"/>
        <v>0.81274500000000005</v>
      </c>
      <c r="E14" s="2">
        <f t="shared" si="3"/>
        <v>0.9933550000000001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45</v>
      </c>
      <c r="C15" s="2">
        <f>0.57519*115.03/245.41</f>
        <v>0.2696063962348722</v>
      </c>
      <c r="D15" s="2">
        <f t="shared" si="2"/>
        <v>0.24264575661138499</v>
      </c>
      <c r="E15" s="2">
        <f t="shared" si="3"/>
        <v>0.29656703585835947</v>
      </c>
      <c r="F15" s="3" t="s">
        <v>1</v>
      </c>
      <c r="G15" s="5" t="s">
        <v>0</v>
      </c>
    </row>
    <row r="16" spans="1:7" x14ac:dyDescent="0.2">
      <c r="A16" s="2" t="s">
        <v>86</v>
      </c>
      <c r="B16" s="2" t="s">
        <v>45</v>
      </c>
      <c r="C16" s="2">
        <v>3.4746000000000001</v>
      </c>
      <c r="D16" s="2">
        <f t="shared" si="2"/>
        <v>3.1271400000000003</v>
      </c>
      <c r="E16" s="2">
        <f t="shared" si="3"/>
        <v>3.8220600000000005</v>
      </c>
      <c r="F16" s="3" t="s">
        <v>1</v>
      </c>
      <c r="G16" s="5" t="s">
        <v>0</v>
      </c>
    </row>
    <row r="17" spans="1:7" x14ac:dyDescent="0.2">
      <c r="A17" s="2" t="s">
        <v>38</v>
      </c>
      <c r="B17" s="2" t="s">
        <v>45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45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45</v>
      </c>
      <c r="C19" s="2">
        <v>0.1071</v>
      </c>
      <c r="D19" s="2">
        <f>C19*0.9</f>
        <v>9.6390000000000003E-2</v>
      </c>
      <c r="E19" s="2">
        <f>C19*1.1</f>
        <v>0.11781000000000001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45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45</v>
      </c>
      <c r="C21" s="2">
        <v>0.26663999999999999</v>
      </c>
      <c r="D21" s="2">
        <f>C21*0.9</f>
        <v>0.23997599999999999</v>
      </c>
      <c r="E21" s="2">
        <f>C21*1.1</f>
        <v>0.29330400000000001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45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45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45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46</v>
      </c>
      <c r="C2" s="2">
        <f>1.26/74049000*27759</f>
        <v>4.7234047725154961E-4</v>
      </c>
      <c r="D2" s="2">
        <f t="shared" ref="D2:D3" si="0">C2*0.9</f>
        <v>4.2510642952639467E-4</v>
      </c>
      <c r="E2" s="2">
        <f t="shared" ref="E2:E3" si="1">C2*1.1</f>
        <v>5.1957452497670465E-4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46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46</v>
      </c>
      <c r="C4" s="2">
        <f>4.2712/300</f>
        <v>1.4237333333333334E-2</v>
      </c>
      <c r="D4" s="2">
        <f t="shared" ref="D4:D14" si="2">C4*0.9</f>
        <v>1.2813600000000001E-2</v>
      </c>
      <c r="E4" s="2">
        <f t="shared" ref="E4:E14" si="3">C4*1.1</f>
        <v>1.5661066666666668E-2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46</v>
      </c>
      <c r="C5" s="2">
        <v>8.3217999999999996E-4</v>
      </c>
      <c r="D5" s="2">
        <f t="shared" si="2"/>
        <v>7.4896199999999994E-4</v>
      </c>
      <c r="E5" s="2">
        <f t="shared" si="3"/>
        <v>9.1539799999999999E-4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46</v>
      </c>
      <c r="C6" s="2">
        <v>6.0428999999999995E-4</v>
      </c>
      <c r="D6" s="2">
        <f t="shared" si="2"/>
        <v>5.4386099999999998E-4</v>
      </c>
      <c r="E6" s="2">
        <f t="shared" si="3"/>
        <v>6.6471900000000003E-4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46</v>
      </c>
      <c r="C7" s="2">
        <v>4.8310999999999997E-4</v>
      </c>
      <c r="D7" s="2">
        <f t="shared" ref="D7" si="4">C7*0.9</f>
        <v>4.3479899999999998E-4</v>
      </c>
      <c r="E7" s="2">
        <f t="shared" ref="E7" si="5">C7*1.1</f>
        <v>5.3142100000000002E-4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46</v>
      </c>
      <c r="C8" s="2">
        <v>2.8322E-3</v>
      </c>
      <c r="D8" s="2">
        <f t="shared" si="2"/>
        <v>2.5489800000000002E-3</v>
      </c>
      <c r="E8" s="2">
        <f t="shared" si="3"/>
        <v>3.1154200000000003E-3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46</v>
      </c>
      <c r="C9" s="2">
        <f>0.000079544/20</f>
        <v>3.9771999999999998E-6</v>
      </c>
      <c r="D9" s="2">
        <f t="shared" si="2"/>
        <v>3.5794800000000001E-6</v>
      </c>
      <c r="E9" s="2">
        <f t="shared" si="3"/>
        <v>4.3749199999999999E-6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46</v>
      </c>
      <c r="C10" s="2">
        <v>3.9766999999999998E-4</v>
      </c>
      <c r="D10" s="2">
        <f t="shared" si="2"/>
        <v>3.5790299999999996E-4</v>
      </c>
      <c r="E10" s="2">
        <f t="shared" si="3"/>
        <v>4.3743699999999999E-4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46</v>
      </c>
      <c r="C11" s="2">
        <v>2.9415000000000001E-3</v>
      </c>
      <c r="D11" s="2">
        <f t="shared" si="2"/>
        <v>2.6473500000000001E-3</v>
      </c>
      <c r="E11" s="2">
        <f t="shared" si="3"/>
        <v>3.2356500000000005E-3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46</v>
      </c>
      <c r="C12" s="2">
        <v>6.3606999999999997E-4</v>
      </c>
      <c r="D12" s="2">
        <f t="shared" si="2"/>
        <v>5.7246299999999994E-4</v>
      </c>
      <c r="E12" s="2">
        <f t="shared" si="3"/>
        <v>6.99677E-4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46</v>
      </c>
      <c r="C13" s="2">
        <v>3.2907999999999999E-4</v>
      </c>
      <c r="D13" s="2">
        <f t="shared" si="2"/>
        <v>2.9617199999999998E-4</v>
      </c>
      <c r="E13" s="2">
        <f t="shared" si="3"/>
        <v>3.6198799999999999E-4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46</v>
      </c>
      <c r="C14" s="2">
        <v>4.7381000000000003E-3</v>
      </c>
      <c r="D14" s="2">
        <f t="shared" si="2"/>
        <v>4.2642900000000004E-3</v>
      </c>
      <c r="E14" s="2">
        <f t="shared" si="3"/>
        <v>5.211910000000001E-3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46</v>
      </c>
      <c r="C15" s="2">
        <f>0.00037325*115.03/245.41</f>
        <v>1.7495190701275417E-4</v>
      </c>
      <c r="D15" s="2">
        <f t="shared" ref="D15" si="6">C15*0.9</f>
        <v>1.5745671631147877E-4</v>
      </c>
      <c r="E15" s="2">
        <f t="shared" ref="E15" si="7">C15*1.1</f>
        <v>1.924470977140296E-4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46</v>
      </c>
      <c r="C16" s="2">
        <v>2.4632999999999999E-3</v>
      </c>
      <c r="D16" s="2">
        <f>C16*0.9</f>
        <v>2.21697E-3</v>
      </c>
      <c r="E16" s="2">
        <f>C16*1.1</f>
        <v>2.7096300000000002E-3</v>
      </c>
      <c r="F16" s="4" t="s">
        <v>1</v>
      </c>
      <c r="G16" s="5" t="s">
        <v>0</v>
      </c>
    </row>
    <row r="17" spans="1:7" x14ac:dyDescent="0.2">
      <c r="A17" s="2" t="s">
        <v>38</v>
      </c>
      <c r="B17" s="2" t="s">
        <v>46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46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46</v>
      </c>
      <c r="C19" s="11">
        <v>7.8700000000000002E-5</v>
      </c>
      <c r="D19" s="2">
        <f>C19*0.9</f>
        <v>7.0829999999999998E-5</v>
      </c>
      <c r="E19" s="2">
        <f>C19*1.1</f>
        <v>8.6570000000000006E-5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46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46</v>
      </c>
      <c r="C21" s="11">
        <v>9.4215000000000005E-5</v>
      </c>
      <c r="D21" s="2">
        <f>C21*0.9</f>
        <v>8.4793500000000007E-5</v>
      </c>
      <c r="E21" s="2">
        <f>C21*1.1</f>
        <v>1.0363650000000002E-4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46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46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46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11</v>
      </c>
      <c r="C2" s="2">
        <v>1.26</v>
      </c>
      <c r="D2" s="2">
        <f t="shared" ref="D2:D3" si="0">C2*0.9</f>
        <v>1.1340000000000001</v>
      </c>
      <c r="E2" s="2">
        <f t="shared" ref="E2:E3" si="1">C2*1.1</f>
        <v>1.3860000000000001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11</v>
      </c>
      <c r="C4" s="2">
        <f>12534/300</f>
        <v>41.78</v>
      </c>
      <c r="D4" s="2">
        <f t="shared" ref="D4:D14" si="2">C4*0.9</f>
        <v>37.602000000000004</v>
      </c>
      <c r="E4" s="2">
        <f t="shared" ref="E4:E14" si="3">C4*1.1</f>
        <v>45.958000000000006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11</v>
      </c>
      <c r="C5" s="2">
        <v>4.8562000000000003</v>
      </c>
      <c r="D5" s="2">
        <f t="shared" si="2"/>
        <v>4.3705800000000004</v>
      </c>
      <c r="E5" s="2">
        <f t="shared" si="3"/>
        <v>5.3418200000000011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11</v>
      </c>
      <c r="C6" s="2">
        <v>2.0028000000000001</v>
      </c>
      <c r="D6" s="2">
        <f t="shared" si="2"/>
        <v>1.8025200000000001</v>
      </c>
      <c r="E6" s="2">
        <f t="shared" si="3"/>
        <v>2.2030800000000004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11</v>
      </c>
      <c r="C7" s="2">
        <v>2.169</v>
      </c>
      <c r="D7" s="2">
        <f t="shared" ref="D7" si="4">C7*0.9</f>
        <v>1.9521000000000002</v>
      </c>
      <c r="E7" s="2">
        <f t="shared" ref="E7" si="5">C7*1.1</f>
        <v>2.3859000000000004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11</v>
      </c>
      <c r="C8" s="2">
        <v>2.2663000000000002</v>
      </c>
      <c r="D8" s="2">
        <f t="shared" si="2"/>
        <v>2.0396700000000001</v>
      </c>
      <c r="E8" s="2">
        <f t="shared" si="3"/>
        <v>2.4929300000000003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11</v>
      </c>
      <c r="C9" s="2">
        <f>0.15837/20</f>
        <v>7.9185000000000002E-3</v>
      </c>
      <c r="D9" s="2">
        <f t="shared" si="2"/>
        <v>7.12665E-3</v>
      </c>
      <c r="E9" s="2">
        <f t="shared" si="3"/>
        <v>8.7103500000000004E-3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11</v>
      </c>
      <c r="C10" s="2">
        <v>2.8778999999999999</v>
      </c>
      <c r="D10" s="2">
        <f t="shared" si="2"/>
        <v>2.5901100000000001</v>
      </c>
      <c r="E10" s="2">
        <f t="shared" si="3"/>
        <v>3.1656900000000001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11</v>
      </c>
      <c r="C11" s="2">
        <v>1.5624</v>
      </c>
      <c r="D11" s="2">
        <f t="shared" si="2"/>
        <v>1.4061600000000001</v>
      </c>
      <c r="E11" s="2">
        <f t="shared" si="3"/>
        <v>1.7186400000000002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11</v>
      </c>
      <c r="C12" s="2">
        <v>1.1606000000000001</v>
      </c>
      <c r="D12" s="2">
        <f t="shared" si="2"/>
        <v>1.04454</v>
      </c>
      <c r="E12" s="2">
        <f t="shared" si="3"/>
        <v>1.2766600000000001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11</v>
      </c>
      <c r="C13" s="2">
        <v>1.2514000000000001</v>
      </c>
      <c r="D13" s="2">
        <f t="shared" si="2"/>
        <v>1.12626</v>
      </c>
      <c r="E13" s="2">
        <f t="shared" si="3"/>
        <v>1.3765400000000001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11</v>
      </c>
      <c r="C14" s="2">
        <v>1.5249999999999999</v>
      </c>
      <c r="D14" s="2">
        <f t="shared" si="2"/>
        <v>1.3725000000000001</v>
      </c>
      <c r="E14" s="2">
        <f t="shared" si="3"/>
        <v>1.6775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11</v>
      </c>
      <c r="C15" s="2">
        <f>0.89786*115.03/245.41</f>
        <v>0.42085015199054648</v>
      </c>
      <c r="D15" s="2">
        <f t="shared" ref="D15:D16" si="6">C15*0.9</f>
        <v>0.37876513679149182</v>
      </c>
      <c r="E15" s="2">
        <f t="shared" ref="E15:E16" si="7">C15*1.1</f>
        <v>0.46293516718960115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11</v>
      </c>
      <c r="C16" s="2">
        <v>1.2499</v>
      </c>
      <c r="D16" s="2">
        <f t="shared" si="6"/>
        <v>1.1249100000000001</v>
      </c>
      <c r="E16" s="2">
        <f t="shared" si="7"/>
        <v>1.3748900000000002</v>
      </c>
      <c r="F16" s="4" t="s">
        <v>1</v>
      </c>
      <c r="G16" s="5" t="s">
        <v>0</v>
      </c>
    </row>
    <row r="17" spans="1:7" x14ac:dyDescent="0.2">
      <c r="A17" s="2" t="s">
        <v>38</v>
      </c>
      <c r="B17" s="2" t="s">
        <v>11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11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11</v>
      </c>
      <c r="C19" s="2">
        <v>0.43913000000000002</v>
      </c>
      <c r="D19" s="2">
        <f>C19*0.9</f>
        <v>0.39521700000000004</v>
      </c>
      <c r="E19" s="2">
        <f>C19*1.1</f>
        <v>0.48304300000000006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11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11</v>
      </c>
      <c r="C21" s="2">
        <v>0.67847999999999997</v>
      </c>
      <c r="D21" s="2">
        <f>C21*0.9</f>
        <v>0.61063199999999995</v>
      </c>
      <c r="E21" s="2">
        <f>C21*1.1</f>
        <v>0.74632799999999999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11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11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11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47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47</v>
      </c>
      <c r="C3" s="11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47</v>
      </c>
      <c r="C4" s="2">
        <f>0.00077645/300</f>
        <v>2.5881666666666666E-6</v>
      </c>
      <c r="D4" s="2">
        <f t="shared" ref="D4:D14" si="2">C4*0.9</f>
        <v>2.32935E-6</v>
      </c>
      <c r="E4" s="2">
        <f t="shared" ref="E4:E14" si="3">C4*1.1</f>
        <v>2.8469833333333337E-6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47</v>
      </c>
      <c r="C5" s="11">
        <v>1.9641E-7</v>
      </c>
      <c r="D5" s="2">
        <f t="shared" si="2"/>
        <v>1.7676900000000001E-7</v>
      </c>
      <c r="E5" s="2">
        <f t="shared" si="3"/>
        <v>2.1605100000000001E-7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47</v>
      </c>
      <c r="C6" s="11">
        <v>8.7602999999999994E-8</v>
      </c>
      <c r="D6" s="2">
        <f t="shared" si="2"/>
        <v>7.8842699999999997E-8</v>
      </c>
      <c r="E6" s="2">
        <f t="shared" si="3"/>
        <v>9.6363300000000004E-8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47</v>
      </c>
      <c r="C7" s="11">
        <v>1.0173E-7</v>
      </c>
      <c r="D7" s="2">
        <f t="shared" ref="D7" si="4">C7*0.9</f>
        <v>9.1557000000000004E-8</v>
      </c>
      <c r="E7" s="2">
        <f t="shared" ref="E7" si="5">C7*1.1</f>
        <v>1.1190300000000001E-7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47</v>
      </c>
      <c r="C8" s="11">
        <v>2.5540999999999998E-7</v>
      </c>
      <c r="D8" s="2">
        <f t="shared" si="2"/>
        <v>2.2986899999999998E-7</v>
      </c>
      <c r="E8" s="2">
        <f t="shared" si="3"/>
        <v>2.8095100000000001E-7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47</v>
      </c>
      <c r="C9" s="2">
        <f>0.000000014828/20</f>
        <v>7.4140000000000005E-10</v>
      </c>
      <c r="D9" s="2">
        <f t="shared" si="2"/>
        <v>6.6726000000000003E-10</v>
      </c>
      <c r="E9" s="2">
        <f t="shared" si="3"/>
        <v>8.1554000000000016E-10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47</v>
      </c>
      <c r="C10" s="11">
        <v>4.9409999999999997E-8</v>
      </c>
      <c r="D10" s="2">
        <f t="shared" si="2"/>
        <v>4.4468999999999999E-8</v>
      </c>
      <c r="E10" s="2">
        <f t="shared" si="3"/>
        <v>5.4351000000000001E-8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47</v>
      </c>
      <c r="C11" s="11">
        <v>1.801E-6</v>
      </c>
      <c r="D11" s="2">
        <f t="shared" si="2"/>
        <v>1.6209E-6</v>
      </c>
      <c r="E11" s="2">
        <f t="shared" si="3"/>
        <v>1.9811E-6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47</v>
      </c>
      <c r="C12" s="11">
        <v>1.5364000000000001E-8</v>
      </c>
      <c r="D12" s="2">
        <f t="shared" si="2"/>
        <v>1.3827600000000001E-8</v>
      </c>
      <c r="E12" s="2">
        <f t="shared" si="3"/>
        <v>1.6900400000000004E-8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47</v>
      </c>
      <c r="C13" s="11">
        <v>7.8932000000000003E-7</v>
      </c>
      <c r="D13" s="2">
        <f t="shared" si="2"/>
        <v>7.1038799999999999E-7</v>
      </c>
      <c r="E13" s="2">
        <f t="shared" si="3"/>
        <v>8.6825200000000006E-7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47</v>
      </c>
      <c r="C14" s="11">
        <v>9.2182999999999999E-8</v>
      </c>
      <c r="D14" s="2">
        <f t="shared" si="2"/>
        <v>8.2964699999999999E-8</v>
      </c>
      <c r="E14" s="2">
        <f t="shared" si="3"/>
        <v>1.0140130000000001E-7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47</v>
      </c>
      <c r="C15" s="2">
        <f>0.000000048973*115.03/245.41</f>
        <v>2.2954908887168412E-8</v>
      </c>
      <c r="D15" s="2">
        <f t="shared" ref="D15:D16" si="6">C15*0.9</f>
        <v>2.0659417998451572E-8</v>
      </c>
      <c r="E15" s="2">
        <f t="shared" ref="E15:E16" si="7">C15*1.1</f>
        <v>2.5250399775885256E-8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47</v>
      </c>
      <c r="C16" s="11">
        <v>6.1237999999999996E-8</v>
      </c>
      <c r="D16" s="2">
        <f t="shared" si="6"/>
        <v>5.5114199999999997E-8</v>
      </c>
      <c r="E16" s="2">
        <f t="shared" si="7"/>
        <v>6.7361800000000007E-8</v>
      </c>
      <c r="F16" s="4" t="s">
        <v>1</v>
      </c>
      <c r="G16" s="5" t="s">
        <v>0</v>
      </c>
    </row>
    <row r="17" spans="1:7" x14ac:dyDescent="0.2">
      <c r="A17" s="2" t="s">
        <v>38</v>
      </c>
      <c r="B17" s="2" t="s">
        <v>47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47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47</v>
      </c>
      <c r="C19" s="11">
        <v>2.1717999999999999E-7</v>
      </c>
      <c r="D19" s="2">
        <f>C19*0.9</f>
        <v>1.9546200000000001E-7</v>
      </c>
      <c r="E19" s="2">
        <f>C19*1.1</f>
        <v>2.38898E-7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47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47</v>
      </c>
      <c r="C21" s="11">
        <v>2.0158000000000001E-8</v>
      </c>
      <c r="D21" s="2">
        <f>C21*0.9</f>
        <v>1.8142200000000002E-8</v>
      </c>
      <c r="E21" s="2">
        <f>C21*1.1</f>
        <v>2.2173800000000003E-8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47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47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47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29"/>
  <sheetViews>
    <sheetView topLeftCell="A2"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48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48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48</v>
      </c>
      <c r="C4" s="2">
        <f>43.493/300</f>
        <v>0.14497666666666667</v>
      </c>
      <c r="D4" s="2">
        <f t="shared" ref="D4:D14" si="2">C4*0.9</f>
        <v>0.13047900000000001</v>
      </c>
      <c r="E4" s="2">
        <f t="shared" ref="E4:E14" si="3">C4*1.1</f>
        <v>0.15947433333333336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48</v>
      </c>
      <c r="C5" s="2">
        <v>1.2186000000000001E-2</v>
      </c>
      <c r="D5" s="2">
        <f t="shared" si="2"/>
        <v>1.09674E-2</v>
      </c>
      <c r="E5" s="2">
        <f t="shared" si="3"/>
        <v>1.3404600000000003E-2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48</v>
      </c>
      <c r="C6" s="2">
        <v>4.8205000000000001E-3</v>
      </c>
      <c r="D6" s="2">
        <f t="shared" si="2"/>
        <v>4.3384500000000006E-3</v>
      </c>
      <c r="E6" s="2">
        <f t="shared" si="3"/>
        <v>5.3025500000000005E-3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48</v>
      </c>
      <c r="C7" s="2">
        <v>5.3051000000000001E-3</v>
      </c>
      <c r="D7" s="2">
        <f t="shared" ref="D7" si="4">C7*0.9</f>
        <v>4.7745900000000004E-3</v>
      </c>
      <c r="E7" s="2">
        <f t="shared" ref="E7" si="5">C7*1.1</f>
        <v>5.8356100000000006E-3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48</v>
      </c>
      <c r="C8" s="2">
        <v>8.9067999999999994E-3</v>
      </c>
      <c r="D8" s="2">
        <f t="shared" si="2"/>
        <v>8.0161199999999998E-3</v>
      </c>
      <c r="E8" s="2">
        <f t="shared" si="3"/>
        <v>9.7974800000000008E-3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48</v>
      </c>
      <c r="C9" s="2">
        <f>0.00099355/20</f>
        <v>4.96775E-5</v>
      </c>
      <c r="D9" s="2">
        <f t="shared" si="2"/>
        <v>4.470975E-5</v>
      </c>
      <c r="E9" s="2">
        <f t="shared" si="3"/>
        <v>5.4645250000000007E-5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48</v>
      </c>
      <c r="C10" s="2">
        <v>7.2306000000000002E-3</v>
      </c>
      <c r="D10" s="2">
        <f t="shared" si="2"/>
        <v>6.50754E-3</v>
      </c>
      <c r="E10" s="2">
        <f t="shared" si="3"/>
        <v>7.9536600000000013E-3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48</v>
      </c>
      <c r="C11" s="2">
        <v>5.2544999999999996E-3</v>
      </c>
      <c r="D11" s="2">
        <f t="shared" si="2"/>
        <v>4.7290499999999994E-3</v>
      </c>
      <c r="E11" s="2">
        <f t="shared" si="3"/>
        <v>5.7799499999999998E-3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48</v>
      </c>
      <c r="C12" s="2">
        <v>1.7137000000000001E-3</v>
      </c>
      <c r="D12" s="2">
        <f t="shared" si="2"/>
        <v>1.5423300000000002E-3</v>
      </c>
      <c r="E12" s="2">
        <f t="shared" si="3"/>
        <v>1.8850700000000002E-3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48</v>
      </c>
      <c r="C13" s="2">
        <v>3.3971000000000001E-3</v>
      </c>
      <c r="D13" s="2">
        <f t="shared" si="2"/>
        <v>3.0573900000000001E-3</v>
      </c>
      <c r="E13" s="2">
        <f t="shared" si="3"/>
        <v>3.7368100000000006E-3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48</v>
      </c>
      <c r="C14" s="2">
        <v>3.0016999999999999E-3</v>
      </c>
      <c r="D14" s="2">
        <f t="shared" si="2"/>
        <v>2.7015300000000002E-3</v>
      </c>
      <c r="E14" s="2">
        <f t="shared" si="3"/>
        <v>3.3018700000000002E-3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48</v>
      </c>
      <c r="C15" s="2">
        <f>0.0022275*115.03/245.41</f>
        <v>1.0440867324069923E-3</v>
      </c>
      <c r="D15" s="2">
        <f>C15*0.9</f>
        <v>9.3967805916629306E-4</v>
      </c>
      <c r="E15" s="2">
        <f>C15*1.1</f>
        <v>1.1484954056476917E-3</v>
      </c>
      <c r="F15" s="3" t="s">
        <v>1</v>
      </c>
      <c r="G15" s="2" t="s">
        <v>0</v>
      </c>
    </row>
    <row r="16" spans="1:7" x14ac:dyDescent="0.2">
      <c r="A16" s="2" t="s">
        <v>86</v>
      </c>
      <c r="B16" s="2" t="s">
        <v>48</v>
      </c>
      <c r="C16" s="2">
        <v>4.4519E-3</v>
      </c>
      <c r="D16" s="2">
        <f>C16*0.9</f>
        <v>4.0067100000000001E-3</v>
      </c>
      <c r="E16" s="2">
        <f>C16*1.1</f>
        <v>4.8970900000000006E-3</v>
      </c>
      <c r="F16" s="3" t="s">
        <v>1</v>
      </c>
      <c r="G16" s="2" t="s">
        <v>0</v>
      </c>
    </row>
    <row r="17" spans="1:7" x14ac:dyDescent="0.2">
      <c r="A17" s="2" t="s">
        <v>38</v>
      </c>
      <c r="B17" s="2" t="s">
        <v>48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48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48</v>
      </c>
      <c r="C19" s="2">
        <v>9.2588000000000002E-4</v>
      </c>
      <c r="D19" s="2">
        <f>C19*0.9</f>
        <v>8.3329200000000002E-4</v>
      </c>
      <c r="E19" s="2">
        <f>C19*1.1</f>
        <v>1.018468E-3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48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48</v>
      </c>
      <c r="C21" s="2">
        <v>1.5334000000000001E-3</v>
      </c>
      <c r="D21" s="2">
        <f>C21*0.9</f>
        <v>1.38006E-3</v>
      </c>
      <c r="E21" s="2">
        <f>C21*1.1</f>
        <v>1.6867400000000002E-3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48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48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48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29"/>
  <sheetViews>
    <sheetView workbookViewId="0">
      <selection activeCell="C21" sqref="C21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67</v>
      </c>
      <c r="B2" s="2" t="s">
        <v>49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4" t="s">
        <v>1</v>
      </c>
      <c r="G2" s="5" t="s">
        <v>0</v>
      </c>
    </row>
    <row r="3" spans="1:7" x14ac:dyDescent="0.2">
      <c r="A3" s="2" t="s">
        <v>73</v>
      </c>
      <c r="B3" s="2" t="s">
        <v>49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4" t="s">
        <v>1</v>
      </c>
      <c r="G3" s="5" t="s">
        <v>0</v>
      </c>
    </row>
    <row r="4" spans="1:7" x14ac:dyDescent="0.2">
      <c r="A4" s="2" t="s">
        <v>28</v>
      </c>
      <c r="B4" s="2" t="s">
        <v>49</v>
      </c>
      <c r="C4" s="2">
        <f>1361.3/300</f>
        <v>4.5376666666666665</v>
      </c>
      <c r="D4" s="2">
        <f t="shared" ref="D4:D14" si="2">C4*0.9</f>
        <v>4.0838999999999999</v>
      </c>
      <c r="E4" s="2">
        <f t="shared" ref="E4:E14" si="3">C4*1.1</f>
        <v>4.9914333333333332</v>
      </c>
      <c r="F4" s="4" t="s">
        <v>1</v>
      </c>
      <c r="G4" s="5" t="s">
        <v>0</v>
      </c>
    </row>
    <row r="5" spans="1:7" x14ac:dyDescent="0.2">
      <c r="A5" s="2" t="s">
        <v>29</v>
      </c>
      <c r="B5" s="2" t="s">
        <v>49</v>
      </c>
      <c r="C5" s="2">
        <v>0.13854</v>
      </c>
      <c r="D5" s="2">
        <f t="shared" si="2"/>
        <v>0.12468600000000001</v>
      </c>
      <c r="E5" s="2">
        <f t="shared" si="3"/>
        <v>0.152394</v>
      </c>
      <c r="F5" s="4" t="s">
        <v>1</v>
      </c>
      <c r="G5" s="5" t="s">
        <v>0</v>
      </c>
    </row>
    <row r="6" spans="1:7" x14ac:dyDescent="0.2">
      <c r="A6" s="2" t="s">
        <v>30</v>
      </c>
      <c r="B6" s="2" t="s">
        <v>49</v>
      </c>
      <c r="C6" s="2">
        <v>1.0697999999999999E-2</v>
      </c>
      <c r="D6" s="2">
        <f t="shared" si="2"/>
        <v>9.6282E-3</v>
      </c>
      <c r="E6" s="2">
        <f t="shared" si="3"/>
        <v>1.17678E-2</v>
      </c>
      <c r="F6" s="3" t="s">
        <v>1</v>
      </c>
      <c r="G6" s="2" t="s">
        <v>0</v>
      </c>
    </row>
    <row r="7" spans="1:7" x14ac:dyDescent="0.2">
      <c r="A7" s="2" t="s">
        <v>72</v>
      </c>
      <c r="B7" s="2" t="s">
        <v>49</v>
      </c>
      <c r="C7" s="2">
        <v>7.3124000000000001E-3</v>
      </c>
      <c r="D7" s="2">
        <f t="shared" ref="D7" si="4">C7*0.9</f>
        <v>6.58116E-3</v>
      </c>
      <c r="E7" s="2">
        <f t="shared" ref="E7" si="5">C7*1.1</f>
        <v>8.0436400000000012E-3</v>
      </c>
      <c r="F7" s="3" t="s">
        <v>1</v>
      </c>
      <c r="G7" s="2" t="s">
        <v>0</v>
      </c>
    </row>
    <row r="8" spans="1:7" x14ac:dyDescent="0.2">
      <c r="A8" s="2" t="s">
        <v>31</v>
      </c>
      <c r="B8" s="2" t="s">
        <v>49</v>
      </c>
      <c r="C8" s="2">
        <v>3.4791000000000002E-2</v>
      </c>
      <c r="D8" s="2">
        <f t="shared" si="2"/>
        <v>3.1311900000000004E-2</v>
      </c>
      <c r="E8" s="2">
        <f t="shared" si="3"/>
        <v>3.8270100000000008E-2</v>
      </c>
      <c r="F8" s="3" t="s">
        <v>1</v>
      </c>
      <c r="G8" s="2" t="s">
        <v>0</v>
      </c>
    </row>
    <row r="9" spans="1:7" x14ac:dyDescent="0.2">
      <c r="A9" s="2" t="s">
        <v>32</v>
      </c>
      <c r="B9" s="2" t="s">
        <v>49</v>
      </c>
      <c r="C9" s="2">
        <f>0.03472/20</f>
        <v>1.7360000000000001E-3</v>
      </c>
      <c r="D9" s="2">
        <f t="shared" si="2"/>
        <v>1.5624000000000002E-3</v>
      </c>
      <c r="E9" s="2">
        <f t="shared" si="3"/>
        <v>1.9096000000000002E-3</v>
      </c>
      <c r="F9" s="3" t="s">
        <v>1</v>
      </c>
      <c r="G9" s="2" t="s">
        <v>0</v>
      </c>
    </row>
    <row r="10" spans="1:7" x14ac:dyDescent="0.2">
      <c r="A10" s="2" t="s">
        <v>33</v>
      </c>
      <c r="B10" s="2" t="s">
        <v>49</v>
      </c>
      <c r="C10" s="2">
        <v>5.0937999999999999E-3</v>
      </c>
      <c r="D10" s="2">
        <f t="shared" si="2"/>
        <v>4.5844199999999996E-3</v>
      </c>
      <c r="E10" s="2">
        <f t="shared" si="3"/>
        <v>5.6031800000000001E-3</v>
      </c>
      <c r="F10" s="3" t="s">
        <v>1</v>
      </c>
      <c r="G10" s="2" t="s">
        <v>0</v>
      </c>
    </row>
    <row r="11" spans="1:7" x14ac:dyDescent="0.2">
      <c r="A11" s="2" t="s">
        <v>34</v>
      </c>
      <c r="B11" s="2" t="s">
        <v>49</v>
      </c>
      <c r="C11" s="2">
        <v>2.6273999999999998E-3</v>
      </c>
      <c r="D11" s="2">
        <f t="shared" si="2"/>
        <v>2.3646599999999998E-3</v>
      </c>
      <c r="E11" s="2">
        <f t="shared" si="3"/>
        <v>2.8901399999999998E-3</v>
      </c>
      <c r="F11" s="3" t="s">
        <v>1</v>
      </c>
      <c r="G11" s="2" t="s">
        <v>0</v>
      </c>
    </row>
    <row r="12" spans="1:7" x14ac:dyDescent="0.2">
      <c r="A12" s="2" t="s">
        <v>35</v>
      </c>
      <c r="B12" s="2" t="s">
        <v>49</v>
      </c>
      <c r="C12" s="2">
        <v>1.8606999999999999E-2</v>
      </c>
      <c r="D12" s="2">
        <f t="shared" si="2"/>
        <v>1.6746299999999999E-2</v>
      </c>
      <c r="E12" s="2">
        <f t="shared" si="3"/>
        <v>2.0467699999999998E-2</v>
      </c>
      <c r="F12" s="3" t="s">
        <v>1</v>
      </c>
      <c r="G12" s="2" t="s">
        <v>0</v>
      </c>
    </row>
    <row r="13" spans="1:7" x14ac:dyDescent="0.2">
      <c r="A13" s="2" t="s">
        <v>36</v>
      </c>
      <c r="B13" s="2" t="s">
        <v>49</v>
      </c>
      <c r="C13" s="2">
        <v>7.0044E-3</v>
      </c>
      <c r="D13" s="2">
        <f t="shared" si="2"/>
        <v>6.3039599999999999E-3</v>
      </c>
      <c r="E13" s="2">
        <f t="shared" si="3"/>
        <v>7.704840000000001E-3</v>
      </c>
      <c r="F13" s="3" t="s">
        <v>1</v>
      </c>
      <c r="G13" s="2" t="s">
        <v>0</v>
      </c>
    </row>
    <row r="14" spans="1:7" x14ac:dyDescent="0.2">
      <c r="A14" s="2" t="s">
        <v>37</v>
      </c>
      <c r="B14" s="2" t="s">
        <v>49</v>
      </c>
      <c r="C14" s="2">
        <v>1.0029E-2</v>
      </c>
      <c r="D14" s="2">
        <f t="shared" si="2"/>
        <v>9.0261000000000004E-3</v>
      </c>
      <c r="E14" s="2">
        <f t="shared" si="3"/>
        <v>1.1031900000000001E-2</v>
      </c>
      <c r="F14" s="4" t="s">
        <v>1</v>
      </c>
      <c r="G14" s="5" t="s">
        <v>0</v>
      </c>
    </row>
    <row r="15" spans="1:7" x14ac:dyDescent="0.2">
      <c r="A15" s="2" t="s">
        <v>85</v>
      </c>
      <c r="B15" s="2" t="s">
        <v>49</v>
      </c>
      <c r="C15" s="2">
        <f>0.0063641*115.03/245.41</f>
        <v>2.9830179006560451E-3</v>
      </c>
      <c r="D15" s="2">
        <f>C15*0.9</f>
        <v>2.6847161105904406E-3</v>
      </c>
      <c r="E15" s="2">
        <f>C15*1.1</f>
        <v>3.28131969072165E-3</v>
      </c>
      <c r="F15" s="3" t="s">
        <v>1</v>
      </c>
      <c r="G15" s="2" t="s">
        <v>0</v>
      </c>
    </row>
    <row r="16" spans="1:7" x14ac:dyDescent="0.2">
      <c r="A16" s="2" t="s">
        <v>86</v>
      </c>
      <c r="B16" s="2" t="s">
        <v>49</v>
      </c>
      <c r="C16" s="2">
        <v>3.6741999999999997E-2</v>
      </c>
      <c r="D16" s="2">
        <f>C16*0.9</f>
        <v>3.3067800000000001E-2</v>
      </c>
      <c r="E16" s="2">
        <f>C16*1.1</f>
        <v>4.0416199999999999E-2</v>
      </c>
      <c r="F16" s="3" t="s">
        <v>1</v>
      </c>
      <c r="G16" s="2" t="s">
        <v>0</v>
      </c>
    </row>
    <row r="17" spans="1:7" x14ac:dyDescent="0.2">
      <c r="A17" s="2" t="s">
        <v>38</v>
      </c>
      <c r="B17" s="2" t="s">
        <v>49</v>
      </c>
      <c r="C17" s="2"/>
      <c r="D17" s="2">
        <f>C17*0.9</f>
        <v>0</v>
      </c>
      <c r="E17" s="2">
        <f>C17*1.1</f>
        <v>0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49</v>
      </c>
      <c r="C18" s="2"/>
      <c r="D18" s="2">
        <f>C18*0.9</f>
        <v>0</v>
      </c>
      <c r="E18" s="2">
        <f>C18*1.1</f>
        <v>0</v>
      </c>
      <c r="F18" s="3" t="s">
        <v>1</v>
      </c>
      <c r="G18" s="2" t="s">
        <v>0</v>
      </c>
    </row>
    <row r="19" spans="1:7" x14ac:dyDescent="0.2">
      <c r="A19" s="2" t="s">
        <v>92</v>
      </c>
      <c r="B19" s="2" t="s">
        <v>49</v>
      </c>
      <c r="C19" s="2">
        <v>8.8329000000000001E-4</v>
      </c>
      <c r="D19" s="2">
        <f>C19*0.9</f>
        <v>7.9496100000000006E-4</v>
      </c>
      <c r="E19" s="2">
        <f>C19*1.1</f>
        <v>9.7161900000000006E-4</v>
      </c>
      <c r="F19" s="3" t="s">
        <v>1</v>
      </c>
      <c r="G19" s="2" t="s">
        <v>0</v>
      </c>
    </row>
    <row r="20" spans="1:7" x14ac:dyDescent="0.2">
      <c r="A20" s="2" t="s">
        <v>40</v>
      </c>
      <c r="B20" s="2" t="s">
        <v>49</v>
      </c>
      <c r="C20" s="2"/>
      <c r="D20" s="2">
        <f>C20*0.9</f>
        <v>0</v>
      </c>
      <c r="E20" s="2">
        <f>C20*1.1</f>
        <v>0</v>
      </c>
      <c r="F20" s="3" t="s">
        <v>1</v>
      </c>
      <c r="G20" s="2" t="s">
        <v>0</v>
      </c>
    </row>
    <row r="21" spans="1:7" x14ac:dyDescent="0.2">
      <c r="A21" s="2" t="s">
        <v>41</v>
      </c>
      <c r="B21" s="2" t="s">
        <v>49</v>
      </c>
      <c r="C21" s="2">
        <v>1.1245999999999999E-3</v>
      </c>
      <c r="D21" s="2">
        <f>C21*0.9</f>
        <v>1.0121399999999999E-3</v>
      </c>
      <c r="E21" s="2">
        <f>C21*1.1</f>
        <v>1.2370599999999999E-3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17</v>
      </c>
      <c r="B23" s="2" t="s">
        <v>49</v>
      </c>
      <c r="C23" s="2"/>
      <c r="D23" s="2">
        <f>C23*0.9</f>
        <v>0</v>
      </c>
      <c r="E23" s="2">
        <f>C23*1.1</f>
        <v>0</v>
      </c>
      <c r="F23" s="3" t="s">
        <v>1</v>
      </c>
      <c r="G23" s="2" t="s">
        <v>0</v>
      </c>
    </row>
    <row r="24" spans="1:7" x14ac:dyDescent="0.2">
      <c r="A24" s="2" t="s">
        <v>19</v>
      </c>
      <c r="B24" s="2" t="s">
        <v>49</v>
      </c>
      <c r="C24" s="2"/>
      <c r="D24" s="2">
        <f>C24*0.9</f>
        <v>0</v>
      </c>
      <c r="E24" s="2">
        <f>C24*1.1</f>
        <v>0</v>
      </c>
      <c r="F24" s="3" t="s">
        <v>1</v>
      </c>
      <c r="G24" s="2" t="s">
        <v>0</v>
      </c>
    </row>
    <row r="25" spans="1:7" x14ac:dyDescent="0.2">
      <c r="A25" s="2" t="s">
        <v>18</v>
      </c>
      <c r="B25" s="2" t="s">
        <v>49</v>
      </c>
      <c r="C25" s="2"/>
      <c r="D25" s="2">
        <f>C25*0.9</f>
        <v>0</v>
      </c>
      <c r="E25" s="2">
        <f>C25*1.1</f>
        <v>0</v>
      </c>
      <c r="F25" s="3" t="s">
        <v>1</v>
      </c>
      <c r="G25" s="2" t="s">
        <v>0</v>
      </c>
    </row>
    <row r="26" spans="1:7" x14ac:dyDescent="0.2">
      <c r="A26" s="2"/>
      <c r="B26" s="2"/>
      <c r="C26" s="2"/>
      <c r="D26" s="2"/>
      <c r="E26" s="2"/>
      <c r="F26" s="3"/>
      <c r="G26" s="2"/>
    </row>
    <row r="27" spans="1:7" x14ac:dyDescent="0.2">
      <c r="A27" s="2"/>
      <c r="B27" s="2"/>
      <c r="C27" s="2"/>
      <c r="D27" s="2"/>
      <c r="E27" s="2"/>
      <c r="F27" s="3"/>
      <c r="G27" s="2"/>
    </row>
    <row r="28" spans="1:7" x14ac:dyDescent="0.2">
      <c r="A28" s="2"/>
      <c r="B28" s="2"/>
      <c r="C28" s="2"/>
      <c r="D28" s="2"/>
      <c r="E28" s="2"/>
      <c r="F28" s="3"/>
      <c r="G28" s="2"/>
    </row>
    <row r="29" spans="1:7" x14ac:dyDescent="0.2">
      <c r="A29" s="2"/>
      <c r="B29" s="2"/>
      <c r="C29" s="2"/>
      <c r="D29" s="2"/>
      <c r="E29" s="2"/>
      <c r="F29" s="3"/>
      <c r="G29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template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2022-12-02T01:50:55Z</dcterms:modified>
</cp:coreProperties>
</file>