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567" documentId="8_{DCECA136-6458-0041-B737-5433DA0EAABB}" xr6:coauthVersionLast="45" xr6:coauthVersionMax="45" xr10:uidLastSave="{6CBD121F-DEDC-A049-AD77-F64AFD8BFBA4}"/>
  <bookViews>
    <workbookView xWindow="9080" yWindow="4960" windowWidth="27640" windowHeight="16940" activeTab="4" xr2:uid="{52DA8E65-5893-DD4F-A6F9-F3DA94F38EDC}"/>
  </bookViews>
  <sheets>
    <sheet name="Global" sheetId="8" r:id="rId1"/>
    <sheet name="Excretion" sheetId="1" r:id="rId2"/>
    <sheet name="Toilet" sheetId="4" r:id="rId3"/>
    <sheet name="PitLatrine" sheetId="5" r:id="rId4"/>
    <sheet name="UDD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F4" i="4"/>
  <c r="E4" i="4"/>
  <c r="F3" i="4"/>
  <c r="E3" i="4"/>
  <c r="D4" i="4"/>
  <c r="D3" i="4"/>
  <c r="F2" i="4"/>
  <c r="E2" i="4"/>
  <c r="D2" i="4"/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863F58B8-1173-1D42-B55A-4718B750B76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1626E0F2-35ED-D94D-95A4-E75CBACB79C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5F7A65CB-9831-F140-ADB3-64E00A1663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14CC9F68-B861-864D-8520-6F49688E4E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Methane correction factor for COD loss during storage</t>
        </r>
      </text>
    </comment>
    <comment ref="A9" authorId="0" shapeId="0" xr:uid="{3E4747F7-5EB9-C441-8B06-FC528A51239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A5CEDA9A-A5ED-9843-87F3-19744E6097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B0728A59-BCC1-2842-87F2-575CC19B8B5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>Methane correction factor for COD loss during storage</t>
        </r>
      </text>
    </comment>
    <comment ref="A9" authorId="0" shapeId="0" xr:uid="{A6F5AFA1-8881-F044-9456-402725E2963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sharedStrings.xml><?xml version="1.0" encoding="utf-8"?>
<sst xmlns="http://schemas.openxmlformats.org/spreadsheetml/2006/main" count="313" uniqueCount="183">
  <si>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</si>
  <si>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</si>
  <si>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</si>
  <si>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</si>
  <si>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</si>
  <si>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</si>
  <si>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</si>
  <si>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</si>
  <si>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</si>
  <si>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</si>
  <si>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</si>
  <si>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</si>
  <si>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</si>
  <si>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</si>
  <si>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</si>
  <si>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</si>
  <si>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</si>
  <si>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</si>
  <si>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</si>
  <si>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</si>
  <si>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</si>
  <si>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</si>
  <si>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</si>
  <si>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</si>
  <si>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</si>
  <si>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</si>
  <si>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</si>
  <si>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</si>
  <si>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</si>
  <si>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</si>
  <si>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</si>
  <si>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</si>
  <si>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</si>
  <si>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</si>
  <si>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</si>
  <si>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</si>
  <si>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</si>
  <si>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</si>
  <si>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</si>
  <si>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</si>
  <si>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</si>
  <si>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</si>
  <si>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</si>
  <si>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</si>
  <si>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</si>
  <si>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</si>
  <si>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</si>
  <si>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</si>
  <si>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</si>
  <si>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</si>
  <si>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</si>
  <si>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</si>
  <si>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</si>
  <si>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</si>
  <si>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</si>
  <si>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</si>
  <si>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</si>
  <si>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</si>
  <si>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</si>
  <si>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</si>
  <si>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</si>
  <si>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</si>
  <si>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</si>
  <si>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</si>
  <si>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</si>
  <si>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</si>
  <si>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</si>
  <si>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</si>
  <si>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</si>
  <si>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</si>
  <si>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</si>
  <si>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</si>
  <si>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</si>
  <si>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</si>
  <si>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</si>
  <si>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</si>
  <si>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</si>
  <si>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</si>
  <si>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</si>
  <si>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</si>
  <si>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N_ur_NH3</t>
  </si>
  <si>
    <t>N_fec_NH3</t>
  </si>
  <si>
    <t>toilet_paper</t>
  </si>
  <si>
    <t>flushing_water</t>
  </si>
  <si>
    <t>kg/cap/hr</t>
  </si>
  <si>
    <t>Friedler et al., 1996; Almeida et al., 1999</t>
  </si>
  <si>
    <t>Rose et al., 2015; assume nutrient and COD content of water is negligible</t>
  </si>
  <si>
    <t>Fry et al., 2008; Strande et al., 2018; assume nutrient and COD content of water is negligible</t>
  </si>
  <si>
    <t>Mihelcic et al., 2009</t>
  </si>
  <si>
    <t>desiccant_V</t>
  </si>
  <si>
    <t>desiccant_rho</t>
  </si>
  <si>
    <t>m3/cap/hr</t>
  </si>
  <si>
    <t>Grau et al., 2015; Abdullahi, 2006</t>
  </si>
  <si>
    <t>kg/m3</t>
  </si>
  <si>
    <t>N_leaching</t>
  </si>
  <si>
    <t>% of N input</t>
  </si>
  <si>
    <t>Jacks et al., 1999; Lagerstedt et al., 1994; Orner and Mihelcic, 2017; Nyenje et al., 2013 (2-20%); Phillips and Burton, 2005 (26-43%)</t>
  </si>
  <si>
    <t>P_leaching</t>
  </si>
  <si>
    <t>% of P input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</si>
  <si>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</si>
  <si>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</si>
  <si>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</si>
  <si>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</si>
  <si>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pit_emptying_period</t>
  </si>
  <si>
    <t>emptying_period</t>
  </si>
  <si>
    <t>name (if diff)</t>
  </si>
  <si>
    <t>Bwaise survey results (May, 2018); calculations</t>
  </si>
  <si>
    <t>N_pit_volatilization</t>
  </si>
  <si>
    <t>Jacks et al., 1999; Orner and Mihelcic, 2017; Nyenje et al., 2013 minor due to neutral pH)</t>
  </si>
  <si>
    <t>N_vol</t>
  </si>
  <si>
    <t>% of N emitted as N2O</t>
  </si>
  <si>
    <t>IPCC, 2019</t>
  </si>
  <si>
    <t>% anaerobic conversion of degraded COD</t>
  </si>
  <si>
    <t>(0, 0, 0)</t>
  </si>
  <si>
    <t>IPCC, 2006</t>
  </si>
  <si>
    <t>MCF_single_above_water,
MCF_communal_above_water,
MCF_below_water</t>
  </si>
  <si>
    <t>N2O_EF_single_above_water,
N2O_EF_communal_above_water,
N2O_EF_below_water</t>
  </si>
  <si>
    <t>sludge_accumulation_rate</t>
  </si>
  <si>
    <t>L/cap/yr</t>
  </si>
  <si>
    <t>Strande et al., 2017; Chowdhry &amp; Kone, 2012 (Gates Foundation report)</t>
  </si>
  <si>
    <t>sludge_accum_rate</t>
  </si>
  <si>
    <t>MCF_loss</t>
  </si>
  <si>
    <t>N2O_EF_loss</t>
  </si>
  <si>
    <t>desiccant_volume</t>
  </si>
  <si>
    <t>desiccant_density</t>
  </si>
  <si>
    <t>toilet_paper_addition,
toilet_paper_TS_content</t>
  </si>
  <si>
    <t>flushing_water_use</t>
  </si>
  <si>
    <t>cleansing_water</t>
  </si>
  <si>
    <t>cleansing_water_use</t>
  </si>
  <si>
    <t>CBS_collection_period</t>
  </si>
  <si>
    <t>days</t>
  </si>
  <si>
    <t>Schmit et al. (2017)</t>
  </si>
  <si>
    <t>years</t>
  </si>
  <si>
    <t>collection_period</t>
  </si>
  <si>
    <t>OD_max_removal_storage</t>
  </si>
  <si>
    <t>% oxygen demand removal</t>
  </si>
  <si>
    <t>N_max_denitrification_storage</t>
  </si>
  <si>
    <t>% N removal after N leaching</t>
  </si>
  <si>
    <t>Leeds; Orner and Mihelcic, 2017</t>
  </si>
  <si>
    <t>Orner and Mihelcic, 2017</t>
  </si>
  <si>
    <t>MCF_aq</t>
  </si>
  <si>
    <t>N2O_EF_aq</t>
  </si>
  <si>
    <t>MCF_aquatic_discharge</t>
  </si>
  <si>
    <t>N2O_EF_aquatic_discharge</t>
  </si>
  <si>
    <t>stored_urine_pH</t>
  </si>
  <si>
    <t>-</t>
  </si>
  <si>
    <t>Friedler et al. (2013); Trimmer et al. (2016); Wohlsager et al. (2010); Zhigang et al. (2008)</t>
  </si>
  <si>
    <t>ur_pH</t>
  </si>
  <si>
    <t>N_urine_volatilization</t>
  </si>
  <si>
    <t>% of total N</t>
  </si>
  <si>
    <t>Wohlsager et al., 2010; Trimmer, 2015; Trimmer et al., 2017; Orner and Mihelcic, 2018</t>
  </si>
  <si>
    <t>struvite_cond_pKsp</t>
  </si>
  <si>
    <t>precipitate_sludge</t>
  </si>
  <si>
    <t>% of total precipitate appearing as sludge that settles and can be removed</t>
  </si>
  <si>
    <t>Ronteltap et al., 2007</t>
  </si>
  <si>
    <t>Udert et al., 2003; Udert et al., 2006 ("most" precipitates appear as sludge, remainder is a hard scale that attaches to walls)</t>
  </si>
  <si>
    <t>prep_sludge</t>
  </si>
  <si>
    <t>struvite_pKsp</t>
  </si>
  <si>
    <t>desired_pathogen_inactivation</t>
  </si>
  <si>
    <t>log units</t>
  </si>
  <si>
    <t>pH units</t>
  </si>
  <si>
    <t>desired level of pathogen inactivation (log units: e.g., 4 log units = 99.99% inactivation)</t>
  </si>
  <si>
    <t>log_removal</t>
  </si>
  <si>
    <t>MCF_vault</t>
  </si>
  <si>
    <t>N2O_EF_vault</t>
  </si>
  <si>
    <t>(0.001, 0.001, 0.001)</t>
  </si>
  <si>
    <t>(0.1, 0.5, 0.7)</t>
  </si>
  <si>
    <t>(0.05, 0.4, 0.7)</t>
  </si>
  <si>
    <t>(0.15, 0.6, 1)</t>
  </si>
  <si>
    <t>minimum_moisture_content</t>
  </si>
  <si>
    <t>exponential_MC_decay</t>
  </si>
  <si>
    <t>1/d</t>
  </si>
  <si>
    <t>estimated using data from Niwagaba et al. (2009)</t>
  </si>
  <si>
    <t>time_full_degradation</t>
  </si>
  <si>
    <t>reduction_full_degradation</t>
  </si>
  <si>
    <t>log reduction</t>
  </si>
  <si>
    <t>Assumption</t>
  </si>
  <si>
    <t>tau_deg</t>
  </si>
  <si>
    <t>log_deg</t>
  </si>
  <si>
    <t>COD_max_removal</t>
  </si>
  <si>
    <t>N_max_removal</t>
  </si>
  <si>
    <t>fec_moi_min</t>
  </si>
  <si>
    <t>fec_moi_red_rate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</si>
</sst>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74A3-1EA7-BF4C-888F-570438234C81}">
  <dimension ref="A1:H3"/>
  <sheetViews>
    <sheetView workbookViewId="0">
      <selection activeCell="B12" sqref="B12"/>
    </sheetView>
  </sheetViews>
  <sheetFormatPr baseColWidth="10" defaultRowHeight="16" x14ac:dyDescent="0.2"/>
  <cols>
    <col min="2" max="2" width="23.6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177</v>
      </c>
      <c r="B2" t="s">
        <v>173</v>
      </c>
      <c r="C2" t="s">
        <v>132</v>
      </c>
      <c r="D2" s="2">
        <v>2</v>
      </c>
      <c r="E2" s="2">
        <v>1</v>
      </c>
      <c r="F2" s="2">
        <v>3</v>
      </c>
      <c r="G2" s="2" t="s">
        <v>30</v>
      </c>
      <c r="H2" t="s">
        <v>176</v>
      </c>
    </row>
    <row r="3" spans="1:8" x14ac:dyDescent="0.2">
      <c r="A3" t="s">
        <v>178</v>
      </c>
      <c r="B3" t="s">
        <v>174</v>
      </c>
      <c r="C3" t="s">
        <v>175</v>
      </c>
      <c r="D3" s="2">
        <v>3</v>
      </c>
      <c r="E3" s="2">
        <v>2</v>
      </c>
      <c r="F3" s="2">
        <v>4</v>
      </c>
      <c r="G3" s="2" t="s">
        <v>30</v>
      </c>
      <c r="H3" t="s">
        <v>176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Normal="100" workbookViewId="0">
      <selection sqref="A1:H1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80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81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9E3D-DD4D-2A48-BC53-FF96061B60F8}">
  <dimension ref="A1:H10"/>
  <sheetViews>
    <sheetView workbookViewId="0">
      <selection activeCell="C27" sqref="C27"/>
    </sheetView>
  </sheetViews>
  <sheetFormatPr baseColWidth="10" defaultRowHeight="16" x14ac:dyDescent="0.2"/>
  <cols>
    <col min="1" max="1" width="17" bestFit="1" customWidth="1"/>
    <col min="2" max="2" width="27.1640625" bestFit="1" customWidth="1"/>
    <col min="3" max="3" width="35.33203125" bestFit="1" customWidth="1"/>
    <col min="4" max="4" width="12.1640625" bestFit="1" customWidth="1"/>
    <col min="6" max="6" width="12.1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ht="34" x14ac:dyDescent="0.2">
      <c r="A2" t="s">
        <v>82</v>
      </c>
      <c r="B2" s="8" t="s">
        <v>125</v>
      </c>
      <c r="C2" t="s">
        <v>84</v>
      </c>
      <c r="D2" s="2">
        <f>12.4*545/1000000/24</f>
        <v>2.8158333333333334E-4</v>
      </c>
      <c r="E2" s="2">
        <f>11.7*511/1000000/24</f>
        <v>2.4911250000000002E-4</v>
      </c>
      <c r="F2" s="2">
        <f>14.2*578/1000000/24</f>
        <v>3.4198333333333334E-4</v>
      </c>
      <c r="G2" s="2" t="s">
        <v>30</v>
      </c>
      <c r="H2" t="s">
        <v>85</v>
      </c>
    </row>
    <row r="3" spans="1:8" x14ac:dyDescent="0.2">
      <c r="A3" t="s">
        <v>83</v>
      </c>
      <c r="B3" t="s">
        <v>126</v>
      </c>
      <c r="C3" t="s">
        <v>84</v>
      </c>
      <c r="D3" s="2">
        <f>10/24</f>
        <v>0.41666666666666669</v>
      </c>
      <c r="E3" s="2">
        <f>4/24</f>
        <v>0.16666666666666666</v>
      </c>
      <c r="F3" s="2">
        <f>25/24</f>
        <v>1.0416666666666667</v>
      </c>
      <c r="G3" s="2" t="s">
        <v>35</v>
      </c>
      <c r="H3" t="s">
        <v>87</v>
      </c>
    </row>
    <row r="4" spans="1:8" x14ac:dyDescent="0.2">
      <c r="A4" t="s">
        <v>127</v>
      </c>
      <c r="B4" t="s">
        <v>128</v>
      </c>
      <c r="C4" t="s">
        <v>84</v>
      </c>
      <c r="D4" s="2">
        <f>1/24</f>
        <v>4.1666666666666664E-2</v>
      </c>
      <c r="E4" s="2">
        <f>0.35/24</f>
        <v>1.4583333333333332E-2</v>
      </c>
      <c r="F4" s="2">
        <f>3/24</f>
        <v>0.125</v>
      </c>
      <c r="G4" s="2" t="s">
        <v>30</v>
      </c>
      <c r="H4" t="s">
        <v>86</v>
      </c>
    </row>
    <row r="5" spans="1:8" x14ac:dyDescent="0.2">
      <c r="A5" t="s">
        <v>89</v>
      </c>
      <c r="B5" t="s">
        <v>123</v>
      </c>
      <c r="C5" t="s">
        <v>91</v>
      </c>
      <c r="D5" s="2">
        <f>200/1000000/24</f>
        <v>8.3333333333333337E-6</v>
      </c>
      <c r="E5" s="2">
        <f>200/1000000/24</f>
        <v>8.3333333333333337E-6</v>
      </c>
      <c r="F5" s="2">
        <f>500/1000000/24</f>
        <v>2.0833333333333333E-5</v>
      </c>
      <c r="G5" s="2" t="s">
        <v>35</v>
      </c>
      <c r="H5" t="s">
        <v>88</v>
      </c>
    </row>
    <row r="6" spans="1:8" x14ac:dyDescent="0.2">
      <c r="A6" t="s">
        <v>90</v>
      </c>
      <c r="B6" t="s">
        <v>124</v>
      </c>
      <c r="C6" t="s">
        <v>93</v>
      </c>
      <c r="D6" s="2">
        <v>760</v>
      </c>
      <c r="E6" s="2">
        <v>663</v>
      </c>
      <c r="F6" s="2">
        <v>977</v>
      </c>
      <c r="G6" s="2" t="s">
        <v>35</v>
      </c>
      <c r="H6" t="s">
        <v>92</v>
      </c>
    </row>
    <row r="7" spans="1:8" x14ac:dyDescent="0.2">
      <c r="A7" t="s">
        <v>179</v>
      </c>
      <c r="B7" t="s">
        <v>134</v>
      </c>
      <c r="C7" t="s">
        <v>135</v>
      </c>
      <c r="D7" s="2">
        <v>0.7</v>
      </c>
      <c r="E7" s="2">
        <v>0.6</v>
      </c>
      <c r="F7" s="2">
        <v>0.8</v>
      </c>
      <c r="G7" s="2" t="s">
        <v>35</v>
      </c>
      <c r="H7" t="s">
        <v>138</v>
      </c>
    </row>
    <row r="8" spans="1:8" x14ac:dyDescent="0.2">
      <c r="A8" t="s">
        <v>180</v>
      </c>
      <c r="B8" t="s">
        <v>136</v>
      </c>
      <c r="C8" t="s">
        <v>137</v>
      </c>
      <c r="D8" s="2">
        <v>0.8</v>
      </c>
      <c r="E8" s="2">
        <v>0.7</v>
      </c>
      <c r="F8" s="2">
        <v>0.9</v>
      </c>
      <c r="G8" s="2" t="s">
        <v>35</v>
      </c>
      <c r="H8" t="s">
        <v>139</v>
      </c>
    </row>
    <row r="9" spans="1:8" x14ac:dyDescent="0.2">
      <c r="A9" t="s">
        <v>140</v>
      </c>
      <c r="B9" t="s">
        <v>142</v>
      </c>
      <c r="C9" t="s">
        <v>112</v>
      </c>
      <c r="D9" s="2">
        <v>0.11</v>
      </c>
      <c r="E9" s="2">
        <v>4.0000000000000001E-3</v>
      </c>
      <c r="F9" s="2">
        <v>0.27</v>
      </c>
      <c r="G9" s="2" t="s">
        <v>35</v>
      </c>
      <c r="H9" t="s">
        <v>111</v>
      </c>
    </row>
    <row r="10" spans="1:8" x14ac:dyDescent="0.2">
      <c r="A10" t="s">
        <v>141</v>
      </c>
      <c r="B10" t="s">
        <v>143</v>
      </c>
      <c r="C10" t="s">
        <v>110</v>
      </c>
      <c r="D10" s="2">
        <v>5.0000000000000001E-3</v>
      </c>
      <c r="E10" s="2">
        <v>5.0000000000000001E-4</v>
      </c>
      <c r="F10" s="2">
        <v>7.4999999999999997E-2</v>
      </c>
      <c r="G10" s="2" t="s">
        <v>35</v>
      </c>
      <c r="H10" t="s">
        <v>111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F460-1BB8-7A4C-B1C5-603B2E87D945}">
  <dimension ref="A1:J9"/>
  <sheetViews>
    <sheetView workbookViewId="0">
      <selection activeCell="G15" sqref="G15"/>
    </sheetView>
  </sheetViews>
  <sheetFormatPr baseColWidth="10" defaultRowHeight="16" x14ac:dyDescent="0.2"/>
  <cols>
    <col min="1" max="1" width="17.33203125" bestFit="1" customWidth="1"/>
    <col min="2" max="2" width="34.1640625" customWidth="1"/>
    <col min="3" max="3" width="26.6640625" customWidth="1"/>
    <col min="6" max="6" width="12" bestFit="1" customWidth="1"/>
  </cols>
  <sheetData>
    <row r="1" spans="1:10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10" x14ac:dyDescent="0.2">
      <c r="A2" t="s">
        <v>104</v>
      </c>
      <c r="B2" t="s">
        <v>103</v>
      </c>
      <c r="C2" t="s">
        <v>132</v>
      </c>
      <c r="D2" s="2">
        <v>0.8</v>
      </c>
      <c r="E2" s="2">
        <v>0.3</v>
      </c>
      <c r="F2" s="2">
        <v>2.4</v>
      </c>
      <c r="G2" s="2" t="s">
        <v>35</v>
      </c>
      <c r="H2" t="s">
        <v>106</v>
      </c>
    </row>
    <row r="3" spans="1:10" x14ac:dyDescent="0.2">
      <c r="A3" t="s">
        <v>120</v>
      </c>
      <c r="B3" t="s">
        <v>117</v>
      </c>
      <c r="C3" t="s">
        <v>118</v>
      </c>
      <c r="D3" s="2">
        <v>270</v>
      </c>
      <c r="E3" s="2">
        <v>100</v>
      </c>
      <c r="F3" s="2">
        <v>900</v>
      </c>
      <c r="G3" s="2" t="s">
        <v>35</v>
      </c>
      <c r="H3" t="s">
        <v>119</v>
      </c>
    </row>
    <row r="4" spans="1:10" x14ac:dyDescent="0.2">
      <c r="A4" t="s">
        <v>94</v>
      </c>
      <c r="C4" t="s">
        <v>95</v>
      </c>
      <c r="D4" s="2">
        <v>0.13</v>
      </c>
      <c r="E4" s="2">
        <v>0.01</v>
      </c>
      <c r="F4" s="2">
        <v>0.5</v>
      </c>
      <c r="G4" s="2" t="s">
        <v>30</v>
      </c>
      <c r="H4" t="s">
        <v>96</v>
      </c>
    </row>
    <row r="5" spans="1:10" x14ac:dyDescent="0.2">
      <c r="A5" t="s">
        <v>97</v>
      </c>
      <c r="C5" t="s">
        <v>98</v>
      </c>
      <c r="D5" s="2">
        <v>0.18</v>
      </c>
      <c r="E5" s="2">
        <v>0</v>
      </c>
      <c r="F5" s="2">
        <v>0.37</v>
      </c>
      <c r="G5" s="2" t="s">
        <v>30</v>
      </c>
      <c r="H5" t="s">
        <v>99</v>
      </c>
    </row>
    <row r="6" spans="1:10" x14ac:dyDescent="0.2">
      <c r="A6" t="s">
        <v>100</v>
      </c>
      <c r="C6" t="s">
        <v>101</v>
      </c>
      <c r="D6" s="2">
        <v>0.21</v>
      </c>
      <c r="E6" s="2">
        <v>0.11</v>
      </c>
      <c r="F6" s="2">
        <v>0.31</v>
      </c>
      <c r="G6" s="2" t="s">
        <v>30</v>
      </c>
      <c r="H6" t="s">
        <v>102</v>
      </c>
    </row>
    <row r="7" spans="1:10" x14ac:dyDescent="0.2">
      <c r="A7" t="s">
        <v>109</v>
      </c>
      <c r="B7" t="s">
        <v>107</v>
      </c>
      <c r="C7" t="s">
        <v>95</v>
      </c>
      <c r="D7" s="2">
        <v>5.0000000000000001E-3</v>
      </c>
      <c r="E7" s="2">
        <v>0</v>
      </c>
      <c r="F7" s="2">
        <v>0.01</v>
      </c>
      <c r="G7" s="2" t="s">
        <v>30</v>
      </c>
      <c r="H7" s="7" t="s">
        <v>108</v>
      </c>
      <c r="J7" s="7"/>
    </row>
    <row r="8" spans="1:10" ht="51" x14ac:dyDescent="0.2">
      <c r="A8" t="s">
        <v>121</v>
      </c>
      <c r="B8" s="8" t="s">
        <v>115</v>
      </c>
      <c r="C8" s="8" t="s">
        <v>112</v>
      </c>
      <c r="D8" s="9" t="s">
        <v>113</v>
      </c>
      <c r="E8" s="9" t="s">
        <v>113</v>
      </c>
      <c r="F8" s="9" t="s">
        <v>165</v>
      </c>
      <c r="G8" s="2" t="s">
        <v>35</v>
      </c>
      <c r="H8" t="s">
        <v>114</v>
      </c>
    </row>
    <row r="9" spans="1:10" ht="51" x14ac:dyDescent="0.2">
      <c r="A9" t="s">
        <v>122</v>
      </c>
      <c r="B9" s="8" t="s">
        <v>116</v>
      </c>
      <c r="C9" t="s">
        <v>110</v>
      </c>
      <c r="D9" s="9" t="s">
        <v>166</v>
      </c>
      <c r="E9" s="9" t="s">
        <v>167</v>
      </c>
      <c r="F9" s="9" t="s">
        <v>168</v>
      </c>
      <c r="G9" s="2" t="s">
        <v>30</v>
      </c>
      <c r="H9" t="s">
        <v>111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6CE-4DA2-B346-BAA4-0E1F630CFBE6}">
  <dimension ref="A1:H11"/>
  <sheetViews>
    <sheetView tabSelected="1" workbookViewId="0">
      <selection activeCell="A12" sqref="A12"/>
    </sheetView>
  </sheetViews>
  <sheetFormatPr baseColWidth="10" defaultRowHeight="16" x14ac:dyDescent="0.2"/>
  <cols>
    <col min="1" max="1" width="15.83203125" bestFit="1" customWidth="1"/>
    <col min="2" max="2" width="26.83203125" bestFit="1" customWidth="1"/>
    <col min="3" max="3" width="36.33203125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133</v>
      </c>
      <c r="B2" t="s">
        <v>129</v>
      </c>
      <c r="C2" t="s">
        <v>130</v>
      </c>
      <c r="D2" s="2">
        <v>3.5</v>
      </c>
      <c r="E2" s="2">
        <v>1</v>
      </c>
      <c r="F2" s="2">
        <v>9</v>
      </c>
      <c r="G2" s="2" t="s">
        <v>35</v>
      </c>
      <c r="H2" t="s">
        <v>131</v>
      </c>
    </row>
    <row r="3" spans="1:8" x14ac:dyDescent="0.2">
      <c r="A3" t="s">
        <v>109</v>
      </c>
      <c r="B3" t="s">
        <v>148</v>
      </c>
      <c r="C3" t="s">
        <v>149</v>
      </c>
      <c r="D3" s="2">
        <v>0.05</v>
      </c>
      <c r="E3" s="2">
        <v>0</v>
      </c>
      <c r="F3" s="2">
        <v>7.0000000000000007E-2</v>
      </c>
      <c r="G3" s="2" t="s">
        <v>30</v>
      </c>
      <c r="H3" t="s">
        <v>150</v>
      </c>
    </row>
    <row r="4" spans="1:8" x14ac:dyDescent="0.2">
      <c r="A4" t="s">
        <v>157</v>
      </c>
      <c r="B4" t="s">
        <v>151</v>
      </c>
      <c r="C4" t="s">
        <v>145</v>
      </c>
      <c r="D4" s="2">
        <v>7.57</v>
      </c>
      <c r="E4" s="2">
        <v>7.3</v>
      </c>
      <c r="F4" s="2">
        <v>8.1</v>
      </c>
      <c r="G4" s="2" t="s">
        <v>30</v>
      </c>
      <c r="H4" t="s">
        <v>154</v>
      </c>
    </row>
    <row r="5" spans="1:8" ht="34" x14ac:dyDescent="0.2">
      <c r="A5" t="s">
        <v>156</v>
      </c>
      <c r="B5" t="s">
        <v>152</v>
      </c>
      <c r="C5" s="8" t="s">
        <v>153</v>
      </c>
      <c r="D5" s="2">
        <v>0.75</v>
      </c>
      <c r="E5" s="2">
        <v>0.5</v>
      </c>
      <c r="F5" s="2">
        <v>1</v>
      </c>
      <c r="G5" s="2" t="s">
        <v>30</v>
      </c>
      <c r="H5" t="s">
        <v>155</v>
      </c>
    </row>
    <row r="6" spans="1:8" x14ac:dyDescent="0.2">
      <c r="A6" t="s">
        <v>162</v>
      </c>
      <c r="B6" t="s">
        <v>158</v>
      </c>
      <c r="C6" t="s">
        <v>159</v>
      </c>
      <c r="D6" s="2">
        <v>2</v>
      </c>
      <c r="E6" s="2">
        <v>1</v>
      </c>
      <c r="F6" s="2">
        <v>4</v>
      </c>
      <c r="G6" s="2" t="s">
        <v>30</v>
      </c>
      <c r="H6" t="s">
        <v>161</v>
      </c>
    </row>
    <row r="7" spans="1:8" x14ac:dyDescent="0.2">
      <c r="A7" t="s">
        <v>147</v>
      </c>
      <c r="B7" t="s">
        <v>144</v>
      </c>
      <c r="C7" t="s">
        <v>160</v>
      </c>
      <c r="D7" s="2">
        <v>9</v>
      </c>
      <c r="E7" s="2">
        <v>8.9</v>
      </c>
      <c r="F7" s="2">
        <v>9.1</v>
      </c>
      <c r="G7" s="2" t="s">
        <v>30</v>
      </c>
      <c r="H7" t="s">
        <v>146</v>
      </c>
    </row>
    <row r="8" spans="1:8" x14ac:dyDescent="0.2">
      <c r="A8" t="s">
        <v>121</v>
      </c>
      <c r="B8" t="s">
        <v>163</v>
      </c>
      <c r="C8" t="s">
        <v>112</v>
      </c>
      <c r="D8" s="2">
        <v>0.1</v>
      </c>
      <c r="E8" s="2">
        <v>0.05</v>
      </c>
      <c r="F8" s="2">
        <v>0.15</v>
      </c>
      <c r="G8" s="2" t="s">
        <v>35</v>
      </c>
      <c r="H8" t="s">
        <v>111</v>
      </c>
    </row>
    <row r="9" spans="1:8" x14ac:dyDescent="0.2">
      <c r="A9" t="s">
        <v>122</v>
      </c>
      <c r="B9" t="s">
        <v>164</v>
      </c>
      <c r="C9" t="s">
        <v>110</v>
      </c>
      <c r="D9" s="2">
        <v>0</v>
      </c>
      <c r="E9" s="2">
        <v>0</v>
      </c>
      <c r="F9" s="2">
        <v>1E-3</v>
      </c>
      <c r="G9" s="2" t="s">
        <v>30</v>
      </c>
      <c r="H9" t="s">
        <v>111</v>
      </c>
    </row>
    <row r="10" spans="1:8" x14ac:dyDescent="0.2">
      <c r="A10" t="s">
        <v>181</v>
      </c>
      <c r="B10" t="s">
        <v>169</v>
      </c>
      <c r="C10" t="s">
        <v>33</v>
      </c>
      <c r="D10" s="2">
        <v>10</v>
      </c>
      <c r="E10" s="2">
        <v>7</v>
      </c>
      <c r="F10" s="2">
        <v>13</v>
      </c>
      <c r="G10" s="2" t="s">
        <v>30</v>
      </c>
      <c r="H10" t="s">
        <v>172</v>
      </c>
    </row>
    <row r="11" spans="1:8" x14ac:dyDescent="0.2">
      <c r="A11" t="s">
        <v>182</v>
      </c>
      <c r="B11" t="s">
        <v>170</v>
      </c>
      <c r="C11" t="s">
        <v>171</v>
      </c>
      <c r="D11" s="2">
        <v>0.01</v>
      </c>
      <c r="E11" s="2">
        <v>8.9999999999999993E-3</v>
      </c>
      <c r="F11" s="2">
        <v>1.0999999999999999E-2</v>
      </c>
      <c r="G11" s="2" t="s">
        <v>30</v>
      </c>
      <c r="H11" t="s">
        <v>172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Excretion</vt:lpstr>
      <vt:lpstr>Toilet</vt:lpstr>
      <vt:lpstr>PitLatrine</vt:lpstr>
      <vt:lpstr>UDDT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2020-11-19T22:34:58Z</dcterms:modified>
</cp:coreProperties>
</file>