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ca01abaf64aab7/Coding/sanitation_Yalin/sanitation/systems/bwaise/inputs/"/>
    </mc:Choice>
  </mc:AlternateContent>
  <xr:revisionPtr revIDLastSave="564" documentId="8_{DCECA136-6458-0041-B737-5433DA0EAABB}" xr6:coauthVersionLast="45" xr6:coauthVersionMax="45" xr10:uidLastSave="{2FA06E5A-1371-B546-85E9-B9BD84B61ABA}"/>
  <bookViews>
    <workbookView xWindow="10760" yWindow="1980" windowWidth="27640" windowHeight="16940" activeTab="2" xr2:uid="{52DA8E65-5893-DD4F-A6F9-F3DA94F38EDC}"/>
  </bookViews>
  <sheets>
    <sheet name="Global" sheetId="8" r:id="rId1"/>
    <sheet name="Excretion" sheetId="1" r:id="rId2"/>
    <sheet name="Toilet" sheetId="4" r:id="rId3"/>
    <sheet name="PitLatrine" sheetId="5" r:id="rId4"/>
    <sheet name="UDDT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4" l="1"/>
  <c r="E5" i="4"/>
  <c r="D5" i="4"/>
  <c r="F4" i="4"/>
  <c r="E4" i="4"/>
  <c r="F3" i="4"/>
  <c r="E3" i="4"/>
  <c r="D4" i="4"/>
  <c r="D3" i="4"/>
  <c r="F2" i="4"/>
  <c r="E2" i="4"/>
  <c r="D2" i="4"/>
  <c r="F4" i="1" l="1"/>
  <c r="E4" i="1"/>
  <c r="F3" i="1"/>
  <c r="E3" i="1"/>
  <c r="F2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Yalin Li</author>
  </authors>
  <commentList>
    <comment ref="B1" authorId="0" shapeId="0" xr:uid="{863F58B8-1173-1D42-B55A-4718B750B768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Name for the corresponding parameters in another repository (https://github.com/QSD-for-WaSH/Bwaise-sanitation-alternatives)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Yalin Li</author>
  </authors>
  <commentList>
    <comment ref="B1" authorId="0" shapeId="0" xr:uid="{4881556C-059F-5C4D-9036-0AF7E1784CA7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Name for the corresponding parameters in another repository (https://github.com/QSD-for-WaSH/Bwaise-sanitation-alternatives)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Yalin Li</author>
  </authors>
  <commentList>
    <comment ref="B1" authorId="0" shapeId="0" xr:uid="{1626E0F2-35ED-D94D-95A4-E75CBACB79C9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Name for the corresponding parameters in another repository (https://github.com/QSD-for-WaSH/Bwaise-sanitation-alternatives)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Yalin Li</author>
  </authors>
  <commentList>
    <comment ref="B1" authorId="0" shapeId="0" xr:uid="{5F7A65CB-9831-F140-ADB3-64E00A166329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Name for the corresponding parameters in another repository (https://github.com/QSD-for-WaSH/Bwaise-sanitation-alternatives)</t>
        </r>
      </text>
    </comment>
    <comment ref="A8" authorId="0" shapeId="0" xr:uid="{14CC9F68-B861-864D-8520-6F49688E4E90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scheme val="minor"/>
          </rPr>
          <t>Methane correction factor for COD loss during storage</t>
        </r>
      </text>
    </comment>
    <comment ref="A9" authorId="0" shapeId="0" xr:uid="{3E4747F7-5EB9-C441-8B06-FC528A512395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N2O emission factor for </t>
        </r>
        <r>
          <rPr>
            <sz val="10"/>
            <color rgb="FF000000"/>
            <rFont val="Calibri"/>
            <scheme val="minor"/>
          </rPr>
          <t>COD loss during storage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Yalin Li</author>
  </authors>
  <commentList>
    <comment ref="B1" authorId="0" shapeId="0" xr:uid="{A5CEDA9A-A5ED-9843-87F3-19744E609729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Name for the corresponding parameters in another repository (https://github.com/QSD-for-WaSH/Bwaise-sanitation-alternatives)</t>
        </r>
      </text>
    </comment>
    <comment ref="A8" authorId="0" shapeId="0" xr:uid="{B0728A59-BCC1-2842-87F2-575CC19B8B5B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</rPr>
          <t>Methane correction factor for COD loss during storage</t>
        </r>
      </text>
    </comment>
    <comment ref="A9" authorId="0" shapeId="0" xr:uid="{A6F5AFA1-8881-F044-9456-402725E29635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N2O emission factor for </t>
        </r>
        <r>
          <rPr>
            <sz val="10"/>
            <color rgb="FF000000"/>
            <rFont val="Calibri"/>
            <scheme val="minor"/>
          </rPr>
          <t>COD loss during storage</t>
        </r>
      </text>
    </comment>
  </commentList>
</comments>
</file>

<file path=xl/sharedStrings.xml><?xml version="1.0" encoding="utf-8"?>
<sst xmlns="http://schemas.openxmlformats.org/spreadsheetml/2006/main" count="313" uniqueCount="183">
  <si>
    <t>caloric_intake</t>
  </si>
  <si>
    <t>protein_vegetal_intake</t>
  </si>
  <si>
    <t>protein_animal_intake</t>
  </si>
  <si>
    <t>N_content_protein</t>
  </si>
  <si>
    <t>P_content_protein_vegetal</t>
  </si>
  <si>
    <t>P_content_protein_animal</t>
  </si>
  <si>
    <t>K_content_caloric_intake</t>
  </si>
  <si>
    <t>N_excretion</t>
  </si>
  <si>
    <t>P_excretion</t>
  </si>
  <si>
    <t>K_excretion</t>
  </si>
  <si>
    <t>energy_excretion</t>
  </si>
  <si>
    <t>N_in_urine</t>
  </si>
  <si>
    <t>P_in_urine</t>
  </si>
  <si>
    <t>K_in_urine</t>
  </si>
  <si>
    <t>energy_in_feces</t>
  </si>
  <si>
    <t>N_reduced_inorganic_in_urine</t>
  </si>
  <si>
    <t>N_reduced_inorganic_in_feces</t>
  </si>
  <si>
    <t>urine_excretion</t>
  </si>
  <si>
    <t>feces_excretion</t>
  </si>
  <si>
    <t>urine_moisture_content</t>
  </si>
  <si>
    <t>feces_moisture_content</t>
  </si>
  <si>
    <t>Mg_in_urine</t>
  </si>
  <si>
    <t>Mg_in_feces</t>
  </si>
  <si>
    <t>Ca_in_urine</t>
  </si>
  <si>
    <t>Ca_in_feces</t>
  </si>
  <si>
    <t>expected</t>
  </si>
  <si>
    <t>low</t>
  </si>
  <si>
    <t>high</t>
  </si>
  <si>
    <t>distribution</t>
  </si>
  <si>
    <t>kcal/cap/d</t>
  </si>
  <si>
    <t>uniform</t>
  </si>
  <si>
    <t>Uganda food/protein supply in 2013 (FAOSTAT, 2018), +/- 10%</t>
  </si>
  <si>
    <t>g/cap/d</t>
  </si>
  <si>
    <t>%</t>
  </si>
  <si>
    <t>Jonsson et al. (2004); FAO (2003)</t>
  </si>
  <si>
    <t>triangular</t>
  </si>
  <si>
    <t>Jonsson et al. (2004); USDA (2016)</t>
  </si>
  <si>
    <t>g K/1000 kcal</t>
  </si>
  <si>
    <t>Holbrook et al (1984); Kodama et al. (2005)</t>
  </si>
  <si>
    <t>% of intake</t>
  </si>
  <si>
    <t>Rittman et al (2011); Richert et al. (2010)</t>
  </si>
  <si>
    <t>Holbrook et al (1984); Turban et al. (2008)</t>
  </si>
  <si>
    <t>Friedler et al (2013); McCarty et al (2011); Hall et al (2012)</t>
  </si>
  <si>
    <t>% of total</t>
  </si>
  <si>
    <t>Friedler et al. (2013); Rose et al. (2015)</t>
  </si>
  <si>
    <t>% of total N in urine</t>
  </si>
  <si>
    <t>Friedler et al. (2013); Rose et al. (2015); reduced inorganic N includes urea and ammonia</t>
  </si>
  <si>
    <t>% of total N in feces</t>
  </si>
  <si>
    <t>Friedler et al. (2013); Orner and Mihelcic (2018); +/- 20%</t>
  </si>
  <si>
    <t>expected value and range are for low-income countries, from Friedler et al. (2013); Rose et al. (2015)</t>
  </si>
  <si>
    <t>g Mg/cap/d</t>
  </si>
  <si>
    <t>Rose et al. (2015); Udert et al. (2003)</t>
  </si>
  <si>
    <t>Rose et al. (2015)</t>
  </si>
  <si>
    <t>g Ca/cap/d</t>
  </si>
  <si>
    <t>unit</t>
  </si>
  <si>
    <t>references</t>
  </si>
  <si>
    <t>parameter</t>
  </si>
  <si>
    <t>e_cal</t>
  </si>
  <si>
    <t>p_anim</t>
  </si>
  <si>
    <t>p_veg</t>
  </si>
  <si>
    <t>N_prot</t>
  </si>
  <si>
    <t>P_prot_v</t>
  </si>
  <si>
    <t>P_prot_a</t>
  </si>
  <si>
    <t>K_cal</t>
  </si>
  <si>
    <t>N_exc</t>
  </si>
  <si>
    <t>P_exc</t>
  </si>
  <si>
    <t>K_exc</t>
  </si>
  <si>
    <t>e_exc</t>
  </si>
  <si>
    <t>N_ur</t>
  </si>
  <si>
    <t>P_ur</t>
  </si>
  <si>
    <t>K_ur</t>
  </si>
  <si>
    <t>e_fec</t>
  </si>
  <si>
    <t>ur_moi</t>
  </si>
  <si>
    <t>fec_moi</t>
  </si>
  <si>
    <t>ur_exc</t>
  </si>
  <si>
    <t>fec_exc</t>
  </si>
  <si>
    <t>Mg_ur</t>
  </si>
  <si>
    <t>Mg_fec</t>
  </si>
  <si>
    <t>Ca_ur</t>
  </si>
  <si>
    <t>Ca_fec</t>
  </si>
  <si>
    <t>N_ur_NH3</t>
  </si>
  <si>
    <t>N_fec_NH3</t>
  </si>
  <si>
    <t>toilet_paper</t>
  </si>
  <si>
    <t>flushing_water</t>
  </si>
  <si>
    <t>kg/cap/hr</t>
  </si>
  <si>
    <t>Friedler et al., 1996; Almeida et al., 1999</t>
  </si>
  <si>
    <t>Rose et al., 2015; assume nutrient and COD content of water is negligible</t>
  </si>
  <si>
    <t>Fry et al., 2008; Strande et al., 2018; assume nutrient and COD content of water is negligible</t>
  </si>
  <si>
    <t>Mihelcic et al., 2009</t>
  </si>
  <si>
    <t>desiccant_V</t>
  </si>
  <si>
    <t>desiccant_rho</t>
  </si>
  <si>
    <t>m3/cap/hr</t>
  </si>
  <si>
    <t>Grau et al., 2015; Abdullahi, 2006</t>
  </si>
  <si>
    <t>kg/m3</t>
  </si>
  <si>
    <t>N_leaching</t>
  </si>
  <si>
    <t>% of N input</t>
  </si>
  <si>
    <t>Jacks et al., 1999; Lagerstedt et al., 1994; Orner and Mihelcic, 2017; Nyenje et al., 2013 (2-20%); Phillips and Burton, 2005 (26-43%)</t>
  </si>
  <si>
    <t>P_leaching</t>
  </si>
  <si>
    <t>% of P input</t>
  </si>
  <si>
    <t>Nyenje et al., 2013 (0-1%); Orner and Mihelcic, 2017; Phillips and Burton, 2005 (30-37%)</t>
  </si>
  <si>
    <t>K_leaching</t>
  </si>
  <si>
    <t>% of K input</t>
  </si>
  <si>
    <t>Phillips and Burton, 2005 (note this source is for leachate through soil, not from a latrine)</t>
  </si>
  <si>
    <t>pit_emptying_period</t>
  </si>
  <si>
    <t>emptying_period</t>
  </si>
  <si>
    <t>name (if diff)</t>
  </si>
  <si>
    <t>Bwaise survey results (May, 2018); calculations</t>
  </si>
  <si>
    <t>N_pit_volatilization</t>
  </si>
  <si>
    <t>Jacks et al., 1999; Orner and Mihelcic, 2017; Nyenje et al., 2013 minor due to neutral pH)</t>
  </si>
  <si>
    <t>N_vol</t>
  </si>
  <si>
    <t>% of N emitted as N2O</t>
  </si>
  <si>
    <t>IPCC, 2019</t>
  </si>
  <si>
    <t>% anaerobic conversion of degraded COD</t>
  </si>
  <si>
    <t>(0, 0, 0)</t>
  </si>
  <si>
    <t>IPCC, 2006</t>
  </si>
  <si>
    <t>MCF_single_above_water,
MCF_communal_above_water,
MCF_below_water</t>
  </si>
  <si>
    <t>N2O_EF_single_above_water,
N2O_EF_communal_above_water,
N2O_EF_below_water</t>
  </si>
  <si>
    <t>sludge_accumulation_rate</t>
  </si>
  <si>
    <t>L/cap/yr</t>
  </si>
  <si>
    <t>Strande et al., 2017; Chowdhry &amp; Kone, 2012 (Gates Foundation report)</t>
  </si>
  <si>
    <t>sludge_accum_rate</t>
  </si>
  <si>
    <t>MCF_loss</t>
  </si>
  <si>
    <t>N2O_EF_loss</t>
  </si>
  <si>
    <t>desiccant_volume</t>
  </si>
  <si>
    <t>desiccant_density</t>
  </si>
  <si>
    <t>toilet_paper_addition,
toilet_paper_TS_content</t>
  </si>
  <si>
    <t>flushing_water_use</t>
  </si>
  <si>
    <t>cleansing_water</t>
  </si>
  <si>
    <t>cleansing_water_use</t>
  </si>
  <si>
    <t>CBS_collection_period</t>
  </si>
  <si>
    <t>days</t>
  </si>
  <si>
    <t>Schmit et al. (2017)</t>
  </si>
  <si>
    <t>years</t>
  </si>
  <si>
    <t>collection_period</t>
  </si>
  <si>
    <t>OD_max_removal_storage</t>
  </si>
  <si>
    <t>% oxygen demand removal</t>
  </si>
  <si>
    <t>N_max_denitrification_storage</t>
  </si>
  <si>
    <t>% N removal after N leaching</t>
  </si>
  <si>
    <t>Leeds; Orner and Mihelcic, 2017</t>
  </si>
  <si>
    <t>Orner and Mihelcic, 2017</t>
  </si>
  <si>
    <t>MCF_aq</t>
  </si>
  <si>
    <t>N2O_EF_aq</t>
  </si>
  <si>
    <t>MCF_aquatic_discharge</t>
  </si>
  <si>
    <t>N2O_EF_aquatic_discharge</t>
  </si>
  <si>
    <t>stored_urine_pH</t>
  </si>
  <si>
    <t>-</t>
  </si>
  <si>
    <t>Friedler et al. (2013); Trimmer et al. (2016); Wohlsager et al. (2010); Zhigang et al. (2008)</t>
  </si>
  <si>
    <t>ur_pH</t>
  </si>
  <si>
    <t>N_urine_volatilization</t>
  </si>
  <si>
    <t>% of total N</t>
  </si>
  <si>
    <t>Wohlsager et al., 2010; Trimmer, 2015; Trimmer et al., 2017; Orner and Mihelcic, 2018</t>
  </si>
  <si>
    <t>struvite_cond_pKsp</t>
  </si>
  <si>
    <t>precipitate_sludge</t>
  </si>
  <si>
    <t>% of total precipitate appearing as sludge that settles and can be removed</t>
  </si>
  <si>
    <t>Ronteltap et al., 2007</t>
  </si>
  <si>
    <t>Udert et al., 2003; Udert et al., 2006 ("most" precipitates appear as sludge, remainder is a hard scale that attaches to walls)</t>
  </si>
  <si>
    <t>prep_sludge</t>
  </si>
  <si>
    <t>struvite_pKsp</t>
  </si>
  <si>
    <t>desired_pathogen_inactivation</t>
  </si>
  <si>
    <t>log units</t>
  </si>
  <si>
    <t>pH units</t>
  </si>
  <si>
    <t>desired level of pathogen inactivation (log units: e.g., 4 log units = 99.99% inactivation)</t>
  </si>
  <si>
    <t>log_removal</t>
  </si>
  <si>
    <t>MCF_vault</t>
  </si>
  <si>
    <t>N2O_EF_vault</t>
  </si>
  <si>
    <t>(0.001, 0.001, 0.001)</t>
  </si>
  <si>
    <t>(0.1, 0.5, 0.7)</t>
  </si>
  <si>
    <t>(0.05, 0.4, 0.7)</t>
  </si>
  <si>
    <t>(0.15, 0.6, 1)</t>
  </si>
  <si>
    <t>minimum_moisture_content</t>
  </si>
  <si>
    <t>exponential_MC_decay</t>
  </si>
  <si>
    <t>1/d</t>
  </si>
  <si>
    <t>estimated using data from Niwagaba et al. (2009)</t>
  </si>
  <si>
    <t>moi_min</t>
  </si>
  <si>
    <t>moi_red_rate</t>
  </si>
  <si>
    <t>time_full_degradation</t>
  </si>
  <si>
    <t>reduction_full_degradation</t>
  </si>
  <si>
    <t>log reduction</t>
  </si>
  <si>
    <t>Assumption</t>
  </si>
  <si>
    <t>tau_deg</t>
  </si>
  <si>
    <t>log_deg</t>
  </si>
  <si>
    <t>COD_max_removal</t>
  </si>
  <si>
    <t>N_max_removal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</si>
</sst>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scheme val="minor"/>
    </font>
    <font>
      <sz val="10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2" borderId="0" xfId="0" applyFill="1"/>
    <xf numFmtId="2" fontId="0" fillId="2" borderId="0" xfId="0" applyNumberFormat="1" applyFill="1"/>
    <xf numFmtId="0" fontId="0" fillId="0" borderId="0" xfId="0" applyFont="1"/>
    <xf numFmtId="9" fontId="0" fillId="2" borderId="0" xfId="1" applyFont="1" applyFill="1"/>
    <xf numFmtId="164" fontId="0" fillId="2" borderId="0" xfId="1" applyNumberFormat="1" applyFont="1" applyFill="1"/>
    <xf numFmtId="0" fontId="5" fillId="0" borderId="0" xfId="0" applyFont="1"/>
    <xf numFmtId="0" fontId="0" fillId="0" borderId="0" xfId="0" applyAlignment="1">
      <alignment wrapText="1"/>
    </xf>
    <xf numFmtId="0" fontId="0" fillId="2" borderId="0" xfId="0" applyFill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F74A3-1EA7-BF4C-888F-570438234C81}">
  <dimension ref="A1:H3"/>
  <sheetViews>
    <sheetView workbookViewId="0">
      <selection activeCell="B12" sqref="B12"/>
    </sheetView>
  </sheetViews>
  <sheetFormatPr baseColWidth="10" defaultRowHeight="16" x14ac:dyDescent="0.2"/>
  <cols>
    <col min="2" max="2" width="23.6640625" bestFit="1" customWidth="1"/>
  </cols>
  <sheetData>
    <row r="1" spans="1:8" x14ac:dyDescent="0.2">
      <c r="A1" s="1" t="s">
        <v>56</v>
      </c>
      <c r="B1" s="1" t="s">
        <v>105</v>
      </c>
      <c r="C1" s="1" t="s">
        <v>54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55</v>
      </c>
    </row>
    <row r="2" spans="1:8" x14ac:dyDescent="0.2">
      <c r="A2" t="s">
        <v>179</v>
      </c>
      <c r="B2" t="s">
        <v>175</v>
      </c>
      <c r="C2" t="s">
        <v>132</v>
      </c>
      <c r="D2" s="2">
        <v>2</v>
      </c>
      <c r="E2" s="2">
        <v>1</v>
      </c>
      <c r="F2" s="2">
        <v>3</v>
      </c>
      <c r="G2" s="2" t="s">
        <v>30</v>
      </c>
      <c r="H2" t="s">
        <v>178</v>
      </c>
    </row>
    <row r="3" spans="1:8" x14ac:dyDescent="0.2">
      <c r="A3" t="s">
        <v>180</v>
      </c>
      <c r="B3" t="s">
        <v>176</v>
      </c>
      <c r="C3" t="s">
        <v>177</v>
      </c>
      <c r="D3" s="2">
        <v>3</v>
      </c>
      <c r="E3" s="2">
        <v>2</v>
      </c>
      <c r="F3" s="2">
        <v>4</v>
      </c>
      <c r="G3" s="2" t="s">
        <v>30</v>
      </c>
      <c r="H3" t="s">
        <v>178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BC447-558C-1948-86CA-9891C0EAE965}">
  <dimension ref="A1:H26"/>
  <sheetViews>
    <sheetView zoomScaleNormal="100" workbookViewId="0">
      <selection sqref="A1:H1"/>
    </sheetView>
  </sheetViews>
  <sheetFormatPr baseColWidth="10" defaultRowHeight="16" x14ac:dyDescent="0.2"/>
  <cols>
    <col min="1" max="1" width="14.83203125" bestFit="1" customWidth="1"/>
    <col min="2" max="2" width="29.5" style="1" bestFit="1" customWidth="1"/>
    <col min="3" max="3" width="19" customWidth="1"/>
    <col min="4" max="4" width="12" bestFit="1" customWidth="1"/>
    <col min="5" max="5" width="11.83203125" bestFit="1" customWidth="1"/>
  </cols>
  <sheetData>
    <row r="1" spans="1:8" x14ac:dyDescent="0.2">
      <c r="A1" s="1" t="s">
        <v>56</v>
      </c>
      <c r="B1" s="1" t="s">
        <v>105</v>
      </c>
      <c r="C1" s="1" t="s">
        <v>54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55</v>
      </c>
    </row>
    <row r="2" spans="1:8" x14ac:dyDescent="0.2">
      <c r="A2" s="1" t="s">
        <v>57</v>
      </c>
      <c r="B2" s="4" t="s">
        <v>0</v>
      </c>
      <c r="C2" t="s">
        <v>29</v>
      </c>
      <c r="D2" s="2">
        <v>2130</v>
      </c>
      <c r="E2" s="2">
        <f>D2*0.9</f>
        <v>1917</v>
      </c>
      <c r="F2" s="2">
        <f>D2*1.1</f>
        <v>2343</v>
      </c>
      <c r="G2" s="2" t="s">
        <v>30</v>
      </c>
      <c r="H2" t="s">
        <v>31</v>
      </c>
    </row>
    <row r="3" spans="1:8" x14ac:dyDescent="0.2">
      <c r="A3" s="1" t="s">
        <v>59</v>
      </c>
      <c r="B3" s="4" t="s">
        <v>1</v>
      </c>
      <c r="C3" t="s">
        <v>32</v>
      </c>
      <c r="D3" s="2">
        <v>40.29</v>
      </c>
      <c r="E3" s="3">
        <f>D3*0.9</f>
        <v>36.261000000000003</v>
      </c>
      <c r="F3" s="3">
        <f>D3*1.1</f>
        <v>44.319000000000003</v>
      </c>
      <c r="G3" s="2" t="s">
        <v>30</v>
      </c>
      <c r="H3" t="s">
        <v>31</v>
      </c>
    </row>
    <row r="4" spans="1:8" x14ac:dyDescent="0.2">
      <c r="A4" s="1" t="s">
        <v>58</v>
      </c>
      <c r="B4" s="4" t="s">
        <v>2</v>
      </c>
      <c r="C4" t="s">
        <v>32</v>
      </c>
      <c r="D4" s="2">
        <v>12.39</v>
      </c>
      <c r="E4" s="3">
        <f>D4*0.9</f>
        <v>11.151000000000002</v>
      </c>
      <c r="F4" s="3">
        <f>D4*1.1</f>
        <v>13.629000000000001</v>
      </c>
      <c r="G4" s="2" t="s">
        <v>30</v>
      </c>
      <c r="H4" t="s">
        <v>31</v>
      </c>
    </row>
    <row r="5" spans="1:8" x14ac:dyDescent="0.2">
      <c r="A5" s="1" t="s">
        <v>60</v>
      </c>
      <c r="B5" s="4" t="s">
        <v>3</v>
      </c>
      <c r="C5" t="s">
        <v>33</v>
      </c>
      <c r="D5" s="5">
        <v>0.13</v>
      </c>
      <c r="E5" s="5">
        <v>0.13</v>
      </c>
      <c r="F5" s="5">
        <v>0.19</v>
      </c>
      <c r="G5" s="2" t="s">
        <v>30</v>
      </c>
      <c r="H5" t="s">
        <v>34</v>
      </c>
    </row>
    <row r="6" spans="1:8" x14ac:dyDescent="0.2">
      <c r="A6" s="1" t="s">
        <v>61</v>
      </c>
      <c r="B6" s="4" t="s">
        <v>4</v>
      </c>
      <c r="C6" t="s">
        <v>33</v>
      </c>
      <c r="D6" s="6">
        <v>2.2000000000000002E-2</v>
      </c>
      <c r="E6" s="6">
        <v>4.0000000000000001E-3</v>
      </c>
      <c r="F6" s="6">
        <v>4.8000000000000001E-2</v>
      </c>
      <c r="G6" s="2" t="s">
        <v>35</v>
      </c>
      <c r="H6" t="s">
        <v>36</v>
      </c>
    </row>
    <row r="7" spans="1:8" x14ac:dyDescent="0.2">
      <c r="A7" s="1" t="s">
        <v>62</v>
      </c>
      <c r="B7" s="4" t="s">
        <v>5</v>
      </c>
      <c r="C7" t="s">
        <v>33</v>
      </c>
      <c r="D7" s="6">
        <v>1.1000000000000001E-2</v>
      </c>
      <c r="E7" s="6">
        <v>2E-3</v>
      </c>
      <c r="F7" s="6">
        <v>3.2000000000000001E-2</v>
      </c>
      <c r="G7" s="2" t="s">
        <v>35</v>
      </c>
      <c r="H7" t="s">
        <v>36</v>
      </c>
    </row>
    <row r="8" spans="1:8" x14ac:dyDescent="0.2">
      <c r="A8" s="1" t="s">
        <v>63</v>
      </c>
      <c r="B8" s="4" t="s">
        <v>6</v>
      </c>
      <c r="C8" t="s">
        <v>37</v>
      </c>
      <c r="D8" s="2">
        <v>1.2</v>
      </c>
      <c r="E8" s="2">
        <v>1.1000000000000001</v>
      </c>
      <c r="F8" s="2">
        <v>1.5</v>
      </c>
      <c r="G8" s="2" t="s">
        <v>30</v>
      </c>
      <c r="H8" t="s">
        <v>38</v>
      </c>
    </row>
    <row r="9" spans="1:8" x14ac:dyDescent="0.2">
      <c r="A9" s="1" t="s">
        <v>64</v>
      </c>
      <c r="B9" s="4" t="s">
        <v>7</v>
      </c>
      <c r="C9" t="s">
        <v>39</v>
      </c>
      <c r="D9" s="5">
        <v>1</v>
      </c>
      <c r="E9" s="5">
        <v>0.99</v>
      </c>
      <c r="F9" s="5">
        <v>1</v>
      </c>
      <c r="G9" s="2" t="s">
        <v>30</v>
      </c>
      <c r="H9" t="s">
        <v>40</v>
      </c>
    </row>
    <row r="10" spans="1:8" x14ac:dyDescent="0.2">
      <c r="A10" s="1" t="s">
        <v>65</v>
      </c>
      <c r="B10" s="4" t="s">
        <v>8</v>
      </c>
      <c r="C10" t="s">
        <v>39</v>
      </c>
      <c r="D10" s="5">
        <v>1</v>
      </c>
      <c r="E10" s="5">
        <v>0.99</v>
      </c>
      <c r="F10" s="5">
        <v>1</v>
      </c>
      <c r="G10" s="2" t="s">
        <v>30</v>
      </c>
      <c r="H10" t="s">
        <v>40</v>
      </c>
    </row>
    <row r="11" spans="1:8" x14ac:dyDescent="0.2">
      <c r="A11" s="1" t="s">
        <v>66</v>
      </c>
      <c r="B11" s="4" t="s">
        <v>9</v>
      </c>
      <c r="C11" t="s">
        <v>39</v>
      </c>
      <c r="D11" s="5">
        <v>0.88</v>
      </c>
      <c r="E11" s="5">
        <v>0.65</v>
      </c>
      <c r="F11" s="5">
        <v>0.98</v>
      </c>
      <c r="G11" s="2" t="s">
        <v>30</v>
      </c>
      <c r="H11" t="s">
        <v>41</v>
      </c>
    </row>
    <row r="12" spans="1:8" x14ac:dyDescent="0.2">
      <c r="A12" s="1" t="s">
        <v>67</v>
      </c>
      <c r="B12" s="4" t="s">
        <v>10</v>
      </c>
      <c r="C12" t="s">
        <v>39</v>
      </c>
      <c r="D12" s="5">
        <v>0.06</v>
      </c>
      <c r="E12" s="5">
        <v>0.02</v>
      </c>
      <c r="F12" s="5">
        <v>0.1</v>
      </c>
      <c r="G12" s="2" t="s">
        <v>30</v>
      </c>
      <c r="H12" t="s">
        <v>42</v>
      </c>
    </row>
    <row r="13" spans="1:8" x14ac:dyDescent="0.2">
      <c r="A13" s="1" t="s">
        <v>68</v>
      </c>
      <c r="B13" s="4" t="s">
        <v>11</v>
      </c>
      <c r="C13" t="s">
        <v>43</v>
      </c>
      <c r="D13" s="5">
        <v>0.88</v>
      </c>
      <c r="E13" s="5">
        <v>0.74</v>
      </c>
      <c r="F13" s="5">
        <v>0.93</v>
      </c>
      <c r="G13" s="2" t="s">
        <v>35</v>
      </c>
      <c r="H13" t="s">
        <v>44</v>
      </c>
    </row>
    <row r="14" spans="1:8" x14ac:dyDescent="0.2">
      <c r="A14" s="1" t="s">
        <v>69</v>
      </c>
      <c r="B14" s="4" t="s">
        <v>12</v>
      </c>
      <c r="C14" t="s">
        <v>43</v>
      </c>
      <c r="D14" s="5">
        <v>0.61</v>
      </c>
      <c r="E14" s="5">
        <v>0.33</v>
      </c>
      <c r="F14" s="5">
        <v>0.75</v>
      </c>
      <c r="G14" s="2" t="s">
        <v>35</v>
      </c>
      <c r="H14" t="s">
        <v>44</v>
      </c>
    </row>
    <row r="15" spans="1:8" x14ac:dyDescent="0.2">
      <c r="A15" s="1" t="s">
        <v>70</v>
      </c>
      <c r="B15" s="4" t="s">
        <v>13</v>
      </c>
      <c r="C15" t="s">
        <v>43</v>
      </c>
      <c r="D15" s="5">
        <v>0.74</v>
      </c>
      <c r="E15" s="5">
        <v>0.53</v>
      </c>
      <c r="F15" s="5">
        <v>0.93</v>
      </c>
      <c r="G15" s="2" t="s">
        <v>35</v>
      </c>
      <c r="H15" t="s">
        <v>44</v>
      </c>
    </row>
    <row r="16" spans="1:8" x14ac:dyDescent="0.2">
      <c r="A16" s="1" t="s">
        <v>71</v>
      </c>
      <c r="B16" s="4" t="s">
        <v>14</v>
      </c>
      <c r="C16" t="s">
        <v>43</v>
      </c>
      <c r="D16" s="5">
        <v>0.81</v>
      </c>
      <c r="E16" s="5">
        <v>0.69</v>
      </c>
      <c r="F16" s="5">
        <v>0.9</v>
      </c>
      <c r="G16" s="2" t="s">
        <v>35</v>
      </c>
      <c r="H16" t="s">
        <v>44</v>
      </c>
    </row>
    <row r="17" spans="1:8" x14ac:dyDescent="0.2">
      <c r="A17" s="1" t="s">
        <v>80</v>
      </c>
      <c r="B17" s="4" t="s">
        <v>15</v>
      </c>
      <c r="C17" t="s">
        <v>45</v>
      </c>
      <c r="D17" s="5">
        <v>0.85</v>
      </c>
      <c r="E17" s="5">
        <v>0.75</v>
      </c>
      <c r="F17" s="5">
        <v>0.9</v>
      </c>
      <c r="G17" s="2" t="s">
        <v>30</v>
      </c>
      <c r="H17" t="s">
        <v>46</v>
      </c>
    </row>
    <row r="18" spans="1:8" x14ac:dyDescent="0.2">
      <c r="A18" s="1" t="s">
        <v>81</v>
      </c>
      <c r="B18" s="4" t="s">
        <v>16</v>
      </c>
      <c r="C18" t="s">
        <v>47</v>
      </c>
      <c r="D18" s="5">
        <v>0.2</v>
      </c>
      <c r="E18" s="5">
        <v>0.16</v>
      </c>
      <c r="F18" s="5">
        <v>0.24</v>
      </c>
      <c r="G18" s="2" t="s">
        <v>30</v>
      </c>
      <c r="H18" t="s">
        <v>48</v>
      </c>
    </row>
    <row r="19" spans="1:8" x14ac:dyDescent="0.2">
      <c r="A19" s="1" t="s">
        <v>74</v>
      </c>
      <c r="B19" s="4" t="s">
        <v>17</v>
      </c>
      <c r="C19" t="s">
        <v>32</v>
      </c>
      <c r="D19" s="2">
        <v>1400</v>
      </c>
      <c r="E19" s="2">
        <v>800</v>
      </c>
      <c r="F19" s="2">
        <v>2500</v>
      </c>
      <c r="G19" s="2" t="s">
        <v>35</v>
      </c>
      <c r="H19" t="s">
        <v>44</v>
      </c>
    </row>
    <row r="20" spans="1:8" x14ac:dyDescent="0.2">
      <c r="A20" s="1" t="s">
        <v>75</v>
      </c>
      <c r="B20" s="4" t="s">
        <v>18</v>
      </c>
      <c r="C20" t="s">
        <v>32</v>
      </c>
      <c r="D20" s="2">
        <v>250</v>
      </c>
      <c r="E20" s="2">
        <v>75</v>
      </c>
      <c r="F20" s="2">
        <v>520</v>
      </c>
      <c r="G20" s="2" t="s">
        <v>35</v>
      </c>
      <c r="H20" t="s">
        <v>49</v>
      </c>
    </row>
    <row r="21" spans="1:8" x14ac:dyDescent="0.2">
      <c r="A21" s="1" t="s">
        <v>72</v>
      </c>
      <c r="B21" s="4" t="s">
        <v>19</v>
      </c>
      <c r="C21" t="s">
        <v>33</v>
      </c>
      <c r="D21" s="5">
        <v>0.95</v>
      </c>
      <c r="E21" s="5">
        <v>0.93</v>
      </c>
      <c r="F21" s="5">
        <v>0.97</v>
      </c>
      <c r="G21" s="2" t="s">
        <v>35</v>
      </c>
      <c r="H21" t="s">
        <v>44</v>
      </c>
    </row>
    <row r="22" spans="1:8" x14ac:dyDescent="0.2">
      <c r="A22" s="1" t="s">
        <v>73</v>
      </c>
      <c r="B22" s="4" t="s">
        <v>20</v>
      </c>
      <c r="C22" t="s">
        <v>33</v>
      </c>
      <c r="D22" s="5">
        <v>0.85</v>
      </c>
      <c r="E22" s="5">
        <v>0.76</v>
      </c>
      <c r="F22" s="5">
        <v>0.88</v>
      </c>
      <c r="G22" s="2" t="s">
        <v>35</v>
      </c>
      <c r="H22" t="s">
        <v>49</v>
      </c>
    </row>
    <row r="23" spans="1:8" x14ac:dyDescent="0.2">
      <c r="A23" s="1" t="s">
        <v>76</v>
      </c>
      <c r="B23" s="4" t="s">
        <v>21</v>
      </c>
      <c r="C23" t="s">
        <v>50</v>
      </c>
      <c r="D23" s="2">
        <v>0.2</v>
      </c>
      <c r="E23" s="2">
        <v>0.12</v>
      </c>
      <c r="F23" s="2">
        <v>0.21</v>
      </c>
      <c r="G23" s="2" t="s">
        <v>30</v>
      </c>
      <c r="H23" t="s">
        <v>51</v>
      </c>
    </row>
    <row r="24" spans="1:8" x14ac:dyDescent="0.2">
      <c r="A24" s="1" t="s">
        <v>77</v>
      </c>
      <c r="B24" s="4" t="s">
        <v>22</v>
      </c>
      <c r="C24" t="s">
        <v>50</v>
      </c>
      <c r="D24" s="2">
        <v>0.25</v>
      </c>
      <c r="E24" s="2">
        <v>0.15</v>
      </c>
      <c r="F24" s="2">
        <v>0.34</v>
      </c>
      <c r="G24" s="2" t="s">
        <v>30</v>
      </c>
      <c r="H24" t="s">
        <v>52</v>
      </c>
    </row>
    <row r="25" spans="1:8" x14ac:dyDescent="0.2">
      <c r="A25" s="1" t="s">
        <v>78</v>
      </c>
      <c r="B25" s="4" t="s">
        <v>23</v>
      </c>
      <c r="C25" t="s">
        <v>53</v>
      </c>
      <c r="D25" s="2">
        <v>0.28000000000000003</v>
      </c>
      <c r="E25" s="2">
        <v>5.7000000000000002E-2</v>
      </c>
      <c r="F25" s="2">
        <v>0.5</v>
      </c>
      <c r="G25" s="2" t="s">
        <v>30</v>
      </c>
      <c r="H25" t="s">
        <v>52</v>
      </c>
    </row>
    <row r="26" spans="1:8" x14ac:dyDescent="0.2">
      <c r="A26" s="1" t="s">
        <v>79</v>
      </c>
      <c r="B26" s="4" t="s">
        <v>24</v>
      </c>
      <c r="C26" t="s">
        <v>53</v>
      </c>
      <c r="D26" s="2">
        <v>1.9</v>
      </c>
      <c r="E26" s="2">
        <v>0.1</v>
      </c>
      <c r="F26" s="2">
        <v>3.6</v>
      </c>
      <c r="G26" s="2" t="s">
        <v>30</v>
      </c>
      <c r="H26" t="s">
        <v>52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09E3D-DD4D-2A48-BC53-FF96061B60F8}">
  <dimension ref="A1:H10"/>
  <sheetViews>
    <sheetView tabSelected="1" workbookViewId="0">
      <selection activeCell="C27" sqref="C27"/>
    </sheetView>
  </sheetViews>
  <sheetFormatPr baseColWidth="10" defaultRowHeight="16" x14ac:dyDescent="0.2"/>
  <cols>
    <col min="1" max="1" width="17" bestFit="1" customWidth="1"/>
    <col min="2" max="2" width="27.1640625" bestFit="1" customWidth="1"/>
    <col min="3" max="3" width="35.33203125" bestFit="1" customWidth="1"/>
    <col min="4" max="4" width="12.1640625" bestFit="1" customWidth="1"/>
    <col min="6" max="6" width="12.1640625" bestFit="1" customWidth="1"/>
  </cols>
  <sheetData>
    <row r="1" spans="1:8" x14ac:dyDescent="0.2">
      <c r="A1" s="1" t="s">
        <v>56</v>
      </c>
      <c r="B1" s="1" t="s">
        <v>105</v>
      </c>
      <c r="C1" s="1" t="s">
        <v>54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55</v>
      </c>
    </row>
    <row r="2" spans="1:8" ht="34" x14ac:dyDescent="0.2">
      <c r="A2" t="s">
        <v>82</v>
      </c>
      <c r="B2" s="8" t="s">
        <v>125</v>
      </c>
      <c r="C2" t="s">
        <v>84</v>
      </c>
      <c r="D2" s="2">
        <f>12.4*545/1000000/24</f>
        <v>2.8158333333333334E-4</v>
      </c>
      <c r="E2" s="2">
        <f>11.7*511/1000000/24</f>
        <v>2.4911250000000002E-4</v>
      </c>
      <c r="F2" s="2">
        <f>14.2*578/1000000/24</f>
        <v>3.4198333333333334E-4</v>
      </c>
      <c r="G2" s="2" t="s">
        <v>30</v>
      </c>
      <c r="H2" t="s">
        <v>85</v>
      </c>
    </row>
    <row r="3" spans="1:8" x14ac:dyDescent="0.2">
      <c r="A3" t="s">
        <v>83</v>
      </c>
      <c r="B3" t="s">
        <v>126</v>
      </c>
      <c r="C3" t="s">
        <v>84</v>
      </c>
      <c r="D3" s="2">
        <f>10/24</f>
        <v>0.41666666666666669</v>
      </c>
      <c r="E3" s="2">
        <f>4/24</f>
        <v>0.16666666666666666</v>
      </c>
      <c r="F3" s="2">
        <f>25/24</f>
        <v>1.0416666666666667</v>
      </c>
      <c r="G3" s="2" t="s">
        <v>35</v>
      </c>
      <c r="H3" t="s">
        <v>87</v>
      </c>
    </row>
    <row r="4" spans="1:8" x14ac:dyDescent="0.2">
      <c r="A4" t="s">
        <v>127</v>
      </c>
      <c r="B4" t="s">
        <v>128</v>
      </c>
      <c r="C4" t="s">
        <v>84</v>
      </c>
      <c r="D4" s="2">
        <f>1/24</f>
        <v>4.1666666666666664E-2</v>
      </c>
      <c r="E4" s="2">
        <f>0.35/24</f>
        <v>1.4583333333333332E-2</v>
      </c>
      <c r="F4" s="2">
        <f>3/24</f>
        <v>0.125</v>
      </c>
      <c r="G4" s="2" t="s">
        <v>30</v>
      </c>
      <c r="H4" t="s">
        <v>86</v>
      </c>
    </row>
    <row r="5" spans="1:8" x14ac:dyDescent="0.2">
      <c r="A5" t="s">
        <v>89</v>
      </c>
      <c r="B5" t="s">
        <v>123</v>
      </c>
      <c r="C5" t="s">
        <v>91</v>
      </c>
      <c r="D5" s="2">
        <f>200/1000000/24</f>
        <v>8.3333333333333337E-6</v>
      </c>
      <c r="E5" s="2">
        <f>200/1000000/24</f>
        <v>8.3333333333333337E-6</v>
      </c>
      <c r="F5" s="2">
        <f>500/1000000/24</f>
        <v>2.0833333333333333E-5</v>
      </c>
      <c r="G5" s="2" t="s">
        <v>35</v>
      </c>
      <c r="H5" t="s">
        <v>88</v>
      </c>
    </row>
    <row r="6" spans="1:8" x14ac:dyDescent="0.2">
      <c r="A6" t="s">
        <v>90</v>
      </c>
      <c r="B6" t="s">
        <v>124</v>
      </c>
      <c r="C6" t="s">
        <v>93</v>
      </c>
      <c r="D6" s="2">
        <v>760</v>
      </c>
      <c r="E6" s="2">
        <v>663</v>
      </c>
      <c r="F6" s="2">
        <v>977</v>
      </c>
      <c r="G6" s="2" t="s">
        <v>35</v>
      </c>
      <c r="H6" t="s">
        <v>92</v>
      </c>
    </row>
    <row r="7" spans="1:8" x14ac:dyDescent="0.2">
      <c r="A7" t="s">
        <v>181</v>
      </c>
      <c r="B7" t="s">
        <v>134</v>
      </c>
      <c r="C7" t="s">
        <v>135</v>
      </c>
      <c r="D7" s="2">
        <v>0.7</v>
      </c>
      <c r="E7" s="2">
        <v>0.6</v>
      </c>
      <c r="F7" s="2">
        <v>0.8</v>
      </c>
      <c r="G7" s="2" t="s">
        <v>35</v>
      </c>
      <c r="H7" t="s">
        <v>138</v>
      </c>
    </row>
    <row r="8" spans="1:8" x14ac:dyDescent="0.2">
      <c r="A8" t="s">
        <v>182</v>
      </c>
      <c r="B8" t="s">
        <v>136</v>
      </c>
      <c r="C8" t="s">
        <v>137</v>
      </c>
      <c r="D8" s="2">
        <v>0.8</v>
      </c>
      <c r="E8" s="2">
        <v>0.7</v>
      </c>
      <c r="F8" s="2">
        <v>0.9</v>
      </c>
      <c r="G8" s="2" t="s">
        <v>35</v>
      </c>
      <c r="H8" t="s">
        <v>139</v>
      </c>
    </row>
    <row r="9" spans="1:8" x14ac:dyDescent="0.2">
      <c r="A9" t="s">
        <v>140</v>
      </c>
      <c r="B9" t="s">
        <v>142</v>
      </c>
      <c r="C9" t="s">
        <v>112</v>
      </c>
      <c r="D9" s="2">
        <v>0.11</v>
      </c>
      <c r="E9" s="2">
        <v>4.0000000000000001E-3</v>
      </c>
      <c r="F9" s="2">
        <v>0.27</v>
      </c>
      <c r="G9" s="2" t="s">
        <v>35</v>
      </c>
      <c r="H9" t="s">
        <v>111</v>
      </c>
    </row>
    <row r="10" spans="1:8" x14ac:dyDescent="0.2">
      <c r="A10" t="s">
        <v>141</v>
      </c>
      <c r="B10" t="s">
        <v>143</v>
      </c>
      <c r="C10" t="s">
        <v>110</v>
      </c>
      <c r="D10" s="2">
        <v>5.0000000000000001E-3</v>
      </c>
      <c r="E10" s="2">
        <v>5.0000000000000001E-4</v>
      </c>
      <c r="F10" s="2">
        <v>7.4999999999999997E-2</v>
      </c>
      <c r="G10" s="2" t="s">
        <v>35</v>
      </c>
      <c r="H10" t="s">
        <v>111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BF460-1BB8-7A4C-B1C5-603B2E87D945}">
  <dimension ref="A1:J9"/>
  <sheetViews>
    <sheetView workbookViewId="0">
      <selection activeCell="G15" sqref="G15"/>
    </sheetView>
  </sheetViews>
  <sheetFormatPr baseColWidth="10" defaultRowHeight="16" x14ac:dyDescent="0.2"/>
  <cols>
    <col min="1" max="1" width="17.33203125" bestFit="1" customWidth="1"/>
    <col min="2" max="2" width="34.1640625" customWidth="1"/>
    <col min="3" max="3" width="26.6640625" customWidth="1"/>
    <col min="6" max="6" width="12" bestFit="1" customWidth="1"/>
  </cols>
  <sheetData>
    <row r="1" spans="1:10" x14ac:dyDescent="0.2">
      <c r="A1" s="1" t="s">
        <v>56</v>
      </c>
      <c r="B1" s="1" t="s">
        <v>105</v>
      </c>
      <c r="C1" s="1" t="s">
        <v>54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55</v>
      </c>
    </row>
    <row r="2" spans="1:10" x14ac:dyDescent="0.2">
      <c r="A2" t="s">
        <v>104</v>
      </c>
      <c r="B2" t="s">
        <v>103</v>
      </c>
      <c r="C2" t="s">
        <v>132</v>
      </c>
      <c r="D2" s="2">
        <v>0.8</v>
      </c>
      <c r="E2" s="2">
        <v>0.3</v>
      </c>
      <c r="F2" s="2">
        <v>2.4</v>
      </c>
      <c r="G2" s="2" t="s">
        <v>35</v>
      </c>
      <c r="H2" t="s">
        <v>106</v>
      </c>
    </row>
    <row r="3" spans="1:10" x14ac:dyDescent="0.2">
      <c r="A3" t="s">
        <v>120</v>
      </c>
      <c r="B3" t="s">
        <v>117</v>
      </c>
      <c r="C3" t="s">
        <v>118</v>
      </c>
      <c r="D3" s="2">
        <v>270</v>
      </c>
      <c r="E3" s="2">
        <v>100</v>
      </c>
      <c r="F3" s="2">
        <v>900</v>
      </c>
      <c r="G3" s="2" t="s">
        <v>35</v>
      </c>
      <c r="H3" t="s">
        <v>119</v>
      </c>
    </row>
    <row r="4" spans="1:10" x14ac:dyDescent="0.2">
      <c r="A4" t="s">
        <v>94</v>
      </c>
      <c r="C4" t="s">
        <v>95</v>
      </c>
      <c r="D4" s="2">
        <v>0.13</v>
      </c>
      <c r="E4" s="2">
        <v>0.01</v>
      </c>
      <c r="F4" s="2">
        <v>0.5</v>
      </c>
      <c r="G4" s="2" t="s">
        <v>30</v>
      </c>
      <c r="H4" t="s">
        <v>96</v>
      </c>
    </row>
    <row r="5" spans="1:10" x14ac:dyDescent="0.2">
      <c r="A5" t="s">
        <v>97</v>
      </c>
      <c r="C5" t="s">
        <v>98</v>
      </c>
      <c r="D5" s="2">
        <v>0.18</v>
      </c>
      <c r="E5" s="2">
        <v>0</v>
      </c>
      <c r="F5" s="2">
        <v>0.37</v>
      </c>
      <c r="G5" s="2" t="s">
        <v>30</v>
      </c>
      <c r="H5" t="s">
        <v>99</v>
      </c>
    </row>
    <row r="6" spans="1:10" x14ac:dyDescent="0.2">
      <c r="A6" t="s">
        <v>100</v>
      </c>
      <c r="C6" t="s">
        <v>101</v>
      </c>
      <c r="D6" s="2">
        <v>0.21</v>
      </c>
      <c r="E6" s="2">
        <v>0.11</v>
      </c>
      <c r="F6" s="2">
        <v>0.31</v>
      </c>
      <c r="G6" s="2" t="s">
        <v>30</v>
      </c>
      <c r="H6" t="s">
        <v>102</v>
      </c>
    </row>
    <row r="7" spans="1:10" x14ac:dyDescent="0.2">
      <c r="A7" t="s">
        <v>109</v>
      </c>
      <c r="B7" t="s">
        <v>107</v>
      </c>
      <c r="C7" t="s">
        <v>95</v>
      </c>
      <c r="D7" s="2">
        <v>5.0000000000000001E-3</v>
      </c>
      <c r="E7" s="2">
        <v>0</v>
      </c>
      <c r="F7" s="2">
        <v>0.01</v>
      </c>
      <c r="G7" s="2" t="s">
        <v>30</v>
      </c>
      <c r="H7" s="7" t="s">
        <v>108</v>
      </c>
      <c r="J7" s="7"/>
    </row>
    <row r="8" spans="1:10" ht="51" x14ac:dyDescent="0.2">
      <c r="A8" t="s">
        <v>121</v>
      </c>
      <c r="B8" s="8" t="s">
        <v>115</v>
      </c>
      <c r="C8" s="8" t="s">
        <v>112</v>
      </c>
      <c r="D8" s="9" t="s">
        <v>113</v>
      </c>
      <c r="E8" s="9" t="s">
        <v>113</v>
      </c>
      <c r="F8" s="9" t="s">
        <v>165</v>
      </c>
      <c r="G8" s="2" t="s">
        <v>35</v>
      </c>
      <c r="H8" t="s">
        <v>114</v>
      </c>
    </row>
    <row r="9" spans="1:10" ht="51" x14ac:dyDescent="0.2">
      <c r="A9" t="s">
        <v>122</v>
      </c>
      <c r="B9" s="8" t="s">
        <v>116</v>
      </c>
      <c r="C9" t="s">
        <v>110</v>
      </c>
      <c r="D9" s="9" t="s">
        <v>166</v>
      </c>
      <c r="E9" s="9" t="s">
        <v>167</v>
      </c>
      <c r="F9" s="9" t="s">
        <v>168</v>
      </c>
      <c r="G9" s="2" t="s">
        <v>30</v>
      </c>
      <c r="H9" t="s">
        <v>111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B86CE-4DA2-B346-BAA4-0E1F630CFBE6}">
  <dimension ref="A1:H11"/>
  <sheetViews>
    <sheetView workbookViewId="0">
      <selection activeCell="A12" sqref="A12"/>
    </sheetView>
  </sheetViews>
  <sheetFormatPr baseColWidth="10" defaultRowHeight="16" x14ac:dyDescent="0.2"/>
  <cols>
    <col min="1" max="1" width="15" bestFit="1" customWidth="1"/>
    <col min="2" max="2" width="26.83203125" bestFit="1" customWidth="1"/>
    <col min="3" max="3" width="36.33203125" customWidth="1"/>
  </cols>
  <sheetData>
    <row r="1" spans="1:8" x14ac:dyDescent="0.2">
      <c r="A1" s="1" t="s">
        <v>56</v>
      </c>
      <c r="B1" s="1" t="s">
        <v>105</v>
      </c>
      <c r="C1" s="1" t="s">
        <v>54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55</v>
      </c>
    </row>
    <row r="2" spans="1:8" x14ac:dyDescent="0.2">
      <c r="A2" t="s">
        <v>133</v>
      </c>
      <c r="B2" t="s">
        <v>129</v>
      </c>
      <c r="C2" t="s">
        <v>130</v>
      </c>
      <c r="D2" s="2">
        <v>3.5</v>
      </c>
      <c r="E2" s="2">
        <v>1</v>
      </c>
      <c r="F2" s="2">
        <v>9</v>
      </c>
      <c r="G2" s="2" t="s">
        <v>35</v>
      </c>
      <c r="H2" t="s">
        <v>131</v>
      </c>
    </row>
    <row r="3" spans="1:8" x14ac:dyDescent="0.2">
      <c r="A3" t="s">
        <v>109</v>
      </c>
      <c r="B3" t="s">
        <v>148</v>
      </c>
      <c r="C3" t="s">
        <v>149</v>
      </c>
      <c r="D3" s="2">
        <v>0.05</v>
      </c>
      <c r="E3" s="2">
        <v>0</v>
      </c>
      <c r="F3" s="2">
        <v>7.0000000000000007E-2</v>
      </c>
      <c r="G3" s="2" t="s">
        <v>30</v>
      </c>
      <c r="H3" t="s">
        <v>150</v>
      </c>
    </row>
    <row r="4" spans="1:8" x14ac:dyDescent="0.2">
      <c r="A4" t="s">
        <v>157</v>
      </c>
      <c r="B4" t="s">
        <v>151</v>
      </c>
      <c r="C4" t="s">
        <v>145</v>
      </c>
      <c r="D4" s="2">
        <v>7.57</v>
      </c>
      <c r="E4" s="2">
        <v>7.3</v>
      </c>
      <c r="F4" s="2">
        <v>8.1</v>
      </c>
      <c r="G4" s="2" t="s">
        <v>30</v>
      </c>
      <c r="H4" t="s">
        <v>154</v>
      </c>
    </row>
    <row r="5" spans="1:8" ht="34" x14ac:dyDescent="0.2">
      <c r="A5" t="s">
        <v>156</v>
      </c>
      <c r="B5" t="s">
        <v>152</v>
      </c>
      <c r="C5" s="8" t="s">
        <v>153</v>
      </c>
      <c r="D5" s="2">
        <v>0.75</v>
      </c>
      <c r="E5" s="2">
        <v>0.5</v>
      </c>
      <c r="F5" s="2">
        <v>1</v>
      </c>
      <c r="G5" s="2" t="s">
        <v>30</v>
      </c>
      <c r="H5" t="s">
        <v>155</v>
      </c>
    </row>
    <row r="6" spans="1:8" x14ac:dyDescent="0.2">
      <c r="A6" t="s">
        <v>162</v>
      </c>
      <c r="B6" t="s">
        <v>158</v>
      </c>
      <c r="C6" t="s">
        <v>159</v>
      </c>
      <c r="D6" s="2">
        <v>2</v>
      </c>
      <c r="E6" s="2">
        <v>1</v>
      </c>
      <c r="F6" s="2">
        <v>4</v>
      </c>
      <c r="G6" s="2" t="s">
        <v>30</v>
      </c>
      <c r="H6" t="s">
        <v>161</v>
      </c>
    </row>
    <row r="7" spans="1:8" x14ac:dyDescent="0.2">
      <c r="A7" t="s">
        <v>147</v>
      </c>
      <c r="B7" t="s">
        <v>144</v>
      </c>
      <c r="C7" t="s">
        <v>160</v>
      </c>
      <c r="D7" s="2">
        <v>9</v>
      </c>
      <c r="E7" s="2">
        <v>8.9</v>
      </c>
      <c r="F7" s="2">
        <v>9.1</v>
      </c>
      <c r="G7" s="2" t="s">
        <v>30</v>
      </c>
      <c r="H7" t="s">
        <v>146</v>
      </c>
    </row>
    <row r="8" spans="1:8" x14ac:dyDescent="0.2">
      <c r="A8" t="s">
        <v>121</v>
      </c>
      <c r="B8" t="s">
        <v>163</v>
      </c>
      <c r="C8" t="s">
        <v>112</v>
      </c>
      <c r="D8" s="2">
        <v>0.1</v>
      </c>
      <c r="E8" s="2">
        <v>0.05</v>
      </c>
      <c r="F8" s="2">
        <v>0.15</v>
      </c>
      <c r="G8" s="2" t="s">
        <v>35</v>
      </c>
      <c r="H8" t="s">
        <v>111</v>
      </c>
    </row>
    <row r="9" spans="1:8" x14ac:dyDescent="0.2">
      <c r="A9" t="s">
        <v>122</v>
      </c>
      <c r="B9" t="s">
        <v>164</v>
      </c>
      <c r="C9" t="s">
        <v>110</v>
      </c>
      <c r="D9" s="2">
        <v>0</v>
      </c>
      <c r="E9" s="2">
        <v>0</v>
      </c>
      <c r="F9" s="2">
        <v>1E-3</v>
      </c>
      <c r="G9" s="2" t="s">
        <v>30</v>
      </c>
      <c r="H9" t="s">
        <v>111</v>
      </c>
    </row>
    <row r="10" spans="1:8" x14ac:dyDescent="0.2">
      <c r="A10" t="s">
        <v>173</v>
      </c>
      <c r="B10" t="s">
        <v>169</v>
      </c>
      <c r="C10" t="s">
        <v>33</v>
      </c>
      <c r="D10" s="2">
        <v>10</v>
      </c>
      <c r="E10" s="2">
        <v>7</v>
      </c>
      <c r="F10" s="2">
        <v>13</v>
      </c>
      <c r="G10" s="2" t="s">
        <v>30</v>
      </c>
      <c r="H10" t="s">
        <v>172</v>
      </c>
    </row>
    <row r="11" spans="1:8" x14ac:dyDescent="0.2">
      <c r="A11" t="s">
        <v>174</v>
      </c>
      <c r="B11" t="s">
        <v>170</v>
      </c>
      <c r="C11" t="s">
        <v>171</v>
      </c>
      <c r="D11" s="2">
        <v>0.01</v>
      </c>
      <c r="E11" s="2">
        <v>8.9999999999999993E-3</v>
      </c>
      <c r="F11" s="2">
        <v>1.0999999999999999E-2</v>
      </c>
      <c r="G11" s="2" t="s">
        <v>30</v>
      </c>
      <c r="H11" t="s">
        <v>172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Global</vt:lpstr>
      <vt:lpstr>Excretion</vt:lpstr>
      <vt:lpstr>Toilet</vt:lpstr>
      <vt:lpstr>PitLatrine</vt:lpstr>
      <vt:lpstr>UDDT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Yalin Li</cp:lastModifiedBy>
  <dcterms:created xsi:type="dcterms:W3CDTF">2020-11-11T18:29:46Z</dcterms:created>
  <dcterms:modified xsi:type="dcterms:W3CDTF">2020-11-15T17:50:26Z</dcterms:modified>
</cp:coreProperties>
</file>