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Code\Python\DiDiTravelTable\files\"/>
    </mc:Choice>
  </mc:AlternateContent>
  <xr:revisionPtr revIDLastSave="0" documentId="13_ncr:1_{6666EB8D-0D68-4882-97E4-F931C517637A}" xr6:coauthVersionLast="45" xr6:coauthVersionMax="45" xr10:uidLastSave="{00000000-0000-0000-0000-000000000000}"/>
  <bookViews>
    <workbookView xWindow="888" yWindow="1620" windowWidth="22152" windowHeight="11340" activeTab="2" xr2:uid="{00000000-000D-0000-FFFF-FFFF00000000}"/>
  </bookViews>
  <sheets>
    <sheet name="tmp" sheetId="3" r:id="rId1"/>
    <sheet name="数据" sheetId="1" r:id="rId2"/>
    <sheet name="价格" sheetId="2" r:id="rId3"/>
    <sheet name="时间" sheetId="4" r:id="rId4"/>
    <sheet name="出发到达" sheetId="6" r:id="rId5"/>
  </sheets>
  <definedNames>
    <definedName name="_xlnm._FilterDatabase" localSheetId="2" hidden="1">价格!$A$2:$B$5</definedName>
    <definedName name="_xlnm._FilterDatabase" localSheetId="1" hidden="1">数据!$A$1:$L$2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6" i="1" l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" i="1"/>
  <c r="G2" i="1"/>
  <c r="A7" i="1" l="1"/>
  <c r="A8" i="1"/>
  <c r="C2" i="1"/>
  <c r="C4" i="1"/>
  <c r="C6" i="1"/>
  <c r="C8" i="1"/>
  <c r="E8" i="3" l="1"/>
  <c r="E4" i="3"/>
  <c r="E6" i="3"/>
  <c r="E2" i="3"/>
  <c r="A10" i="1"/>
  <c r="A12" i="1" s="1"/>
  <c r="A9" i="1"/>
  <c r="F2" i="1"/>
  <c r="A10" i="2"/>
  <c r="A11" i="2" s="1"/>
  <c r="D4" i="1"/>
  <c r="E4" i="1" s="1" a="1"/>
  <c r="E4" i="1" s="1"/>
  <c r="E5" i="1" s="1"/>
  <c r="D6" i="1"/>
  <c r="E6" i="1" s="1" a="1"/>
  <c r="E6" i="1" s="1"/>
  <c r="E7" i="1" s="1"/>
  <c r="D8" i="1"/>
  <c r="F8" i="3" s="1"/>
  <c r="C10" i="1"/>
  <c r="D10" i="1"/>
  <c r="F10" i="3" s="1"/>
  <c r="C12" i="1"/>
  <c r="D12" i="1"/>
  <c r="F12" i="3" s="1"/>
  <c r="C14" i="1"/>
  <c r="D14" i="1"/>
  <c r="F14" i="3" s="1"/>
  <c r="C16" i="1"/>
  <c r="D16" i="1"/>
  <c r="F16" i="3" s="1"/>
  <c r="C18" i="1"/>
  <c r="D18" i="1"/>
  <c r="F18" i="3" s="1"/>
  <c r="C20" i="1"/>
  <c r="D20" i="1"/>
  <c r="F20" i="3" s="1"/>
  <c r="C22" i="1"/>
  <c r="D22" i="1"/>
  <c r="F22" i="3" s="1"/>
  <c r="C24" i="1"/>
  <c r="D24" i="1"/>
  <c r="F24" i="3" s="1"/>
  <c r="C26" i="1"/>
  <c r="D26" i="1"/>
  <c r="F26" i="3" s="1"/>
  <c r="C28" i="1"/>
  <c r="D28" i="1"/>
  <c r="F28" i="3" s="1"/>
  <c r="C30" i="1"/>
  <c r="D30" i="1"/>
  <c r="F30" i="3" s="1"/>
  <c r="C32" i="1"/>
  <c r="D32" i="1"/>
  <c r="F32" i="3" s="1"/>
  <c r="C34" i="1"/>
  <c r="D34" i="1"/>
  <c r="F34" i="3" s="1"/>
  <c r="C36" i="1"/>
  <c r="D36" i="1"/>
  <c r="F36" i="3" s="1"/>
  <c r="C38" i="1"/>
  <c r="D38" i="1"/>
  <c r="F38" i="3" s="1"/>
  <c r="C40" i="1"/>
  <c r="D40" i="1"/>
  <c r="F40" i="3" s="1"/>
  <c r="C42" i="1"/>
  <c r="D42" i="1"/>
  <c r="F42" i="3" s="1"/>
  <c r="C44" i="1"/>
  <c r="D44" i="1"/>
  <c r="F44" i="3" s="1"/>
  <c r="C46" i="1"/>
  <c r="D46" i="1"/>
  <c r="F46" i="3" s="1"/>
  <c r="C48" i="1"/>
  <c r="D48" i="1"/>
  <c r="F48" i="3" s="1"/>
  <c r="C50" i="1"/>
  <c r="D50" i="1"/>
  <c r="F50" i="3" s="1"/>
  <c r="C52" i="1"/>
  <c r="D52" i="1"/>
  <c r="F52" i="3" s="1"/>
  <c r="C54" i="1"/>
  <c r="D54" i="1"/>
  <c r="F54" i="3" s="1"/>
  <c r="C56" i="1"/>
  <c r="D56" i="1"/>
  <c r="F56" i="3" s="1"/>
  <c r="C58" i="1"/>
  <c r="D58" i="1"/>
  <c r="F58" i="3" s="1"/>
  <c r="C60" i="1"/>
  <c r="D60" i="1"/>
  <c r="F60" i="3" s="1"/>
  <c r="D2" i="1"/>
  <c r="E2" i="1" s="1" a="1"/>
  <c r="E2" i="1" s="1"/>
  <c r="D5" i="1"/>
  <c r="F5" i="3" s="1"/>
  <c r="D13" i="1"/>
  <c r="F13" i="3" s="1"/>
  <c r="B4" i="1"/>
  <c r="B6" i="1"/>
  <c r="B8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2" i="1"/>
  <c r="C2" i="3" s="1"/>
  <c r="F4" i="1"/>
  <c r="C4" i="2"/>
  <c r="A3" i="1"/>
  <c r="F3" i="1" s="1"/>
  <c r="C5" i="2"/>
  <c r="E54" i="3" l="1"/>
  <c r="E54" i="1" a="1"/>
  <c r="E54" i="1" s="1"/>
  <c r="E55" i="1" s="1"/>
  <c r="E50" i="3"/>
  <c r="E50" i="1" a="1"/>
  <c r="E50" i="1" s="1"/>
  <c r="E51" i="1" s="1"/>
  <c r="E42" i="3"/>
  <c r="E42" i="1" a="1"/>
  <c r="E42" i="1" s="1"/>
  <c r="E43" i="1" s="1"/>
  <c r="E38" i="3"/>
  <c r="E38" i="1" a="1"/>
  <c r="E38" i="1" s="1"/>
  <c r="E39" i="1" s="1"/>
  <c r="E34" i="3"/>
  <c r="E34" i="1" a="1"/>
  <c r="E34" i="1" s="1"/>
  <c r="E35" i="1" s="1"/>
  <c r="E26" i="3"/>
  <c r="E26" i="1" a="1"/>
  <c r="E26" i="1" s="1"/>
  <c r="E27" i="1" s="1"/>
  <c r="E22" i="3"/>
  <c r="E22" i="1" a="1"/>
  <c r="E22" i="1" s="1"/>
  <c r="E23" i="1" s="1"/>
  <c r="E18" i="3"/>
  <c r="E18" i="1" a="1"/>
  <c r="E18" i="1" s="1"/>
  <c r="E19" i="1" s="1"/>
  <c r="E14" i="3"/>
  <c r="E14" i="1" a="1"/>
  <c r="E14" i="1" s="1"/>
  <c r="E15" i="1" s="1"/>
  <c r="E8" i="1" a="1"/>
  <c r="E8" i="1" s="1"/>
  <c r="E9" i="1" s="1"/>
  <c r="E58" i="3"/>
  <c r="E58" i="1" a="1"/>
  <c r="E58" i="1" s="1"/>
  <c r="E59" i="1" s="1"/>
  <c r="E46" i="3"/>
  <c r="E46" i="1" a="1"/>
  <c r="E46" i="1" s="1"/>
  <c r="E47" i="1" s="1"/>
  <c r="E30" i="3"/>
  <c r="E30" i="1" a="1"/>
  <c r="E30" i="1" s="1"/>
  <c r="E31" i="1" s="1"/>
  <c r="E10" i="3"/>
  <c r="E10" i="1" a="1"/>
  <c r="E10" i="1" s="1"/>
  <c r="E11" i="1" s="1"/>
  <c r="E60" i="3"/>
  <c r="E60" i="1" a="1"/>
  <c r="E60" i="1" s="1"/>
  <c r="E61" i="1" s="1"/>
  <c r="E56" i="3"/>
  <c r="E56" i="1" a="1"/>
  <c r="E56" i="1" s="1"/>
  <c r="E57" i="1" s="1"/>
  <c r="E52" i="3"/>
  <c r="E52" i="1" a="1"/>
  <c r="E52" i="1" s="1"/>
  <c r="E53" i="1" s="1"/>
  <c r="E48" i="3"/>
  <c r="E48" i="1" a="1"/>
  <c r="E48" i="1" s="1"/>
  <c r="E49" i="1" s="1"/>
  <c r="E44" i="3"/>
  <c r="E44" i="1" a="1"/>
  <c r="E44" i="1" s="1"/>
  <c r="E45" i="1" s="1"/>
  <c r="E40" i="3"/>
  <c r="E40" i="1" a="1"/>
  <c r="E40" i="1" s="1"/>
  <c r="E41" i="1" s="1"/>
  <c r="E36" i="3"/>
  <c r="E36" i="1" a="1"/>
  <c r="E36" i="1" s="1"/>
  <c r="E37" i="1" s="1"/>
  <c r="E32" i="3"/>
  <c r="E32" i="1" a="1"/>
  <c r="E32" i="1" s="1"/>
  <c r="E33" i="1" s="1"/>
  <c r="E28" i="3"/>
  <c r="E28" i="1" a="1"/>
  <c r="E28" i="1" s="1"/>
  <c r="E29" i="1" s="1"/>
  <c r="E24" i="3"/>
  <c r="E24" i="1" a="1"/>
  <c r="E24" i="1" s="1"/>
  <c r="E25" i="1" s="1"/>
  <c r="E20" i="3"/>
  <c r="E20" i="1" a="1"/>
  <c r="E20" i="1" s="1"/>
  <c r="E21" i="1" s="1"/>
  <c r="E16" i="3"/>
  <c r="E16" i="1" a="1"/>
  <c r="E16" i="1" s="1"/>
  <c r="E17" i="1" s="1"/>
  <c r="E12" i="3"/>
  <c r="E12" i="1" a="1"/>
  <c r="E12" i="1" s="1"/>
  <c r="E13" i="1" s="1"/>
  <c r="A11" i="1"/>
  <c r="C4" i="3"/>
  <c r="A14" i="1"/>
  <c r="A13" i="1"/>
  <c r="C7" i="1"/>
  <c r="E7" i="3" s="1"/>
  <c r="F6" i="3"/>
  <c r="C5" i="1"/>
  <c r="E5" i="3" s="1"/>
  <c r="F4" i="3"/>
  <c r="C3" i="1"/>
  <c r="E3" i="3" s="1"/>
  <c r="F2" i="3"/>
  <c r="D33" i="1"/>
  <c r="F33" i="3" s="1"/>
  <c r="D57" i="1"/>
  <c r="F57" i="3" s="1"/>
  <c r="C13" i="1"/>
  <c r="E13" i="3" s="1"/>
  <c r="C17" i="1"/>
  <c r="E17" i="3" s="1"/>
  <c r="G2" i="3"/>
  <c r="C29" i="1"/>
  <c r="E29" i="3" s="1"/>
  <c r="C25" i="1"/>
  <c r="E25" i="3" s="1"/>
  <c r="C21" i="1"/>
  <c r="E21" i="3" s="1"/>
  <c r="C45" i="1"/>
  <c r="E45" i="3" s="1"/>
  <c r="D19" i="1"/>
  <c r="F19" i="3" s="1"/>
  <c r="D11" i="1"/>
  <c r="F11" i="3" s="1"/>
  <c r="C55" i="1"/>
  <c r="E55" i="3" s="1"/>
  <c r="C39" i="1"/>
  <c r="E39" i="3" s="1"/>
  <c r="C31" i="1"/>
  <c r="E31" i="3" s="1"/>
  <c r="C49" i="1"/>
  <c r="E49" i="3" s="1"/>
  <c r="C33" i="1"/>
  <c r="E33" i="3" s="1"/>
  <c r="D59" i="1"/>
  <c r="F59" i="3" s="1"/>
  <c r="D55" i="1"/>
  <c r="F55" i="3" s="1"/>
  <c r="D51" i="1"/>
  <c r="F51" i="3" s="1"/>
  <c r="D43" i="1"/>
  <c r="F43" i="3" s="1"/>
  <c r="D39" i="1"/>
  <c r="F39" i="3" s="1"/>
  <c r="D35" i="1"/>
  <c r="F35" i="3" s="1"/>
  <c r="D31" i="1"/>
  <c r="F31" i="3" s="1"/>
  <c r="D27" i="1"/>
  <c r="F27" i="3" s="1"/>
  <c r="D23" i="1"/>
  <c r="F23" i="3" s="1"/>
  <c r="C53" i="1"/>
  <c r="E53" i="3" s="1"/>
  <c r="C37" i="1"/>
  <c r="E37" i="3" s="1"/>
  <c r="C9" i="1"/>
  <c r="E9" i="3" s="1"/>
  <c r="C47" i="1"/>
  <c r="E47" i="3" s="1"/>
  <c r="C23" i="1"/>
  <c r="E23" i="3" s="1"/>
  <c r="C15" i="1"/>
  <c r="E15" i="3" s="1"/>
  <c r="C61" i="1"/>
  <c r="E61" i="3" s="1"/>
  <c r="C41" i="1"/>
  <c r="E41" i="3" s="1"/>
  <c r="D53" i="1"/>
  <c r="F53" i="3" s="1"/>
  <c r="D41" i="1"/>
  <c r="F41" i="3" s="1"/>
  <c r="D37" i="1"/>
  <c r="F37" i="3" s="1"/>
  <c r="G48" i="3"/>
  <c r="G44" i="3"/>
  <c r="G20" i="3"/>
  <c r="G12" i="3"/>
  <c r="D45" i="1"/>
  <c r="F45" i="3" s="1"/>
  <c r="D3" i="1"/>
  <c r="F3" i="3" s="1"/>
  <c r="G52" i="3"/>
  <c r="A5" i="1"/>
  <c r="F6" i="1"/>
  <c r="D7" i="1" s="1"/>
  <c r="F7" i="3" s="1"/>
  <c r="D21" i="1"/>
  <c r="F21" i="3" s="1"/>
  <c r="D25" i="1"/>
  <c r="F25" i="3" s="1"/>
  <c r="G4" i="3"/>
  <c r="D29" i="1"/>
  <c r="F29" i="3" s="1"/>
  <c r="G60" i="3"/>
  <c r="D61" i="1"/>
  <c r="F61" i="3" s="1"/>
  <c r="C57" i="1"/>
  <c r="E57" i="3" s="1"/>
  <c r="D49" i="1"/>
  <c r="F49" i="3" s="1"/>
  <c r="D17" i="1"/>
  <c r="F17" i="3" s="1"/>
  <c r="G36" i="3"/>
  <c r="G30" i="3"/>
  <c r="D47" i="1"/>
  <c r="F47" i="3" s="1"/>
  <c r="D15" i="1"/>
  <c r="F15" i="3" s="1"/>
  <c r="C51" i="1"/>
  <c r="E51" i="3" s="1"/>
  <c r="C19" i="1"/>
  <c r="E19" i="3" s="1"/>
  <c r="C35" i="1"/>
  <c r="E35" i="3" s="1"/>
  <c r="G58" i="3"/>
  <c r="C59" i="1"/>
  <c r="E59" i="3" s="1"/>
  <c r="G42" i="3"/>
  <c r="C43" i="1"/>
  <c r="E43" i="3" s="1"/>
  <c r="C27" i="1"/>
  <c r="E27" i="3" s="1"/>
  <c r="C11" i="1"/>
  <c r="E11" i="3" s="1"/>
  <c r="G56" i="3" l="1"/>
  <c r="G24" i="3"/>
  <c r="G10" i="3"/>
  <c r="G40" i="3"/>
  <c r="G32" i="3"/>
  <c r="G14" i="3"/>
  <c r="G22" i="3"/>
  <c r="G54" i="3"/>
  <c r="G34" i="3"/>
  <c r="G46" i="3"/>
  <c r="G28" i="3"/>
  <c r="G18" i="3"/>
  <c r="G26" i="3"/>
  <c r="G50" i="3"/>
  <c r="G38" i="3"/>
  <c r="G16" i="3"/>
  <c r="C6" i="3"/>
  <c r="G53" i="3"/>
  <c r="H28" i="1"/>
  <c r="J28" i="1" s="1"/>
  <c r="K56" i="1"/>
  <c r="H20" i="1"/>
  <c r="I20" i="1" s="1"/>
  <c r="B21" i="1" s="1"/>
  <c r="K12" i="1"/>
  <c r="H24" i="1"/>
  <c r="I24" i="1" s="1"/>
  <c r="B25" i="1" s="1"/>
  <c r="H16" i="1"/>
  <c r="J16" i="1" s="1"/>
  <c r="F5" i="1"/>
  <c r="K44" i="1"/>
  <c r="A15" i="1"/>
  <c r="A16" i="1"/>
  <c r="H56" i="1"/>
  <c r="I56" i="1" s="1"/>
  <c r="B57" i="1" s="1"/>
  <c r="G17" i="3"/>
  <c r="K48" i="1"/>
  <c r="H48" i="1"/>
  <c r="J48" i="1" s="1"/>
  <c r="G6" i="3"/>
  <c r="F8" i="1"/>
  <c r="C8" i="3" s="1"/>
  <c r="G49" i="3"/>
  <c r="G21" i="3"/>
  <c r="H12" i="1"/>
  <c r="I12" i="1" s="1"/>
  <c r="B13" i="1" s="1"/>
  <c r="G29" i="3"/>
  <c r="K36" i="1"/>
  <c r="G47" i="3"/>
  <c r="G13" i="3"/>
  <c r="K28" i="1"/>
  <c r="G61" i="3"/>
  <c r="K52" i="1"/>
  <c r="K16" i="1"/>
  <c r="G45" i="3"/>
  <c r="H52" i="1"/>
  <c r="J52" i="1" s="1"/>
  <c r="H44" i="1"/>
  <c r="I44" i="1" s="1"/>
  <c r="B45" i="1" s="1"/>
  <c r="G57" i="3"/>
  <c r="K20" i="1"/>
  <c r="H53" i="1"/>
  <c r="J53" i="1" s="1"/>
  <c r="L53" i="1" s="1"/>
  <c r="H53" i="3" s="1"/>
  <c r="K32" i="1"/>
  <c r="G41" i="3"/>
  <c r="K4" i="1"/>
  <c r="F7" i="1"/>
  <c r="G25" i="3"/>
  <c r="G5" i="3"/>
  <c r="H4" i="1"/>
  <c r="J4" i="1" s="1"/>
  <c r="K40" i="1"/>
  <c r="K46" i="1"/>
  <c r="H46" i="1"/>
  <c r="J46" i="1" s="1"/>
  <c r="K24" i="1"/>
  <c r="H36" i="1"/>
  <c r="I36" i="1" s="1"/>
  <c r="B37" i="1" s="1"/>
  <c r="G33" i="3"/>
  <c r="H60" i="1"/>
  <c r="I60" i="1" s="1"/>
  <c r="B61" i="1" s="1"/>
  <c r="H32" i="1"/>
  <c r="J32" i="1" s="1"/>
  <c r="G37" i="3"/>
  <c r="K60" i="1"/>
  <c r="H40" i="1"/>
  <c r="I40" i="1" s="1"/>
  <c r="B41" i="1" s="1"/>
  <c r="G15" i="3"/>
  <c r="K14" i="1"/>
  <c r="H14" i="1"/>
  <c r="K2" i="1"/>
  <c r="E3" i="1"/>
  <c r="G3" i="3" s="1"/>
  <c r="H2" i="1"/>
  <c r="G31" i="3"/>
  <c r="K30" i="1"/>
  <c r="H30" i="1"/>
  <c r="G19" i="3"/>
  <c r="H18" i="1"/>
  <c r="K18" i="1"/>
  <c r="G51" i="3"/>
  <c r="H50" i="1"/>
  <c r="K50" i="1"/>
  <c r="G43" i="3"/>
  <c r="H42" i="1"/>
  <c r="K42" i="1"/>
  <c r="G27" i="3"/>
  <c r="H26" i="1"/>
  <c r="K26" i="1"/>
  <c r="G11" i="3"/>
  <c r="H10" i="1"/>
  <c r="K10" i="1"/>
  <c r="F10" i="1"/>
  <c r="C10" i="3" s="1"/>
  <c r="F9" i="1"/>
  <c r="G35" i="3"/>
  <c r="K34" i="1"/>
  <c r="H34" i="1"/>
  <c r="G55" i="3"/>
  <c r="H54" i="1"/>
  <c r="K54" i="1"/>
  <c r="G39" i="3"/>
  <c r="H38" i="1"/>
  <c r="K38" i="1"/>
  <c r="J24" i="1"/>
  <c r="G23" i="3"/>
  <c r="H22" i="1"/>
  <c r="K22" i="1"/>
  <c r="G59" i="3"/>
  <c r="H58" i="1"/>
  <c r="K58" i="1"/>
  <c r="J20" i="1" l="1"/>
  <c r="J56" i="1"/>
  <c r="I28" i="1"/>
  <c r="B29" i="1" s="1"/>
  <c r="L56" i="1"/>
  <c r="H56" i="3" s="1"/>
  <c r="I16" i="1"/>
  <c r="B17" i="1" s="1"/>
  <c r="H29" i="1"/>
  <c r="J29" i="1" s="1"/>
  <c r="L29" i="1" s="1"/>
  <c r="H29" i="3" s="1"/>
  <c r="H17" i="1"/>
  <c r="J17" i="1" s="1"/>
  <c r="L17" i="1" s="1"/>
  <c r="H17" i="3" s="1"/>
  <c r="H21" i="1"/>
  <c r="J21" i="1" s="1"/>
  <c r="L21" i="1" s="1"/>
  <c r="H21" i="3" s="1"/>
  <c r="L52" i="1"/>
  <c r="H52" i="3" s="1"/>
  <c r="H6" i="1"/>
  <c r="J6" i="1" s="1"/>
  <c r="A18" i="1"/>
  <c r="A20" i="1" s="1"/>
  <c r="A17" i="1"/>
  <c r="I48" i="1"/>
  <c r="B49" i="1" s="1"/>
  <c r="L48" i="1"/>
  <c r="H48" i="3" s="1"/>
  <c r="K6" i="1"/>
  <c r="L20" i="1"/>
  <c r="H20" i="3" s="1"/>
  <c r="J12" i="1"/>
  <c r="L12" i="1" s="1"/>
  <c r="H12" i="3" s="1"/>
  <c r="G7" i="3"/>
  <c r="I46" i="1"/>
  <c r="B47" i="1" s="1"/>
  <c r="J60" i="1"/>
  <c r="L60" i="1" s="1"/>
  <c r="H60" i="3" s="1"/>
  <c r="I4" i="1"/>
  <c r="B5" i="1" s="1"/>
  <c r="C5" i="3" s="1"/>
  <c r="D9" i="1"/>
  <c r="F9" i="3" s="1"/>
  <c r="G8" i="3"/>
  <c r="J44" i="1"/>
  <c r="L44" i="1" s="1"/>
  <c r="H44" i="3" s="1"/>
  <c r="I52" i="1"/>
  <c r="B53" i="1" s="1"/>
  <c r="I53" i="1" s="1"/>
  <c r="H49" i="1"/>
  <c r="J49" i="1" s="1"/>
  <c r="L49" i="1" s="1"/>
  <c r="H49" i="3" s="1"/>
  <c r="L32" i="1"/>
  <c r="H32" i="3" s="1"/>
  <c r="L16" i="1"/>
  <c r="H16" i="3" s="1"/>
  <c r="L4" i="1"/>
  <c r="H4" i="3" s="1"/>
  <c r="H23" i="1"/>
  <c r="J23" i="1" s="1"/>
  <c r="L23" i="1" s="1"/>
  <c r="H23" i="3" s="1"/>
  <c r="H11" i="1"/>
  <c r="J11" i="1" s="1"/>
  <c r="L11" i="1" s="1"/>
  <c r="H11" i="3" s="1"/>
  <c r="H15" i="1"/>
  <c r="J15" i="1" s="1"/>
  <c r="L15" i="1" s="1"/>
  <c r="H15" i="3" s="1"/>
  <c r="H59" i="1"/>
  <c r="J59" i="1" s="1"/>
  <c r="L59" i="1" s="1"/>
  <c r="H59" i="3" s="1"/>
  <c r="H39" i="1"/>
  <c r="J39" i="1" s="1"/>
  <c r="L39" i="1" s="1"/>
  <c r="H39" i="3" s="1"/>
  <c r="H35" i="1"/>
  <c r="J35" i="1" s="1"/>
  <c r="L35" i="1" s="1"/>
  <c r="H35" i="3" s="1"/>
  <c r="H51" i="1"/>
  <c r="J51" i="1" s="1"/>
  <c r="L51" i="1" s="1"/>
  <c r="H51" i="3" s="1"/>
  <c r="H31" i="1"/>
  <c r="J31" i="1" s="1"/>
  <c r="L31" i="1" s="1"/>
  <c r="H31" i="3" s="1"/>
  <c r="H25" i="1"/>
  <c r="J25" i="1" s="1"/>
  <c r="L25" i="1" s="1"/>
  <c r="H25" i="3" s="1"/>
  <c r="H57" i="1"/>
  <c r="J57" i="1" s="1"/>
  <c r="L57" i="1" s="1"/>
  <c r="H57" i="3" s="1"/>
  <c r="H55" i="1"/>
  <c r="J55" i="1" s="1"/>
  <c r="L55" i="1" s="1"/>
  <c r="H55" i="3" s="1"/>
  <c r="H43" i="1"/>
  <c r="J43" i="1" s="1"/>
  <c r="L43" i="1" s="1"/>
  <c r="H43" i="3" s="1"/>
  <c r="H19" i="1"/>
  <c r="J19" i="1" s="1"/>
  <c r="L19" i="1" s="1"/>
  <c r="H19" i="3" s="1"/>
  <c r="L28" i="1"/>
  <c r="H28" i="3" s="1"/>
  <c r="H27" i="1"/>
  <c r="J27" i="1" s="1"/>
  <c r="L27" i="1" s="1"/>
  <c r="H27" i="3" s="1"/>
  <c r="H3" i="1"/>
  <c r="J3" i="1" s="1"/>
  <c r="L3" i="1" s="1"/>
  <c r="H3" i="3" s="1"/>
  <c r="H37" i="1"/>
  <c r="J37" i="1" s="1"/>
  <c r="L37" i="1" s="1"/>
  <c r="H37" i="3" s="1"/>
  <c r="H33" i="1"/>
  <c r="J33" i="1" s="1"/>
  <c r="L33" i="1" s="1"/>
  <c r="H33" i="3" s="1"/>
  <c r="H5" i="1"/>
  <c r="J5" i="1" s="1"/>
  <c r="L5" i="1" s="1"/>
  <c r="H5" i="3" s="1"/>
  <c r="H41" i="1"/>
  <c r="J41" i="1" s="1"/>
  <c r="L41" i="1" s="1"/>
  <c r="H41" i="3" s="1"/>
  <c r="H45" i="1"/>
  <c r="J45" i="1" s="1"/>
  <c r="L45" i="1" s="1"/>
  <c r="H45" i="3" s="1"/>
  <c r="H61" i="1"/>
  <c r="J61" i="1" s="1"/>
  <c r="L61" i="1" s="1"/>
  <c r="H61" i="3" s="1"/>
  <c r="H13" i="1"/>
  <c r="J13" i="1" s="1"/>
  <c r="L13" i="1" s="1"/>
  <c r="H13" i="3" s="1"/>
  <c r="H47" i="1"/>
  <c r="J47" i="1" s="1"/>
  <c r="L47" i="1" s="1"/>
  <c r="H47" i="3" s="1"/>
  <c r="J36" i="1"/>
  <c r="L36" i="1" s="1"/>
  <c r="H36" i="3" s="1"/>
  <c r="J40" i="1"/>
  <c r="L40" i="1" s="1"/>
  <c r="H40" i="3" s="1"/>
  <c r="L46" i="1"/>
  <c r="H46" i="3" s="1"/>
  <c r="L24" i="1"/>
  <c r="H24" i="3" s="1"/>
  <c r="I32" i="1"/>
  <c r="B33" i="1" s="1"/>
  <c r="J14" i="1"/>
  <c r="L14" i="1" s="1"/>
  <c r="H14" i="3" s="1"/>
  <c r="I14" i="1"/>
  <c r="B15" i="1" s="1"/>
  <c r="J2" i="1"/>
  <c r="I2" i="1"/>
  <c r="B3" i="1" s="1"/>
  <c r="C3" i="3" s="1"/>
  <c r="J30" i="1"/>
  <c r="L30" i="1" s="1"/>
  <c r="H30" i="3" s="1"/>
  <c r="I30" i="1"/>
  <c r="B31" i="1" s="1"/>
  <c r="J22" i="1"/>
  <c r="L22" i="1" s="1"/>
  <c r="H22" i="3" s="1"/>
  <c r="I22" i="1"/>
  <c r="B23" i="1" s="1"/>
  <c r="J34" i="1"/>
  <c r="L34" i="1" s="1"/>
  <c r="H34" i="3" s="1"/>
  <c r="I34" i="1"/>
  <c r="B35" i="1" s="1"/>
  <c r="F12" i="1"/>
  <c r="C12" i="3" s="1"/>
  <c r="F11" i="1"/>
  <c r="J10" i="1"/>
  <c r="L10" i="1" s="1"/>
  <c r="H10" i="3" s="1"/>
  <c r="I10" i="1"/>
  <c r="B11" i="1" s="1"/>
  <c r="J58" i="1"/>
  <c r="L58" i="1" s="1"/>
  <c r="H58" i="3" s="1"/>
  <c r="I58" i="1"/>
  <c r="B59" i="1" s="1"/>
  <c r="J38" i="1"/>
  <c r="L38" i="1" s="1"/>
  <c r="H38" i="3" s="1"/>
  <c r="I38" i="1"/>
  <c r="B39" i="1" s="1"/>
  <c r="J50" i="1"/>
  <c r="L50" i="1" s="1"/>
  <c r="H50" i="3" s="1"/>
  <c r="I50" i="1"/>
  <c r="B51" i="1" s="1"/>
  <c r="J54" i="1"/>
  <c r="L54" i="1" s="1"/>
  <c r="H54" i="3" s="1"/>
  <c r="I54" i="1"/>
  <c r="B55" i="1" s="1"/>
  <c r="J42" i="1"/>
  <c r="L42" i="1" s="1"/>
  <c r="H42" i="3" s="1"/>
  <c r="I42" i="1"/>
  <c r="B43" i="1" s="1"/>
  <c r="J18" i="1"/>
  <c r="L18" i="1" s="1"/>
  <c r="H18" i="3" s="1"/>
  <c r="I18" i="1"/>
  <c r="B19" i="1" s="1"/>
  <c r="J26" i="1"/>
  <c r="L26" i="1" s="1"/>
  <c r="H26" i="3" s="1"/>
  <c r="I26" i="1"/>
  <c r="B27" i="1" s="1"/>
  <c r="I29" i="1" l="1"/>
  <c r="I21" i="1"/>
  <c r="C11" i="3"/>
  <c r="H7" i="1"/>
  <c r="J7" i="1" s="1"/>
  <c r="L7" i="1" s="1"/>
  <c r="H7" i="3" s="1"/>
  <c r="I6" i="1"/>
  <c r="B7" i="1" s="1"/>
  <c r="C7" i="3" s="1"/>
  <c r="I17" i="1"/>
  <c r="A19" i="1"/>
  <c r="I51" i="1"/>
  <c r="L6" i="1"/>
  <c r="H6" i="3" s="1"/>
  <c r="I23" i="1"/>
  <c r="I39" i="1"/>
  <c r="I43" i="1"/>
  <c r="I31" i="1"/>
  <c r="K8" i="1"/>
  <c r="A13" i="2" s="1"/>
  <c r="G9" i="3"/>
  <c r="H8" i="1"/>
  <c r="I15" i="1"/>
  <c r="I49" i="1"/>
  <c r="I59" i="1"/>
  <c r="I35" i="1"/>
  <c r="I19" i="1"/>
  <c r="I55" i="1"/>
  <c r="I11" i="1"/>
  <c r="I27" i="1"/>
  <c r="I37" i="1"/>
  <c r="I41" i="1"/>
  <c r="I3" i="1"/>
  <c r="I33" i="1"/>
  <c r="I47" i="1"/>
  <c r="I57" i="1"/>
  <c r="I61" i="1"/>
  <c r="I45" i="1"/>
  <c r="I25" i="1"/>
  <c r="I13" i="1"/>
  <c r="I5" i="1"/>
  <c r="L2" i="1"/>
  <c r="H2" i="3" s="1"/>
  <c r="F14" i="1"/>
  <c r="C14" i="3" s="1"/>
  <c r="F13" i="1"/>
  <c r="C13" i="3" s="1"/>
  <c r="I7" i="1" l="1"/>
  <c r="A22" i="1"/>
  <c r="A21" i="1"/>
  <c r="J8" i="1"/>
  <c r="L8" i="1" s="1"/>
  <c r="H8" i="3" s="1"/>
  <c r="I8" i="1"/>
  <c r="B9" i="1" s="1"/>
  <c r="C9" i="3" s="1"/>
  <c r="H9" i="1"/>
  <c r="J9" i="1" s="1"/>
  <c r="L9" i="1" s="1"/>
  <c r="H9" i="3" s="1"/>
  <c r="F16" i="1"/>
  <c r="C16" i="3" s="1"/>
  <c r="F15" i="1"/>
  <c r="C15" i="3" s="1"/>
  <c r="A23" i="1" l="1"/>
  <c r="A24" i="1"/>
  <c r="I9" i="1"/>
  <c r="F18" i="1"/>
  <c r="C18" i="3" s="1"/>
  <c r="F17" i="1"/>
  <c r="C17" i="3" s="1"/>
  <c r="A26" i="1" l="1"/>
  <c r="A25" i="1"/>
  <c r="F20" i="1"/>
  <c r="C20" i="3" s="1"/>
  <c r="F19" i="1"/>
  <c r="C19" i="3" s="1"/>
  <c r="A27" i="1" l="1"/>
  <c r="A28" i="1"/>
  <c r="F22" i="1"/>
  <c r="C22" i="3" s="1"/>
  <c r="F21" i="1"/>
  <c r="C21" i="3" s="1"/>
  <c r="A30" i="1" l="1"/>
  <c r="A29" i="1"/>
  <c r="F24" i="1"/>
  <c r="C24" i="3" s="1"/>
  <c r="F23" i="1"/>
  <c r="C23" i="3" s="1"/>
  <c r="A31" i="1" l="1"/>
  <c r="A32" i="1"/>
  <c r="F26" i="1"/>
  <c r="C26" i="3" s="1"/>
  <c r="F25" i="1"/>
  <c r="C25" i="3" s="1"/>
  <c r="A34" i="1" l="1"/>
  <c r="A33" i="1"/>
  <c r="F28" i="1"/>
  <c r="C28" i="3" s="1"/>
  <c r="F27" i="1"/>
  <c r="C27" i="3" s="1"/>
  <c r="A35" i="1" l="1"/>
  <c r="A36" i="1"/>
  <c r="F29" i="1"/>
  <c r="C29" i="3" s="1"/>
  <c r="F30" i="1"/>
  <c r="C30" i="3" s="1"/>
  <c r="A38" i="1" l="1"/>
  <c r="A37" i="1"/>
  <c r="F32" i="1"/>
  <c r="C32" i="3" s="1"/>
  <c r="F31" i="1"/>
  <c r="C31" i="3" s="1"/>
  <c r="A39" i="1" l="1"/>
  <c r="A40" i="1"/>
  <c r="F34" i="1"/>
  <c r="C34" i="3" s="1"/>
  <c r="F33" i="1"/>
  <c r="C33" i="3" s="1"/>
  <c r="A42" i="1" l="1"/>
  <c r="A41" i="1"/>
  <c r="F36" i="1"/>
  <c r="C36" i="3" s="1"/>
  <c r="F35" i="1"/>
  <c r="C35" i="3" s="1"/>
  <c r="A43" i="1" l="1"/>
  <c r="A44" i="1"/>
  <c r="F37" i="1"/>
  <c r="C37" i="3" s="1"/>
  <c r="F38" i="1"/>
  <c r="C38" i="3" s="1"/>
  <c r="A46" i="1" l="1"/>
  <c r="A45" i="1"/>
  <c r="F40" i="1"/>
  <c r="C40" i="3" s="1"/>
  <c r="F39" i="1"/>
  <c r="C39" i="3" s="1"/>
  <c r="A47" i="1" l="1"/>
  <c r="A48" i="1"/>
  <c r="F41" i="1"/>
  <c r="C41" i="3" s="1"/>
  <c r="F42" i="1"/>
  <c r="C42" i="3" s="1"/>
  <c r="A50" i="1" l="1"/>
  <c r="A49" i="1"/>
  <c r="F44" i="1"/>
  <c r="C44" i="3" s="1"/>
  <c r="F43" i="1"/>
  <c r="C43" i="3" s="1"/>
  <c r="A51" i="1" l="1"/>
  <c r="A52" i="1"/>
  <c r="F45" i="1"/>
  <c r="C45" i="3" s="1"/>
  <c r="F46" i="1"/>
  <c r="C46" i="3" s="1"/>
  <c r="A54" i="1" l="1"/>
  <c r="A53" i="1"/>
  <c r="F48" i="1"/>
  <c r="C48" i="3" s="1"/>
  <c r="F47" i="1"/>
  <c r="C47" i="3" s="1"/>
  <c r="A55" i="1" l="1"/>
  <c r="A56" i="1"/>
  <c r="F50" i="1"/>
  <c r="C50" i="3" s="1"/>
  <c r="F49" i="1"/>
  <c r="C49" i="3" s="1"/>
  <c r="A58" i="1" l="1"/>
  <c r="A57" i="1"/>
  <c r="F52" i="1"/>
  <c r="C52" i="3" s="1"/>
  <c r="F51" i="1"/>
  <c r="C51" i="3" s="1"/>
  <c r="A59" i="1" l="1"/>
  <c r="A60" i="1"/>
  <c r="F53" i="1"/>
  <c r="C53" i="3" s="1"/>
  <c r="F54" i="1"/>
  <c r="C54" i="3" s="1"/>
  <c r="A61" i="1" l="1"/>
  <c r="F56" i="1"/>
  <c r="C56" i="3" s="1"/>
  <c r="F55" i="1"/>
  <c r="C55" i="3" s="1"/>
  <c r="F58" i="1" l="1"/>
  <c r="C58" i="3" s="1"/>
  <c r="F57" i="1"/>
  <c r="C57" i="3" s="1"/>
  <c r="F60" i="1" l="1"/>
  <c r="C60" i="3" s="1"/>
  <c r="F59" i="1"/>
  <c r="C59" i="3" s="1"/>
  <c r="F61" i="1" l="1"/>
  <c r="C6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<sst xmlns="http://schemas.openxmlformats.org/spreadsheetml/2006/main" count="157" uniqueCount="35">
  <si>
    <t>序号</t>
  </si>
  <si>
    <t>车型</t>
  </si>
  <si>
    <t>上车时间</t>
  </si>
  <si>
    <t>城 市</t>
  </si>
  <si>
    <t>起点</t>
  </si>
  <si>
    <t>终点</t>
  </si>
  <si>
    <t>里 程 [公里]</t>
  </si>
  <si>
    <t>金额[元]</t>
  </si>
  <si>
    <t>备注</t>
  </si>
  <si>
    <t>日期</t>
  </si>
  <si>
    <t>周</t>
  </si>
  <si>
    <t>里程</t>
  </si>
  <si>
    <t>速度</t>
  </si>
  <si>
    <t>到达时间</t>
  </si>
  <si>
    <t>时长费</t>
  </si>
  <si>
    <t>里程费</t>
  </si>
  <si>
    <t>总金额</t>
  </si>
  <si>
    <t>耗时</t>
  </si>
  <si>
    <t>出发时间</t>
  </si>
  <si>
    <t>起步费</t>
  </si>
  <si>
    <t>价格</t>
  </si>
  <si>
    <t>北京市</t>
  </si>
  <si>
    <t>北京市建筑工程专业劳务发包承包交易中心</t>
  </si>
  <si>
    <t>出发/到达</t>
  </si>
  <si>
    <t>远大园一区-东南门</t>
  </si>
  <si>
    <t>中国工商银行(北京世纪城支行)</t>
  </si>
  <si>
    <t>中国建筑第八工程局北京-东南门</t>
  </si>
  <si>
    <t>中国建筑第八工程局有限公司华北分局</t>
  </si>
  <si>
    <t>白纸坊北京市建筑工程专业劳务发包承包交易中心</t>
  </si>
  <si>
    <t>招商银行(东三环支行)</t>
  </si>
  <si>
    <t>中国旅贸大厦-西北门</t>
  </si>
  <si>
    <t>荣宁园-南2门</t>
  </si>
  <si>
    <t>快车</t>
    <phoneticPr fontId="6" type="noConversion"/>
  </si>
  <si>
    <t>参考</t>
    <phoneticPr fontId="6" type="noConversion"/>
  </si>
  <si>
    <t>合计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</si>
</sst>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yyyy/m/d;@"/>
    <numFmt numFmtId="177" formatCode="[$-804]aaa;@"/>
  </numFmts>
  <fonts count="8" x14ac:knownFonts="1">
    <font>
      <sz val="12"/>
      <name val="等线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8"/>
      <color rgb="FFF2F2F2"/>
      <name val="微软雅黑"/>
      <family val="2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D0D0D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/>
      <right/>
      <top style="medium">
        <color rgb="FFD0D0D0"/>
      </top>
      <bottom/>
      <diagonal/>
    </border>
    <border>
      <left/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3" fontId="1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14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7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20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b/>
        <i val="0"/>
        <color auto="1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672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zoomScale="160" zoomScaleNormal="160" workbookViewId="0">
      <selection activeCell="C2" sqref="C2"/>
    </sheetView>
  </sheetViews>
  <sheetFormatPr defaultColWidth="10" defaultRowHeight="15.6" x14ac:dyDescent="0.3"/>
  <cols>
    <col min="1" max="1" width="4.26953125" style="14" bestFit="1" customWidth="1"/>
    <col min="2" max="2" width="4.90625" bestFit="1" customWidth="1"/>
    <col min="3" max="3" width="15.54296875" bestFit="1" customWidth="1"/>
    <col min="4" max="4" width="6.7265625" bestFit="1" customWidth="1"/>
    <col min="5" max="6" width="29.453125" bestFit="1" customWidth="1"/>
    <col min="7" max="7" width="7.26953125" style="14" bestFit="1" customWidth="1"/>
    <col min="8" max="8" width="6.26953125" style="14" bestFit="1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23" t="s">
        <v>6</v>
      </c>
      <c r="H1" s="23" t="s">
        <v>7</v>
      </c>
      <c r="I1" s="9" t="s">
        <v>8</v>
      </c>
    </row>
    <row r="2" spans="1:9" x14ac:dyDescent="0.3">
      <c r="A2" s="14">
        <f>N(A1)+1</f>
        <v>1</v>
      </c>
      <c r="B2" s="12" t="s">
        <v>32</v>
      </c>
      <c r="C2" t="str">
        <f ca="1">TEXT(数据!A2,"mm-dd ")&amp;TEXT(数据!B2,"h:mm ")&amp;数据!F2</f>
        <v>10-08 13:58 周二</v>
      </c>
      <c r="D2" t="s">
        <v>21</v>
      </c>
      <c r="E2" t="str">
        <f ca="1">IF(LEN(数据!C2)&gt;14,LEFT(数据!C2,14)&amp;"…",数据!C2)</f>
        <v>远大园一区-东南门</v>
      </c>
      <c r="F2" t="str">
        <f ca="1">IF(LEN(数据!D2)&gt;14,LEFT(数据!D2,14)&amp;"…",数据!D2)</f>
        <v>中国旅贸大厦-西北门</v>
      </c>
      <c r="G2" s="14" t="str">
        <f ca="1">TEXT(数据!E2,"#0.00")</f>
        <v>20.13</v>
      </c>
      <c r="H2" s="14" t="str">
        <f ca="1">TEXT(数据!L2,"#0.00")</f>
        <v>45.25</v>
      </c>
    </row>
    <row r="3" spans="1:9" x14ac:dyDescent="0.3">
      <c r="A3" s="14">
        <f t="shared" ref="A3:A61" si="0">N(A2)+1</f>
        <v>2</v>
      </c>
      <c r="B3" s="12" t="s">
        <v>32</v>
      </c>
      <c r="C3" t="str">
        <f ca="1">TEXT(数据!A3,"mm-dd ")&amp;TEXT(数据!B3,"h:mm ")&amp;数据!F3</f>
        <v>10-08 15:15 周二</v>
      </c>
      <c r="D3" t="s">
        <v>21</v>
      </c>
      <c r="E3" t="str">
        <f ca="1">IF(LEN(数据!C3)&gt;14,LEFT(数据!C3,14)&amp;"…",数据!C3)</f>
        <v>中国旅贸大厦-西北门</v>
      </c>
      <c r="F3" t="str">
        <f ca="1">IF(LEN(数据!D3)&gt;14,LEFT(数据!D3,14)&amp;"…",数据!D3)</f>
        <v>远大园一区-东南门</v>
      </c>
      <c r="G3" s="14" t="str">
        <f ca="1">TEXT(数据!E3,"#0.00")</f>
        <v>23.23</v>
      </c>
      <c r="H3" s="14" t="str">
        <f ca="1">TEXT(数据!L3,"#0.00")</f>
        <v>50.65</v>
      </c>
    </row>
    <row r="4" spans="1:9" x14ac:dyDescent="0.3">
      <c r="A4" s="14">
        <f t="shared" si="0"/>
        <v>3</v>
      </c>
      <c r="B4" s="12" t="s">
        <v>32</v>
      </c>
      <c r="C4" t="str">
        <f ca="1">TEXT(数据!A4,"mm-dd ")&amp;TEXT(数据!B4,"h:mm ")&amp;数据!F4</f>
        <v>10-12 14:30 周六</v>
      </c>
      <c r="D4" t="s">
        <v>21</v>
      </c>
      <c r="E4" t="str">
        <f ca="1">IF(LEN(数据!C4)&gt;14,LEFT(数据!C4,14)&amp;"…",数据!C4)</f>
        <v>远大园一区-东南门</v>
      </c>
      <c r="F4" t="str">
        <f ca="1">IF(LEN(数据!D4)&gt;14,LEFT(数据!D4,14)&amp;"…",数据!D4)</f>
        <v>荣宁园-南2门</v>
      </c>
      <c r="G4" s="14" t="str">
        <f ca="1">TEXT(数据!E4,"#0.00")</f>
        <v>15.62</v>
      </c>
      <c r="H4" s="14" t="str">
        <f ca="1">TEXT(数据!L4,"#0.00")</f>
        <v>32.46</v>
      </c>
    </row>
    <row r="5" spans="1:9" x14ac:dyDescent="0.3">
      <c r="A5" s="14">
        <f t="shared" si="0"/>
        <v>4</v>
      </c>
      <c r="B5" s="12" t="s">
        <v>32</v>
      </c>
      <c r="C5" t="str">
        <f ca="1">TEXT(数据!A5,"mm-dd ")&amp;TEXT(数据!B5,"h:mm ")&amp;数据!F5</f>
        <v>10-12 15:49 周六</v>
      </c>
      <c r="D5" t="s">
        <v>21</v>
      </c>
      <c r="E5" t="str">
        <f ca="1">IF(LEN(数据!C5)&gt;14,LEFT(数据!C5,14)&amp;"…",数据!C5)</f>
        <v>荣宁园-南2门</v>
      </c>
      <c r="F5" t="str">
        <f ca="1">IF(LEN(数据!D5)&gt;14,LEFT(数据!D5,14)&amp;"…",数据!D5)</f>
        <v>远大园一区-东南门</v>
      </c>
      <c r="G5" s="14" t="str">
        <f ca="1">TEXT(数据!E5,"#0.00")</f>
        <v>18.12</v>
      </c>
      <c r="H5" s="14" t="str">
        <f ca="1">TEXT(数据!L5,"#0.00")</f>
        <v>48.05</v>
      </c>
    </row>
    <row r="6" spans="1:9" x14ac:dyDescent="0.3">
      <c r="A6" s="14">
        <f t="shared" si="0"/>
        <v>5</v>
      </c>
      <c r="B6" s="12" t="s">
        <v>32</v>
      </c>
      <c r="C6" t="str">
        <f ca="1">TEXT(数据!A6,"mm-dd ")&amp;TEXT(数据!B6,"h:mm ")&amp;数据!F6</f>
        <v>10-15 14:33 周二</v>
      </c>
      <c r="D6" t="s">
        <v>21</v>
      </c>
      <c r="E6" t="str">
        <f ca="1">IF(LEN(数据!C6)&gt;14,LEFT(数据!C6,14)&amp;"…",数据!C6)</f>
        <v>中国建筑第八工程局北京-东南…</v>
      </c>
      <c r="F6" t="str">
        <f ca="1">IF(LEN(数据!D6)&gt;14,LEFT(数据!D6,14)&amp;"…",数据!D6)</f>
        <v>荣宁园-南2门</v>
      </c>
      <c r="G6" s="14" t="str">
        <f ca="1">TEXT(数据!E6,"#0.00")</f>
        <v>17.58</v>
      </c>
      <c r="H6" s="14" t="str">
        <f ca="1">TEXT(数据!L6,"#0.00")</f>
        <v>38.68</v>
      </c>
    </row>
    <row r="7" spans="1:9" x14ac:dyDescent="0.3">
      <c r="A7" s="14">
        <f t="shared" si="0"/>
        <v>6</v>
      </c>
      <c r="B7" s="12" t="s">
        <v>32</v>
      </c>
      <c r="C7" t="str">
        <f ca="1">TEXT(数据!A7,"mm-dd ")&amp;TEXT(数据!B7,"h:mm ")&amp;数据!F7</f>
        <v>10-15 15:53 周二</v>
      </c>
      <c r="D7" t="s">
        <v>21</v>
      </c>
      <c r="E7" t="str">
        <f ca="1">IF(LEN(数据!C7)&gt;14,LEFT(数据!C7,14)&amp;"…",数据!C7)</f>
        <v>荣宁园-南2门</v>
      </c>
      <c r="F7" t="str">
        <f ca="1">IF(LEN(数据!D7)&gt;14,LEFT(数据!D7,14)&amp;"…",数据!D7)</f>
        <v>中国建筑第八工程局北京-东南…</v>
      </c>
      <c r="G7" s="14" t="str">
        <f ca="1">TEXT(数据!E7,"#0.00")</f>
        <v>19.68</v>
      </c>
      <c r="H7" s="14" t="str">
        <f ca="1">TEXT(数据!L7,"#0.00")</f>
        <v>49.05</v>
      </c>
    </row>
    <row r="8" spans="1:9" x14ac:dyDescent="0.3">
      <c r="A8" s="14">
        <f t="shared" si="0"/>
        <v>7</v>
      </c>
      <c r="B8" s="12" t="s">
        <v>32</v>
      </c>
      <c r="C8" t="str">
        <f ca="1">TEXT(数据!A8,"mm-dd ")&amp;TEXT(数据!B8,"h:mm ")&amp;数据!F8</f>
        <v>10-19 14:22 周六</v>
      </c>
      <c r="D8" t="s">
        <v>21</v>
      </c>
      <c r="E8" t="str">
        <f ca="1">IF(LEN(数据!C8)&gt;14,LEFT(数据!C8,14)&amp;"…",数据!C8)</f>
        <v>中国建筑第八工程局北京-东南…</v>
      </c>
      <c r="F8" t="str">
        <f ca="1">IF(LEN(数据!D8)&gt;14,LEFT(数据!D8,14)&amp;"…",数据!D8)</f>
        <v>招商银行(东三环支行)</v>
      </c>
      <c r="G8" s="14" t="str">
        <f ca="1">TEXT(数据!E8,"#0.00")</f>
        <v>19.52</v>
      </c>
      <c r="H8" s="14" t="str">
        <f ca="1">TEXT(数据!L8,"#0.00")</f>
        <v>42.86</v>
      </c>
    </row>
    <row r="9" spans="1:9" x14ac:dyDescent="0.3">
      <c r="A9" s="14">
        <f t="shared" si="0"/>
        <v>8</v>
      </c>
      <c r="B9" s="12" t="s">
        <v>32</v>
      </c>
      <c r="C9" t="str">
        <f ca="1">TEXT(数据!A9,"mm-dd ")&amp;TEXT(数据!B9,"h:mm ")&amp;数据!F9</f>
        <v>10-19 15:34 周六</v>
      </c>
      <c r="D9" t="s">
        <v>21</v>
      </c>
      <c r="E9" t="str">
        <f ca="1">IF(LEN(数据!C9)&gt;14,LEFT(数据!C9,14)&amp;"…",数据!C9)</f>
        <v>招商银行(东三环支行)</v>
      </c>
      <c r="F9" t="str">
        <f ca="1">IF(LEN(数据!D9)&gt;14,LEFT(数据!D9,14)&amp;"…",数据!D9)</f>
        <v>中国建筑第八工程局北京-东南…</v>
      </c>
      <c r="G9" s="14" t="str">
        <f ca="1">TEXT(数据!E9,"#0.00")</f>
        <v>22.62</v>
      </c>
      <c r="H9" s="14" t="str">
        <f ca="1">TEXT(数据!L9,"#0.00")</f>
        <v>50.85</v>
      </c>
    </row>
    <row r="10" spans="1:9" x14ac:dyDescent="0.3">
      <c r="A10" s="14">
        <f t="shared" si="0"/>
        <v>9</v>
      </c>
      <c r="B10" s="12" t="s">
        <v>32</v>
      </c>
      <c r="C10" t="str">
        <f ca="1">TEXT(数据!A10,"mm-dd ")&amp;TEXT(数据!B10,"h:mm ")&amp;数据!F10</f>
        <v>10-22 15:51 周二</v>
      </c>
      <c r="D10" t="s">
        <v>21</v>
      </c>
      <c r="E10" t="str">
        <f ca="1">IF(LEN(数据!C10)&gt;14,LEFT(数据!C10,14)&amp;"…",数据!C10)</f>
        <v>中国建筑第八工程局北京-东南…</v>
      </c>
      <c r="F10" t="str">
        <f ca="1">IF(LEN(数据!D10)&gt;14,LEFT(数据!D10,14)&amp;"…",数据!D10)</f>
        <v>荣宁园-南2门</v>
      </c>
      <c r="G10" s="14" t="str">
        <f ca="1">TEXT(数据!E10,"#0.00")</f>
        <v>16.79</v>
      </c>
      <c r="H10" s="14" t="str">
        <f ca="1">TEXT(数据!L10,"#0.00")</f>
        <v>35.14</v>
      </c>
    </row>
    <row r="11" spans="1:9" x14ac:dyDescent="0.3">
      <c r="A11" s="14">
        <f t="shared" si="0"/>
        <v>10</v>
      </c>
      <c r="B11" s="12" t="s">
        <v>32</v>
      </c>
      <c r="C11" t="str">
        <f ca="1">TEXT(数据!A11,"mm-dd ")&amp;TEXT(数据!B11,"h:mm ")&amp;数据!F11</f>
        <v>10-22 16:47 周二</v>
      </c>
      <c r="D11" t="s">
        <v>21</v>
      </c>
      <c r="E11" t="str">
        <f ca="1">IF(LEN(数据!C11)&gt;14,LEFT(数据!C11,14)&amp;"…",数据!C11)</f>
        <v>荣宁园-南2门</v>
      </c>
      <c r="F11" t="str">
        <f ca="1">IF(LEN(数据!D11)&gt;14,LEFT(数据!D11,14)&amp;"…",数据!D11)</f>
        <v>中国建筑第八工程局北京-东南…</v>
      </c>
      <c r="G11" s="14" t="str">
        <f ca="1">TEXT(数据!E11,"#0.00")</f>
        <v>18.49</v>
      </c>
      <c r="H11" s="14" t="str">
        <f ca="1">TEXT(数据!L11,"#0.00")</f>
        <v>50.25</v>
      </c>
    </row>
    <row r="12" spans="1:9" x14ac:dyDescent="0.3">
      <c r="A12" s="14">
        <f t="shared" si="0"/>
        <v>11</v>
      </c>
      <c r="B12" s="12" t="s">
        <v>32</v>
      </c>
      <c r="C12" t="str">
        <f ca="1">TEXT(数据!A12,"mm-dd ")&amp;TEXT(数据!B12,"h:mm ")&amp;数据!F12</f>
        <v>10-24 14:16 周四</v>
      </c>
      <c r="D12" t="s">
        <v>21</v>
      </c>
      <c r="E12" t="str">
        <f ca="1">IF(LEN(数据!C12)&gt;14,LEFT(数据!C12,14)&amp;"…",数据!C12)</f>
        <v>中国建筑第八工程局北京-东南…</v>
      </c>
      <c r="F12" t="str">
        <f ca="1">IF(LEN(数据!D12)&gt;14,LEFT(数据!D12,14)&amp;"…",数据!D12)</f>
        <v>北京市建筑工程专业劳务发包承…</v>
      </c>
      <c r="G12" s="14" t="str">
        <f ca="1">TEXT(数据!E12,"#0.00")</f>
        <v>16.21</v>
      </c>
      <c r="H12" s="14" t="str">
        <f ca="1">TEXT(数据!L12,"#0.00")</f>
        <v>33.61</v>
      </c>
    </row>
    <row r="13" spans="1:9" x14ac:dyDescent="0.3">
      <c r="A13" s="14">
        <f t="shared" si="0"/>
        <v>12</v>
      </c>
      <c r="B13" s="12" t="s">
        <v>32</v>
      </c>
      <c r="C13" t="str">
        <f ca="1">TEXT(数据!A13,"mm-dd ")&amp;TEXT(数据!B13,"h:mm ")&amp;数据!F13</f>
        <v>10-24 15:38 周四</v>
      </c>
      <c r="D13" t="s">
        <v>21</v>
      </c>
      <c r="E13" t="str">
        <f ca="1">IF(LEN(数据!C13)&gt;14,LEFT(数据!C13,14)&amp;"…",数据!C13)</f>
        <v>北京市建筑工程专业劳务发包承…</v>
      </c>
      <c r="F13" t="str">
        <f ca="1">IF(LEN(数据!D13)&gt;14,LEFT(数据!D13,14)&amp;"…",数据!D13)</f>
        <v>中国建筑第八工程局北京-东南…</v>
      </c>
      <c r="G13" s="14" t="str">
        <f ca="1">TEXT(数据!E13,"#0.00")</f>
        <v>18.61</v>
      </c>
      <c r="H13" s="14" t="str">
        <f ca="1">TEXT(数据!L13,"#0.00")</f>
        <v>52.45</v>
      </c>
    </row>
    <row r="14" spans="1:9" x14ac:dyDescent="0.3">
      <c r="A14" s="14">
        <f t="shared" si="0"/>
        <v>13</v>
      </c>
      <c r="B14" s="12" t="s">
        <v>32</v>
      </c>
      <c r="C14" t="str">
        <f ca="1">TEXT(数据!A14,"mm-dd ")&amp;TEXT(数据!B14,"h:mm ")&amp;数据!F14</f>
        <v>10-27 14:27 周日</v>
      </c>
      <c r="D14" t="s">
        <v>21</v>
      </c>
      <c r="E14" t="str">
        <f ca="1">IF(LEN(数据!C14)&gt;14,LEFT(数据!C14,14)&amp;"…",数据!C14)</f>
        <v>远大园一区-东南门</v>
      </c>
      <c r="F14" t="str">
        <f ca="1">IF(LEN(数据!D14)&gt;14,LEFT(数据!D14,14)&amp;"…",数据!D14)</f>
        <v>北京市建筑工程专业劳务发包承…</v>
      </c>
      <c r="G14" s="14" t="str">
        <f ca="1">TEXT(数据!E14,"#0.00")</f>
        <v>15.84</v>
      </c>
      <c r="H14" s="14" t="str">
        <f ca="1">TEXT(数据!L14,"#0.00")</f>
        <v>33.29</v>
      </c>
    </row>
    <row r="15" spans="1:9" x14ac:dyDescent="0.3">
      <c r="A15" s="14">
        <f t="shared" si="0"/>
        <v>14</v>
      </c>
      <c r="B15" s="12" t="s">
        <v>32</v>
      </c>
      <c r="C15" t="str">
        <f ca="1">TEXT(数据!A15,"mm-dd ")&amp;TEXT(数据!B15,"h:mm ")&amp;数据!F15</f>
        <v>10-27 15:23 周日</v>
      </c>
      <c r="D15" t="s">
        <v>21</v>
      </c>
      <c r="E15" t="str">
        <f ca="1">IF(LEN(数据!C15)&gt;14,LEFT(数据!C15,14)&amp;"…",数据!C15)</f>
        <v>北京市建筑工程专业劳务发包承…</v>
      </c>
      <c r="F15" t="str">
        <f ca="1">IF(LEN(数据!D15)&gt;14,LEFT(数据!D15,14)&amp;"…",数据!D15)</f>
        <v>远大园一区-东南门</v>
      </c>
      <c r="G15" s="14" t="str">
        <f ca="1">TEXT(数据!E15,"#0.00")</f>
        <v>18.44</v>
      </c>
      <c r="H15" s="14" t="str">
        <f ca="1">TEXT(数据!L15,"#0.00")</f>
        <v>53.05</v>
      </c>
    </row>
    <row r="16" spans="1:9" x14ac:dyDescent="0.3">
      <c r="A16" s="14">
        <f t="shared" si="0"/>
        <v>15</v>
      </c>
      <c r="B16" s="12" t="s">
        <v>32</v>
      </c>
      <c r="C16" t="str">
        <f ca="1">TEXT(数据!A16,"mm-dd ")&amp;TEXT(数据!B16,"h:mm ")&amp;数据!F16</f>
        <v>10-29 14:30 周二</v>
      </c>
      <c r="D16" t="s">
        <v>21</v>
      </c>
      <c r="E16" t="str">
        <f ca="1">IF(LEN(数据!C16)&gt;14,LEFT(数据!C16,14)&amp;"…",数据!C16)</f>
        <v>中国建筑第八工程局有限公司华…</v>
      </c>
      <c r="F16" t="str">
        <f ca="1">IF(LEN(数据!D16)&gt;14,LEFT(数据!D16,14)&amp;"…",数据!D16)</f>
        <v>白纸坊北京市建筑工程专业劳务…</v>
      </c>
      <c r="G16" s="14" t="str">
        <f ca="1">TEXT(数据!E16,"#0.00")</f>
        <v>16.42</v>
      </c>
      <c r="H16" s="14" t="str">
        <f ca="1">TEXT(数据!L16,"#0.00")</f>
        <v>35.22</v>
      </c>
    </row>
    <row r="17" spans="1:8" x14ac:dyDescent="0.3">
      <c r="A17" s="14">
        <f t="shared" si="0"/>
        <v>16</v>
      </c>
      <c r="B17" s="12" t="s">
        <v>32</v>
      </c>
      <c r="C17" t="str">
        <f ca="1">TEXT(数据!A17,"mm-dd ")&amp;TEXT(数据!B17,"h:mm ")&amp;数据!F17</f>
        <v>10-29 15:27 周二</v>
      </c>
      <c r="D17" t="s">
        <v>21</v>
      </c>
      <c r="E17" t="str">
        <f ca="1">IF(LEN(数据!C17)&gt;14,LEFT(数据!C17,14)&amp;"…",数据!C17)</f>
        <v>白纸坊北京市建筑工程专业劳务…</v>
      </c>
      <c r="F17" t="str">
        <f ca="1">IF(LEN(数据!D17)&gt;14,LEFT(数据!D17,14)&amp;"…",数据!D17)</f>
        <v>中国建筑第八工程局有限公司华…</v>
      </c>
      <c r="G17" s="14" t="str">
        <f ca="1">TEXT(数据!E17,"#0.00")</f>
        <v>19.22</v>
      </c>
      <c r="H17" s="14" t="str">
        <f ca="1">TEXT(数据!L17,"#0.00")</f>
        <v>56.05</v>
      </c>
    </row>
    <row r="18" spans="1:8" x14ac:dyDescent="0.3">
      <c r="A18" s="14">
        <f t="shared" si="0"/>
        <v>17</v>
      </c>
      <c r="B18" s="12" t="s">
        <v>32</v>
      </c>
      <c r="C18" t="str">
        <f ca="1">TEXT(数据!A18,"mm-dd ")&amp;TEXT(数据!B18,"h:mm ")&amp;数据!F18</f>
        <v>10-31 14:42 周四</v>
      </c>
      <c r="D18" t="s">
        <v>21</v>
      </c>
      <c r="E18" t="str">
        <f ca="1">IF(LEN(数据!C18)&gt;14,LEFT(数据!C18,14)&amp;"…",数据!C18)</f>
        <v>中国建筑第八工程局北京-东南…</v>
      </c>
      <c r="F18" t="str">
        <f ca="1">IF(LEN(数据!D18)&gt;14,LEFT(数据!D18,14)&amp;"…",数据!D18)</f>
        <v>招商银行(东三环支行)</v>
      </c>
      <c r="G18" s="14" t="str">
        <f ca="1">TEXT(数据!E18,"#0.00")</f>
        <v>17.89</v>
      </c>
      <c r="H18" s="14" t="str">
        <f ca="1">TEXT(数据!L18,"#0.00")</f>
        <v>38.49</v>
      </c>
    </row>
    <row r="19" spans="1:8" x14ac:dyDescent="0.3">
      <c r="A19" s="14">
        <f t="shared" si="0"/>
        <v>18</v>
      </c>
      <c r="B19" s="12" t="s">
        <v>32</v>
      </c>
      <c r="C19" t="str">
        <f ca="1">TEXT(数据!A19,"mm-dd ")&amp;TEXT(数据!B19,"h:mm ")&amp;数据!F19</f>
        <v>10-31 15:48 周四</v>
      </c>
      <c r="D19" t="s">
        <v>21</v>
      </c>
      <c r="E19" t="str">
        <f ca="1">IF(LEN(数据!C19)&gt;14,LEFT(数据!C19,14)&amp;"…",数据!C19)</f>
        <v>招商银行(东三环支行)</v>
      </c>
      <c r="F19" t="str">
        <f ca="1">IF(LEN(数据!D19)&gt;14,LEFT(数据!D19,14)&amp;"…",数据!D19)</f>
        <v>中国建筑第八工程局北京-东南…</v>
      </c>
      <c r="G19" s="14" t="str">
        <f ca="1">TEXT(数据!E19,"#0.00")</f>
        <v>20.99</v>
      </c>
      <c r="H19" s="14" t="str">
        <f ca="1">TEXT(数据!L19,"#0.00")</f>
        <v>57.85</v>
      </c>
    </row>
    <row r="20" spans="1:8" x14ac:dyDescent="0.3">
      <c r="A20" s="14">
        <f t="shared" si="0"/>
        <v>19</v>
      </c>
      <c r="B20" s="12" t="s">
        <v>32</v>
      </c>
      <c r="C20" t="str">
        <f ca="1">TEXT(数据!A20,"mm-dd ")&amp;TEXT(数据!B20,"h:mm ")&amp;数据!F20</f>
        <v>11-03 14:45 周日</v>
      </c>
      <c r="D20" t="s">
        <v>21</v>
      </c>
      <c r="E20" t="str">
        <f ca="1">IF(LEN(数据!C20)&gt;14,LEFT(数据!C20,14)&amp;"…",数据!C20)</f>
        <v>远大园一区-东南门</v>
      </c>
      <c r="F20" t="str">
        <f ca="1">IF(LEN(数据!D20)&gt;14,LEFT(数据!D20,14)&amp;"…",数据!D20)</f>
        <v>白纸坊北京市建筑工程专业劳务…</v>
      </c>
      <c r="G20" s="14" t="str">
        <f ca="1">TEXT(数据!E20,"#0.00")</f>
        <v>17.25</v>
      </c>
      <c r="H20" s="14" t="str">
        <f ca="1">TEXT(数据!L20,"#0.00")</f>
        <v>37.64</v>
      </c>
    </row>
    <row r="21" spans="1:8" x14ac:dyDescent="0.3">
      <c r="A21" s="14">
        <f t="shared" si="0"/>
        <v>20</v>
      </c>
      <c r="B21" s="12" t="s">
        <v>32</v>
      </c>
      <c r="C21" t="str">
        <f ca="1">TEXT(数据!A21,"mm-dd ")&amp;TEXT(数据!B21,"h:mm ")&amp;数据!F21</f>
        <v>11-03 16:03 周日</v>
      </c>
      <c r="D21" t="s">
        <v>21</v>
      </c>
      <c r="E21" t="str">
        <f ca="1">IF(LEN(数据!C21)&gt;14,LEFT(数据!C21,14)&amp;"…",数据!C21)</f>
        <v>白纸坊北京市建筑工程专业劳务…</v>
      </c>
      <c r="F21" t="str">
        <f ca="1">IF(LEN(数据!D21)&gt;14,LEFT(数据!D21,14)&amp;"…",数据!D21)</f>
        <v>远大园一区-东南门</v>
      </c>
      <c r="G21" s="14" t="str">
        <f ca="1">TEXT(数据!E21,"#0.00")</f>
        <v>19.85</v>
      </c>
      <c r="H21" s="14" t="str">
        <f ca="1">TEXT(数据!L21,"#0.00")</f>
        <v>56.85</v>
      </c>
    </row>
    <row r="22" spans="1:8" x14ac:dyDescent="0.3">
      <c r="A22" s="14">
        <f t="shared" si="0"/>
        <v>21</v>
      </c>
      <c r="B22" s="12" t="s">
        <v>32</v>
      </c>
      <c r="C22" t="str">
        <f ca="1">TEXT(数据!A22,"mm-dd ")&amp;TEXT(数据!B22,"h:mm ")&amp;数据!F22</f>
        <v>11-06 14:01 周三</v>
      </c>
      <c r="D22" t="s">
        <v>21</v>
      </c>
      <c r="E22" t="str">
        <f ca="1">IF(LEN(数据!C22)&gt;14,LEFT(数据!C22,14)&amp;"…",数据!C22)</f>
        <v>中国建筑第八工程局北京-东南…</v>
      </c>
      <c r="F22" t="str">
        <f ca="1">IF(LEN(数据!D22)&gt;14,LEFT(数据!D22,14)&amp;"…",数据!D22)</f>
        <v>中国旅贸大厦-西北门</v>
      </c>
      <c r="G22" s="14" t="str">
        <f ca="1">TEXT(数据!E22,"#0.00")</f>
        <v>20.63</v>
      </c>
      <c r="H22" s="14" t="str">
        <f ca="1">TEXT(数据!L22,"#0.00")</f>
        <v>46.23</v>
      </c>
    </row>
    <row r="23" spans="1:8" x14ac:dyDescent="0.3">
      <c r="A23" s="14">
        <f t="shared" si="0"/>
        <v>22</v>
      </c>
      <c r="B23" s="12" t="s">
        <v>32</v>
      </c>
      <c r="C23" t="str">
        <f ca="1">TEXT(数据!A23,"mm-dd ")&amp;TEXT(数据!B23,"h:mm ")&amp;数据!F23</f>
        <v>11-06 15:30 周三</v>
      </c>
      <c r="D23" t="s">
        <v>21</v>
      </c>
      <c r="E23" t="str">
        <f ca="1">IF(LEN(数据!C23)&gt;14,LEFT(数据!C23,14)&amp;"…",数据!C23)</f>
        <v>中国旅贸大厦-西北门</v>
      </c>
      <c r="F23" t="str">
        <f ca="1">IF(LEN(数据!D23)&gt;14,LEFT(数据!D23,14)&amp;"…",数据!D23)</f>
        <v>中国建筑第八工程局北京-东南…</v>
      </c>
      <c r="G23" s="14" t="str">
        <f ca="1">TEXT(数据!E23,"#0.00")</f>
        <v>22.23</v>
      </c>
      <c r="H23" s="14" t="str">
        <f ca="1">TEXT(数据!L23,"#0.00")</f>
        <v>61.85</v>
      </c>
    </row>
    <row r="24" spans="1:8" x14ac:dyDescent="0.3">
      <c r="A24" s="14">
        <f t="shared" si="0"/>
        <v>23</v>
      </c>
      <c r="B24" s="12" t="s">
        <v>32</v>
      </c>
      <c r="C24" t="str">
        <f ca="1">TEXT(数据!A24,"mm-dd ")&amp;TEXT(数据!B24,"h:mm ")&amp;数据!F24</f>
        <v>11-10 15:44 周日</v>
      </c>
      <c r="D24" t="s">
        <v>21</v>
      </c>
      <c r="E24" t="str">
        <f ca="1">IF(LEN(数据!C24)&gt;14,LEFT(数据!C24,14)&amp;"…",数据!C24)</f>
        <v>远大园一区-东南门</v>
      </c>
      <c r="F24" t="str">
        <f ca="1">IF(LEN(数据!D24)&gt;14,LEFT(数据!D24,14)&amp;"…",数据!D24)</f>
        <v>北京市建筑工程专业劳务发包承…</v>
      </c>
      <c r="G24" s="14" t="str">
        <f ca="1">TEXT(数据!E24,"#0.00")</f>
        <v>16.41</v>
      </c>
      <c r="H24" s="14" t="str">
        <f ca="1">TEXT(数据!L24,"#0.00")</f>
        <v>36.00</v>
      </c>
    </row>
    <row r="25" spans="1:8" x14ac:dyDescent="0.3">
      <c r="A25" s="14">
        <f t="shared" si="0"/>
        <v>24</v>
      </c>
      <c r="B25" s="12" t="s">
        <v>32</v>
      </c>
      <c r="C25" t="str">
        <f ca="1">TEXT(数据!A25,"mm-dd ")&amp;TEXT(数据!B25,"h:mm ")&amp;数据!F25</f>
        <v>11-10 16:43 周日</v>
      </c>
      <c r="D25" t="s">
        <v>21</v>
      </c>
      <c r="E25" t="str">
        <f ca="1">IF(LEN(数据!C25)&gt;14,LEFT(数据!C25,14)&amp;"…",数据!C25)</f>
        <v>北京市建筑工程专业劳务发包承…</v>
      </c>
      <c r="F25" t="str">
        <f ca="1">IF(LEN(数据!D25)&gt;14,LEFT(数据!D25,14)&amp;"…",数据!D25)</f>
        <v>远大园一区-东南门</v>
      </c>
      <c r="G25" s="14" t="str">
        <f ca="1">TEXT(数据!E25,"#0.00")</f>
        <v>18.91</v>
      </c>
      <c r="H25" s="14" t="str">
        <f ca="1">TEXT(数据!L25,"#0.00")</f>
        <v>60.45</v>
      </c>
    </row>
    <row r="26" spans="1:8" x14ac:dyDescent="0.3">
      <c r="A26" s="14">
        <f t="shared" si="0"/>
        <v>25</v>
      </c>
      <c r="B26" s="12" t="s">
        <v>32</v>
      </c>
      <c r="C26" t="str">
        <f ca="1">TEXT(数据!A26,"mm-dd ")&amp;TEXT(数据!B26,"h:mm ")&amp;数据!F26</f>
        <v>11-14 13:44 周四</v>
      </c>
      <c r="D26" t="s">
        <v>21</v>
      </c>
      <c r="E26" t="str">
        <f ca="1">IF(LEN(数据!C26)&gt;14,LEFT(数据!C26,14)&amp;"…",数据!C26)</f>
        <v>远大园一区-东南门</v>
      </c>
      <c r="F26" t="str">
        <f ca="1">IF(LEN(数据!D26)&gt;14,LEFT(数据!D26,14)&amp;"…",数据!D26)</f>
        <v>招商银行(东三环支行)</v>
      </c>
      <c r="G26" s="14" t="str">
        <f ca="1">TEXT(数据!E26,"#0.00")</f>
        <v>19.32</v>
      </c>
      <c r="H26" s="14" t="str">
        <f ca="1">TEXT(数据!L26,"#0.00")</f>
        <v>42.47</v>
      </c>
    </row>
    <row r="27" spans="1:8" x14ac:dyDescent="0.3">
      <c r="A27" s="14">
        <f t="shared" si="0"/>
        <v>26</v>
      </c>
      <c r="B27" s="12" t="s">
        <v>32</v>
      </c>
      <c r="C27" t="str">
        <f ca="1">TEXT(数据!A27,"mm-dd ")&amp;TEXT(数据!B27,"h:mm ")&amp;数据!F27</f>
        <v>11-14 14:56 周四</v>
      </c>
      <c r="D27" t="s">
        <v>21</v>
      </c>
      <c r="E27" t="str">
        <f ca="1">IF(LEN(数据!C27)&gt;14,LEFT(数据!C27,14)&amp;"…",数据!C27)</f>
        <v>招商银行(东三环支行)</v>
      </c>
      <c r="F27" t="str">
        <f ca="1">IF(LEN(数据!D27)&gt;14,LEFT(数据!D27,14)&amp;"…",数据!D27)</f>
        <v>远大园一区-东南门</v>
      </c>
      <c r="G27" s="14" t="str">
        <f ca="1">TEXT(数据!E27,"#0.00")</f>
        <v>22.02</v>
      </c>
      <c r="H27" s="14" t="str">
        <f ca="1">TEXT(数据!L27,"#0.00")</f>
        <v>51.85</v>
      </c>
    </row>
    <row r="28" spans="1:8" x14ac:dyDescent="0.3">
      <c r="A28" s="14">
        <f t="shared" si="0"/>
        <v>27</v>
      </c>
      <c r="B28" s="12" t="s">
        <v>32</v>
      </c>
      <c r="C28" t="str">
        <f ca="1">TEXT(数据!A28,"mm-dd ")&amp;TEXT(数据!B28,"h:mm ")&amp;数据!F28</f>
        <v>11-17 14:24 周日</v>
      </c>
      <c r="D28" t="s">
        <v>21</v>
      </c>
      <c r="E28" t="str">
        <f ca="1">IF(LEN(数据!C28)&gt;14,LEFT(数据!C28,14)&amp;"…",数据!C28)</f>
        <v>中国建筑第八工程局北京-东南…</v>
      </c>
      <c r="F28" t="str">
        <f ca="1">IF(LEN(数据!D28)&gt;14,LEFT(数据!D28,14)&amp;"…",数据!D28)</f>
        <v>中国旅贸大厦-西北门</v>
      </c>
      <c r="G28" s="14" t="str">
        <f ca="1">TEXT(数据!E28,"#0.00")</f>
        <v>17.49</v>
      </c>
      <c r="H28" s="14" t="str">
        <f ca="1">TEXT(数据!L28,"#0.00")</f>
        <v>36.91</v>
      </c>
    </row>
    <row r="29" spans="1:8" x14ac:dyDescent="0.3">
      <c r="A29" s="14">
        <f t="shared" si="0"/>
        <v>28</v>
      </c>
      <c r="B29" s="12" t="s">
        <v>32</v>
      </c>
      <c r="C29" t="str">
        <f ca="1">TEXT(数据!A29,"mm-dd ")&amp;TEXT(数据!B29,"h:mm ")&amp;数据!F29</f>
        <v>11-17 15:32 周日</v>
      </c>
      <c r="D29" t="s">
        <v>21</v>
      </c>
      <c r="E29" t="str">
        <f ca="1">IF(LEN(数据!C29)&gt;14,LEFT(数据!C29,14)&amp;"…",数据!C29)</f>
        <v>中国旅贸大厦-西北门</v>
      </c>
      <c r="F29" t="str">
        <f ca="1">IF(LEN(数据!D29)&gt;14,LEFT(数据!D29,14)&amp;"…",数据!D29)</f>
        <v>中国建筑第八工程局北京-东南…</v>
      </c>
      <c r="G29" s="14" t="str">
        <f ca="1">TEXT(数据!E29,"#0.00")</f>
        <v>20.79</v>
      </c>
      <c r="H29" s="14" t="str">
        <f ca="1">TEXT(数据!L29,"#0.00")</f>
        <v>50.85</v>
      </c>
    </row>
    <row r="30" spans="1:8" x14ac:dyDescent="0.3">
      <c r="A30" s="14">
        <f t="shared" si="0"/>
        <v>29</v>
      </c>
      <c r="B30" s="12" t="s">
        <v>32</v>
      </c>
      <c r="C30" t="str">
        <f ca="1">TEXT(数据!A30,"mm-dd ")&amp;TEXT(数据!B30,"h:mm ")&amp;数据!F30</f>
        <v>11-21 13:04 周四</v>
      </c>
      <c r="D30" t="s">
        <v>21</v>
      </c>
      <c r="E30" t="str">
        <f ca="1">IF(LEN(数据!C30)&gt;14,LEFT(数据!C30,14)&amp;"…",数据!C30)</f>
        <v>中国建筑第八工程局有限公司华…</v>
      </c>
      <c r="F30" t="str">
        <f ca="1">IF(LEN(数据!D30)&gt;14,LEFT(数据!D30,14)&amp;"…",数据!D30)</f>
        <v>招商银行(东三环支行)</v>
      </c>
      <c r="G30" s="14" t="str">
        <f ca="1">TEXT(数据!E30,"#0.00")</f>
        <v>17.22</v>
      </c>
      <c r="H30" s="14" t="str">
        <f ca="1">TEXT(数据!L30,"#0.00")</f>
        <v>36.78</v>
      </c>
    </row>
    <row r="31" spans="1:8" x14ac:dyDescent="0.3">
      <c r="A31" s="14">
        <f t="shared" si="0"/>
        <v>30</v>
      </c>
      <c r="B31" s="12" t="s">
        <v>32</v>
      </c>
      <c r="C31" t="str">
        <f ca="1">TEXT(数据!A31,"mm-dd ")&amp;TEXT(数据!B31,"h:mm ")&amp;数据!F31</f>
        <v>11-21 14:21 周四</v>
      </c>
      <c r="D31" t="s">
        <v>21</v>
      </c>
      <c r="E31" t="str">
        <f ca="1">IF(LEN(数据!C31)&gt;14,LEFT(数据!C31,14)&amp;"…",数据!C31)</f>
        <v>招商银行(东三环支行)</v>
      </c>
      <c r="F31" t="str">
        <f ca="1">IF(LEN(数据!D31)&gt;14,LEFT(数据!D31,14)&amp;"…",数据!D31)</f>
        <v>中国建筑第八工程局有限公司华…</v>
      </c>
      <c r="G31" s="14" t="str">
        <f ca="1">TEXT(数据!E31,"#0.00")</f>
        <v>19.32</v>
      </c>
      <c r="H31" s="14" t="str">
        <f ca="1">TEXT(数据!L31,"#0.00")</f>
        <v>51.85</v>
      </c>
    </row>
    <row r="32" spans="1:8" x14ac:dyDescent="0.3">
      <c r="A32" s="14">
        <f t="shared" si="0"/>
        <v>31</v>
      </c>
      <c r="B32" s="12" t="s">
        <v>32</v>
      </c>
      <c r="C32" t="str">
        <f ca="1">TEXT(数据!A32,"mm-dd ")&amp;TEXT(数据!B32,"h:mm ")&amp;数据!F32</f>
        <v>11-23 13:07 周六</v>
      </c>
      <c r="D32" t="s">
        <v>21</v>
      </c>
      <c r="E32" t="str">
        <f ca="1">IF(LEN(数据!C32)&gt;14,LEFT(数据!C32,14)&amp;"…",数据!C32)</f>
        <v>中国工商银行(北京世纪城支行…</v>
      </c>
      <c r="F32" t="str">
        <f ca="1">IF(LEN(数据!D32)&gt;14,LEFT(数据!D32,14)&amp;"…",数据!D32)</f>
        <v>中国旅贸大厦-西北门</v>
      </c>
      <c r="G32" s="14" t="str">
        <f ca="1">TEXT(数据!E32,"#0.00")</f>
        <v>17.49</v>
      </c>
      <c r="H32" s="14" t="str">
        <f ca="1">TEXT(数据!L32,"#0.00")</f>
        <v>37.31</v>
      </c>
    </row>
    <row r="33" spans="1:8" x14ac:dyDescent="0.3">
      <c r="A33" s="14">
        <f t="shared" si="0"/>
        <v>32</v>
      </c>
      <c r="B33" s="12" t="s">
        <v>32</v>
      </c>
      <c r="C33" t="str">
        <f ca="1">TEXT(数据!A33,"mm-dd ")&amp;TEXT(数据!B33,"h:mm ")&amp;数据!F33</f>
        <v>11-23 14:04 周六</v>
      </c>
      <c r="D33" t="s">
        <v>21</v>
      </c>
      <c r="E33" t="str">
        <f ca="1">IF(LEN(数据!C33)&gt;14,LEFT(数据!C33,14)&amp;"…",数据!C33)</f>
        <v>中国旅贸大厦-西北门</v>
      </c>
      <c r="F33" t="str">
        <f ca="1">IF(LEN(数据!D33)&gt;14,LEFT(数据!D33,14)&amp;"…",数据!D33)</f>
        <v>中国工商银行(北京世纪城支行…</v>
      </c>
      <c r="G33" s="14" t="str">
        <f ca="1">TEXT(数据!E33,"#0.00")</f>
        <v>19.39</v>
      </c>
      <c r="H33" s="14" t="str">
        <f ca="1">TEXT(数据!L33,"#0.00")</f>
        <v>52.85</v>
      </c>
    </row>
    <row r="34" spans="1:8" x14ac:dyDescent="0.3">
      <c r="A34" s="14">
        <f t="shared" si="0"/>
        <v>33</v>
      </c>
      <c r="B34" s="12" t="s">
        <v>32</v>
      </c>
      <c r="C34" t="str">
        <f ca="1">TEXT(数据!A34,"mm-dd ")&amp;TEXT(数据!B34,"h:mm ")&amp;数据!F34</f>
        <v>11-27 13:46 周三</v>
      </c>
      <c r="D34" t="s">
        <v>21</v>
      </c>
      <c r="E34" t="str">
        <f ca="1">IF(LEN(数据!C34)&gt;14,LEFT(数据!C34,14)&amp;"…",数据!C34)</f>
        <v>中国建筑第八工程局有限公司华…</v>
      </c>
      <c r="F34" t="str">
        <f ca="1">IF(LEN(数据!D34)&gt;14,LEFT(数据!D34,14)&amp;"…",数据!D34)</f>
        <v>白纸坊北京市建筑工程专业劳务…</v>
      </c>
      <c r="G34" s="14" t="str">
        <f ca="1">TEXT(数据!E34,"#0.00")</f>
        <v>16.00</v>
      </c>
      <c r="H34" s="14" t="str">
        <f ca="1">TEXT(数据!L34,"#0.00")</f>
        <v>34.80</v>
      </c>
    </row>
    <row r="35" spans="1:8" x14ac:dyDescent="0.3">
      <c r="A35" s="14">
        <f t="shared" si="0"/>
        <v>34</v>
      </c>
      <c r="B35" s="12" t="s">
        <v>32</v>
      </c>
      <c r="C35" t="str">
        <f ca="1">TEXT(数据!A35,"mm-dd ")&amp;TEXT(数据!B35,"h:mm ")&amp;数据!F35</f>
        <v>11-27 15:07 周三</v>
      </c>
      <c r="D35" t="s">
        <v>21</v>
      </c>
      <c r="E35" t="str">
        <f ca="1">IF(LEN(数据!C35)&gt;14,LEFT(数据!C35,14)&amp;"…",数据!C35)</f>
        <v>白纸坊北京市建筑工程专业劳务…</v>
      </c>
      <c r="F35" t="str">
        <f ca="1">IF(LEN(数据!D35)&gt;14,LEFT(数据!D35,14)&amp;"…",数据!D35)</f>
        <v>中国建筑第八工程局有限公司华…</v>
      </c>
      <c r="G35" s="14" t="str">
        <f ca="1">TEXT(数据!E35,"#0.00")</f>
        <v>18.60</v>
      </c>
      <c r="H35" s="14" t="str">
        <f ca="1">TEXT(数据!L35,"#0.00")</f>
        <v>55.45</v>
      </c>
    </row>
    <row r="36" spans="1:8" x14ac:dyDescent="0.3">
      <c r="A36" s="14">
        <f t="shared" si="0"/>
        <v>35</v>
      </c>
      <c r="B36" s="12" t="s">
        <v>32</v>
      </c>
      <c r="C36" t="str">
        <f ca="1">TEXT(数据!A36,"mm-dd ")&amp;TEXT(数据!B36,"h:mm ")&amp;数据!F36</f>
        <v>11-29 13:27 周五</v>
      </c>
      <c r="D36" t="s">
        <v>21</v>
      </c>
      <c r="E36" t="str">
        <f ca="1">IF(LEN(数据!C36)&gt;14,LEFT(数据!C36,14)&amp;"…",数据!C36)</f>
        <v>中国建筑第八工程局北京-东南…</v>
      </c>
      <c r="F36" t="str">
        <f ca="1">IF(LEN(数据!D36)&gt;14,LEFT(数据!D36,14)&amp;"…",数据!D36)</f>
        <v>白纸坊北京市建筑工程专业劳务…</v>
      </c>
      <c r="G36" s="14" t="str">
        <f ca="1">TEXT(数据!E36,"#0.00")</f>
        <v>17.78</v>
      </c>
      <c r="H36" s="14" t="str">
        <f ca="1">TEXT(数据!L36,"#0.00")</f>
        <v>40.27</v>
      </c>
    </row>
    <row r="37" spans="1:8" x14ac:dyDescent="0.3">
      <c r="A37" s="14">
        <f t="shared" si="0"/>
        <v>36</v>
      </c>
      <c r="B37" s="12" t="s">
        <v>32</v>
      </c>
      <c r="C37" t="str">
        <f ca="1">TEXT(数据!A37,"mm-dd ")&amp;TEXT(数据!B37,"h:mm ")&amp;数据!F37</f>
        <v>11-29 14:56 周五</v>
      </c>
      <c r="D37" t="s">
        <v>21</v>
      </c>
      <c r="E37" t="str">
        <f ca="1">IF(LEN(数据!C37)&gt;14,LEFT(数据!C37,14)&amp;"…",数据!C37)</f>
        <v>白纸坊北京市建筑工程专业劳务…</v>
      </c>
      <c r="F37" t="str">
        <f ca="1">IF(LEN(数据!D37)&gt;14,LEFT(数据!D37,14)&amp;"…",数据!D37)</f>
        <v>中国建筑第八工程局北京-东南…</v>
      </c>
      <c r="G37" s="14" t="str">
        <f ca="1">TEXT(数据!E37,"#0.00")</f>
        <v>21.18</v>
      </c>
      <c r="H37" s="14" t="str">
        <f ca="1">TEXT(数据!L37,"#0.00")</f>
        <v>55.65</v>
      </c>
    </row>
    <row r="38" spans="1:8" x14ac:dyDescent="0.3">
      <c r="A38" s="14">
        <f t="shared" si="0"/>
        <v>37</v>
      </c>
      <c r="B38" s="12" t="s">
        <v>32</v>
      </c>
      <c r="C38" t="str">
        <f ca="1">TEXT(数据!A38,"mm-dd ")&amp;TEXT(数据!B38,"h:mm ")&amp;数据!F38</f>
        <v>12-03 15:37 周二</v>
      </c>
      <c r="D38" t="s">
        <v>21</v>
      </c>
      <c r="E38" t="str">
        <f ca="1">IF(LEN(数据!C38)&gt;14,LEFT(数据!C38,14)&amp;"…",数据!C38)</f>
        <v>远大园一区-东南门</v>
      </c>
      <c r="F38" t="str">
        <f ca="1">IF(LEN(数据!D38)&gt;14,LEFT(数据!D38,14)&amp;"…",数据!D38)</f>
        <v>白纸坊北京市建筑工程专业劳务…</v>
      </c>
      <c r="G38" s="14" t="str">
        <f ca="1">TEXT(数据!E38,"#0.00")</f>
        <v>17.69</v>
      </c>
      <c r="H38" s="14" t="str">
        <f ca="1">TEXT(数据!L38,"#0.00")</f>
        <v>38.50</v>
      </c>
    </row>
    <row r="39" spans="1:8" x14ac:dyDescent="0.3">
      <c r="A39" s="14">
        <f t="shared" si="0"/>
        <v>38</v>
      </c>
      <c r="B39" s="12" t="s">
        <v>32</v>
      </c>
      <c r="C39" t="str">
        <f ca="1">TEXT(数据!A39,"mm-dd ")&amp;TEXT(数据!B39,"h:mm ")&amp;数据!F39</f>
        <v>12-03 17:03 周二</v>
      </c>
      <c r="D39" t="s">
        <v>21</v>
      </c>
      <c r="E39" t="str">
        <f ca="1">IF(LEN(数据!C39)&gt;14,LEFT(数据!C39,14)&amp;"…",数据!C39)</f>
        <v>白纸坊北京市建筑工程专业劳务…</v>
      </c>
      <c r="F39" t="str">
        <f ca="1">IF(LEN(数据!D39)&gt;14,LEFT(数据!D39,14)&amp;"…",数据!D39)</f>
        <v>远大园一区-东南门</v>
      </c>
      <c r="G39" s="14" t="str">
        <f ca="1">TEXT(数据!E39,"#0.00")</f>
        <v>19.59</v>
      </c>
      <c r="H39" s="14" t="str">
        <f ca="1">TEXT(数据!L39,"#0.00")</f>
        <v>56.65</v>
      </c>
    </row>
    <row r="40" spans="1:8" x14ac:dyDescent="0.3">
      <c r="A40" s="14">
        <f t="shared" si="0"/>
        <v>39</v>
      </c>
      <c r="B40" s="12" t="s">
        <v>32</v>
      </c>
      <c r="C40" t="str">
        <f ca="1">TEXT(数据!A40,"mm-dd ")&amp;TEXT(数据!B40,"h:mm ")&amp;数据!F40</f>
        <v>12-06 15:44 周五</v>
      </c>
      <c r="D40" t="s">
        <v>21</v>
      </c>
      <c r="E40" t="str">
        <f ca="1">IF(LEN(数据!C40)&gt;14,LEFT(数据!C40,14)&amp;"…",数据!C40)</f>
        <v>中国建筑第八工程局北京-东南…</v>
      </c>
      <c r="F40" t="str">
        <f ca="1">IF(LEN(数据!D40)&gt;14,LEFT(数据!D40,14)&amp;"…",数据!D40)</f>
        <v>白纸坊北京市建筑工程专业劳务…</v>
      </c>
      <c r="G40" s="14" t="str">
        <f ca="1">TEXT(数据!E40,"#0.00")</f>
        <v>17.05</v>
      </c>
      <c r="H40" s="14" t="str">
        <f ca="1">TEXT(数据!L40,"#0.00")</f>
        <v>36.45</v>
      </c>
    </row>
    <row r="41" spans="1:8" x14ac:dyDescent="0.3">
      <c r="A41" s="14">
        <f t="shared" si="0"/>
        <v>40</v>
      </c>
      <c r="B41" s="12" t="s">
        <v>32</v>
      </c>
      <c r="C41" t="str">
        <f ca="1">TEXT(数据!A41,"mm-dd ")&amp;TEXT(数据!B41,"h:mm ")&amp;数据!F41</f>
        <v>12-06 16:48 周五</v>
      </c>
      <c r="D41" t="s">
        <v>21</v>
      </c>
      <c r="E41" t="str">
        <f ca="1">IF(LEN(数据!C41)&gt;14,LEFT(数据!C41,14)&amp;"…",数据!C41)</f>
        <v>白纸坊北京市建筑工程专业劳务…</v>
      </c>
      <c r="F41" t="str">
        <f ca="1">IF(LEN(数据!D41)&gt;14,LEFT(数据!D41,14)&amp;"…",数据!D41)</f>
        <v>中国建筑第八工程局北京-东南…</v>
      </c>
      <c r="G41" s="14" t="str">
        <f ca="1">TEXT(数据!E41,"#0.00")</f>
        <v>18.35</v>
      </c>
      <c r="H41" s="14" t="str">
        <f ca="1">TEXT(数据!L41,"#0.00")</f>
        <v>55.25</v>
      </c>
    </row>
    <row r="42" spans="1:8" x14ac:dyDescent="0.3">
      <c r="A42" s="14">
        <f t="shared" si="0"/>
        <v>41</v>
      </c>
      <c r="B42" s="12" t="s">
        <v>32</v>
      </c>
      <c r="C42" t="str">
        <f ca="1">TEXT(数据!A42,"mm-dd ")&amp;TEXT(数据!B42,"h:mm ")&amp;数据!F42</f>
        <v>12-08 13:03 周日</v>
      </c>
      <c r="D42" t="s">
        <v>21</v>
      </c>
      <c r="E42" t="str">
        <f ca="1">IF(LEN(数据!C42)&gt;14,LEFT(数据!C42,14)&amp;"…",数据!C42)</f>
        <v>远大园一区-东南门</v>
      </c>
      <c r="F42" t="str">
        <f ca="1">IF(LEN(数据!D42)&gt;14,LEFT(数据!D42,14)&amp;"…",数据!D42)</f>
        <v>荣宁园-南2门</v>
      </c>
      <c r="G42" s="14" t="str">
        <f ca="1">TEXT(数据!E42,"#0.00")</f>
        <v>16.40</v>
      </c>
      <c r="H42" s="14" t="str">
        <f ca="1">TEXT(数据!L42,"#0.00")</f>
        <v>35.98</v>
      </c>
    </row>
    <row r="43" spans="1:8" x14ac:dyDescent="0.3">
      <c r="A43" s="14">
        <f t="shared" si="0"/>
        <v>42</v>
      </c>
      <c r="B43" s="12" t="s">
        <v>32</v>
      </c>
      <c r="C43" t="str">
        <f ca="1">TEXT(数据!A43,"mm-dd ")&amp;TEXT(数据!B43,"h:mm ")&amp;数据!F43</f>
        <v>12-08 14:07 周日</v>
      </c>
      <c r="D43" t="s">
        <v>21</v>
      </c>
      <c r="E43" t="str">
        <f ca="1">IF(LEN(数据!C43)&gt;14,LEFT(数据!C43,14)&amp;"…",数据!C43)</f>
        <v>荣宁园-南2门</v>
      </c>
      <c r="F43" t="str">
        <f ca="1">IF(LEN(数据!D43)&gt;14,LEFT(数据!D43,14)&amp;"…",数据!D43)</f>
        <v>远大园一区-东南门</v>
      </c>
      <c r="G43" s="14" t="str">
        <f ca="1">TEXT(数据!E43,"#0.00")</f>
        <v>18.90</v>
      </c>
      <c r="H43" s="14" t="str">
        <f ca="1">TEXT(数据!L43,"#0.00")</f>
        <v>57.05</v>
      </c>
    </row>
    <row r="44" spans="1:8" x14ac:dyDescent="0.3">
      <c r="A44" s="14">
        <f t="shared" si="0"/>
        <v>43</v>
      </c>
      <c r="B44" s="12" t="s">
        <v>32</v>
      </c>
      <c r="C44" t="str">
        <f ca="1">TEXT(数据!A44,"mm-dd ")&amp;TEXT(数据!B44,"h:mm ")&amp;数据!F44</f>
        <v>12-11 15:38 周三</v>
      </c>
      <c r="D44" t="s">
        <v>21</v>
      </c>
      <c r="E44" t="str">
        <f ca="1">IF(LEN(数据!C44)&gt;14,LEFT(数据!C44,14)&amp;"…",数据!C44)</f>
        <v>中国工商银行(北京世纪城支行…</v>
      </c>
      <c r="F44" t="str">
        <f ca="1">IF(LEN(数据!D44)&gt;14,LEFT(数据!D44,14)&amp;"…",数据!D44)</f>
        <v>招商银行(东三环支行)</v>
      </c>
      <c r="G44" s="14" t="str">
        <f ca="1">TEXT(数据!E44,"#0.00")</f>
        <v>17.98</v>
      </c>
      <c r="H44" s="14" t="str">
        <f ca="1">TEXT(数据!L44,"#0.00")</f>
        <v>39.46</v>
      </c>
    </row>
    <row r="45" spans="1:8" x14ac:dyDescent="0.3">
      <c r="A45" s="14">
        <f t="shared" si="0"/>
        <v>44</v>
      </c>
      <c r="B45" s="12" t="s">
        <v>32</v>
      </c>
      <c r="C45" t="str">
        <f ca="1">TEXT(数据!A45,"mm-dd ")&amp;TEXT(数据!B45,"h:mm ")&amp;数据!F45</f>
        <v>12-11 16:39 周三</v>
      </c>
      <c r="D45" t="s">
        <v>21</v>
      </c>
      <c r="E45" t="str">
        <f ca="1">IF(LEN(数据!C45)&gt;14,LEFT(数据!C45,14)&amp;"…",数据!C45)</f>
        <v>招商银行(东三环支行)</v>
      </c>
      <c r="F45" t="str">
        <f ca="1">IF(LEN(数据!D45)&gt;14,LEFT(数据!D45,14)&amp;"…",数据!D45)</f>
        <v>中国工商银行(北京世纪城支行…</v>
      </c>
      <c r="G45" s="14" t="str">
        <f ca="1">TEXT(数据!E45,"#0.00")</f>
        <v>21.38</v>
      </c>
      <c r="H45" s="14" t="str">
        <f ca="1">TEXT(数据!L45,"#0.00")</f>
        <v>60.85</v>
      </c>
    </row>
    <row r="46" spans="1:8" x14ac:dyDescent="0.3">
      <c r="A46" s="14">
        <f t="shared" si="0"/>
        <v>45</v>
      </c>
      <c r="B46" s="12" t="s">
        <v>32</v>
      </c>
      <c r="C46" t="str">
        <f ca="1">TEXT(数据!A46,"mm-dd ")&amp;TEXT(数据!B46,"h:mm ")&amp;数据!F46</f>
        <v>12-13 14:07 周五</v>
      </c>
      <c r="D46" t="s">
        <v>21</v>
      </c>
      <c r="E46" t="str">
        <f ca="1">IF(LEN(数据!C46)&gt;14,LEFT(数据!C46,14)&amp;"…",数据!C46)</f>
        <v>中国工商银行(北京世纪城支行…</v>
      </c>
      <c r="F46" t="str">
        <f ca="1">IF(LEN(数据!D46)&gt;14,LEFT(数据!D46,14)&amp;"…",数据!D46)</f>
        <v>北京市建筑工程专业劳务发包承…</v>
      </c>
      <c r="G46" s="14" t="str">
        <f ca="1">TEXT(数据!E46,"#0.00")</f>
        <v>17.11</v>
      </c>
      <c r="H46" s="14" t="str">
        <f ca="1">TEXT(数据!L46,"#0.00")</f>
        <v>37.76</v>
      </c>
    </row>
    <row r="47" spans="1:8" x14ac:dyDescent="0.3">
      <c r="A47" s="14">
        <f t="shared" si="0"/>
        <v>46</v>
      </c>
      <c r="B47" s="12" t="s">
        <v>32</v>
      </c>
      <c r="C47" t="str">
        <f ca="1">TEXT(数据!A47,"mm-dd ")&amp;TEXT(数据!B47,"h:mm ")&amp;数据!F47</f>
        <v>12-13 15:23 周五</v>
      </c>
      <c r="D47" t="s">
        <v>21</v>
      </c>
      <c r="E47" t="str">
        <f ca="1">IF(LEN(数据!C47)&gt;14,LEFT(数据!C47,14)&amp;"…",数据!C47)</f>
        <v>北京市建筑工程专业劳务发包承…</v>
      </c>
      <c r="F47" t="str">
        <f ca="1">IF(LEN(数据!D47)&gt;14,LEFT(数据!D47,14)&amp;"…",数据!D47)</f>
        <v>中国工商银行(北京世纪城支行…</v>
      </c>
      <c r="G47" s="14" t="str">
        <f ca="1">TEXT(数据!E47,"#0.00")</f>
        <v>19.91</v>
      </c>
      <c r="H47" s="14" t="str">
        <f ca="1">TEXT(数据!L47,"#0.00")</f>
        <v>60.25</v>
      </c>
    </row>
    <row r="48" spans="1:8" x14ac:dyDescent="0.3">
      <c r="A48" s="14">
        <f t="shared" si="0"/>
        <v>47</v>
      </c>
      <c r="B48" s="12" t="s">
        <v>32</v>
      </c>
      <c r="C48" t="str">
        <f ca="1">TEXT(数据!A48,"mm-dd ")&amp;TEXT(数据!B48,"h:mm ")&amp;数据!F48</f>
        <v>12-16 15:22 周一</v>
      </c>
      <c r="D48" t="s">
        <v>21</v>
      </c>
      <c r="E48" t="str">
        <f ca="1">IF(LEN(数据!C48)&gt;14,LEFT(数据!C48,14)&amp;"…",数据!C48)</f>
        <v>中国建筑第八工程局北京-东南…</v>
      </c>
      <c r="F48" t="str">
        <f ca="1">IF(LEN(数据!D48)&gt;14,LEFT(数据!D48,14)&amp;"…",数据!D48)</f>
        <v>白纸坊北京市建筑工程专业劳务…</v>
      </c>
      <c r="G48" s="14" t="str">
        <f ca="1">TEXT(数据!E48,"#0.00")</f>
        <v>18.04</v>
      </c>
      <c r="H48" s="14" t="str">
        <f ca="1">TEXT(数据!L48,"#0.00")</f>
        <v>41.58</v>
      </c>
    </row>
    <row r="49" spans="1:8" x14ac:dyDescent="0.3">
      <c r="A49" s="14">
        <f t="shared" si="0"/>
        <v>48</v>
      </c>
      <c r="B49" s="12" t="s">
        <v>32</v>
      </c>
      <c r="C49" t="str">
        <f ca="1">TEXT(数据!A49,"mm-dd ")&amp;TEXT(数据!B49,"h:mm ")&amp;数据!F49</f>
        <v>12-16 16:55 周一</v>
      </c>
      <c r="D49" t="s">
        <v>21</v>
      </c>
      <c r="E49" t="str">
        <f ca="1">IF(LEN(数据!C49)&gt;14,LEFT(数据!C49,14)&amp;"…",数据!C49)</f>
        <v>白纸坊北京市建筑工程专业劳务…</v>
      </c>
      <c r="F49" t="str">
        <f ca="1">IF(LEN(数据!D49)&gt;14,LEFT(数据!D49,14)&amp;"…",数据!D49)</f>
        <v>中国建筑第八工程局北京-东南…</v>
      </c>
      <c r="G49" s="14" t="str">
        <f ca="1">TEXT(数据!E49,"#0.00")</f>
        <v>20.64</v>
      </c>
      <c r="H49" s="14" t="str">
        <f ca="1">TEXT(数据!L49,"#0.00")</f>
        <v>50.05</v>
      </c>
    </row>
    <row r="50" spans="1:8" x14ac:dyDescent="0.3">
      <c r="A50" s="14">
        <f t="shared" si="0"/>
        <v>49</v>
      </c>
      <c r="B50" s="12" t="s">
        <v>32</v>
      </c>
      <c r="C50" t="str">
        <f ca="1">TEXT(数据!A50,"mm-dd ")&amp;TEXT(数据!B50,"h:mm ")&amp;数据!F50</f>
        <v>12-19 15:46 周四</v>
      </c>
      <c r="D50" t="s">
        <v>21</v>
      </c>
      <c r="E50" t="str">
        <f ca="1">IF(LEN(数据!C50)&gt;14,LEFT(数据!C50,14)&amp;"…",数据!C50)</f>
        <v>中国建筑第八工程局北京-东南…</v>
      </c>
      <c r="F50" t="str">
        <f ca="1">IF(LEN(数据!D50)&gt;14,LEFT(数据!D50,14)&amp;"…",数据!D50)</f>
        <v>白纸坊北京市建筑工程专业劳务…</v>
      </c>
      <c r="G50" s="14" t="str">
        <f ca="1">TEXT(数据!E50,"#0.00")</f>
        <v>18.42</v>
      </c>
      <c r="H50" s="14" t="str">
        <f ca="1">TEXT(数据!L50,"#0.00")</f>
        <v>40.72</v>
      </c>
    </row>
    <row r="51" spans="1:8" x14ac:dyDescent="0.3">
      <c r="A51" s="14">
        <f t="shared" si="0"/>
        <v>50</v>
      </c>
      <c r="B51" s="12" t="s">
        <v>32</v>
      </c>
      <c r="C51" t="str">
        <f ca="1">TEXT(数据!A51,"mm-dd ")&amp;TEXT(数据!B51,"h:mm ")&amp;数据!F51</f>
        <v>12-19 16:51 周四</v>
      </c>
      <c r="D51" t="s">
        <v>21</v>
      </c>
      <c r="E51" t="str">
        <f ca="1">IF(LEN(数据!C51)&gt;14,LEFT(数据!C51,14)&amp;"…",数据!C51)</f>
        <v>白纸坊北京市建筑工程专业劳务…</v>
      </c>
      <c r="F51" t="str">
        <f ca="1">IF(LEN(数据!D51)&gt;14,LEFT(数据!D51,14)&amp;"…",数据!D51)</f>
        <v>中国建筑第八工程局北京-东南…</v>
      </c>
      <c r="G51" s="14" t="str">
        <f ca="1">TEXT(数据!E51,"#0.00")</f>
        <v>21.32</v>
      </c>
      <c r="H51" s="14" t="str">
        <f ca="1">TEXT(数据!L51,"#0.00")</f>
        <v>51.85</v>
      </c>
    </row>
    <row r="52" spans="1:8" x14ac:dyDescent="0.3">
      <c r="A52" s="14">
        <f t="shared" si="0"/>
        <v>51</v>
      </c>
      <c r="B52" s="12" t="s">
        <v>32</v>
      </c>
      <c r="C52" t="str">
        <f ca="1">TEXT(数据!A52,"mm-dd ")&amp;TEXT(数据!B52,"h:mm ")&amp;数据!F52</f>
        <v>12-21 13:43 周六</v>
      </c>
      <c r="D52" t="s">
        <v>21</v>
      </c>
      <c r="E52" t="str">
        <f ca="1">IF(LEN(数据!C52)&gt;14,LEFT(数据!C52,14)&amp;"…",数据!C52)</f>
        <v>中国工商银行(北京世纪城支行…</v>
      </c>
      <c r="F52" t="str">
        <f ca="1">IF(LEN(数据!D52)&gt;14,LEFT(数据!D52,14)&amp;"…",数据!D52)</f>
        <v>白纸坊北京市建筑工程专业劳务…</v>
      </c>
      <c r="G52" s="14" t="str">
        <f ca="1">TEXT(数据!E52,"#0.00")</f>
        <v>17.94</v>
      </c>
      <c r="H52" s="14" t="str">
        <f ca="1">TEXT(数据!L52,"#0.00")</f>
        <v>37.78</v>
      </c>
    </row>
    <row r="53" spans="1:8" x14ac:dyDescent="0.3">
      <c r="A53" s="14">
        <f t="shared" si="0"/>
        <v>52</v>
      </c>
      <c r="B53" s="12" t="s">
        <v>32</v>
      </c>
      <c r="C53" t="str">
        <f ca="1">TEXT(数据!A53,"mm-dd ")&amp;TEXT(数据!B53,"h:mm ")&amp;数据!F53</f>
        <v>12-21 14:38 周六</v>
      </c>
      <c r="D53" t="s">
        <v>21</v>
      </c>
      <c r="E53" t="str">
        <f ca="1">IF(LEN(数据!C53)&gt;14,LEFT(数据!C53,14)&amp;"…",数据!C53)</f>
        <v>白纸坊北京市建筑工程专业劳务…</v>
      </c>
      <c r="F53" t="str">
        <f ca="1">IF(LEN(数据!D53)&gt;14,LEFT(数据!D53,14)&amp;"…",数据!D53)</f>
        <v>中国工商银行(北京世纪城支行…</v>
      </c>
      <c r="G53" s="14" t="str">
        <f ca="1">TEXT(数据!E53,"#0.00")</f>
        <v>20.44</v>
      </c>
      <c r="H53" s="14" t="str">
        <f ca="1">TEXT(数据!L53,"#0.00")</f>
        <v>53.25</v>
      </c>
    </row>
    <row r="54" spans="1:8" x14ac:dyDescent="0.3">
      <c r="A54" s="14">
        <f t="shared" si="0"/>
        <v>53</v>
      </c>
      <c r="B54" s="12" t="s">
        <v>32</v>
      </c>
      <c r="C54" t="str">
        <f ca="1">TEXT(数据!A54,"mm-dd ")&amp;TEXT(数据!B54,"h:mm ")&amp;数据!F54</f>
        <v>12-23 15:36 周一</v>
      </c>
      <c r="D54" t="s">
        <v>21</v>
      </c>
      <c r="E54" t="str">
        <f ca="1">IF(LEN(数据!C54)&gt;14,LEFT(数据!C54,14)&amp;"…",数据!C54)</f>
        <v>中国建筑第八工程局北京-东南…</v>
      </c>
      <c r="F54" t="str">
        <f ca="1">IF(LEN(数据!D54)&gt;14,LEFT(数据!D54,14)&amp;"…",数据!D54)</f>
        <v>招商银行(东三环支行)</v>
      </c>
      <c r="G54" s="14" t="str">
        <f ca="1">TEXT(数据!E54,"#0.00")</f>
        <v>20.07</v>
      </c>
      <c r="H54" s="14" t="str">
        <f ca="1">TEXT(数据!L54,"#0.00")</f>
        <v>46.34</v>
      </c>
    </row>
    <row r="55" spans="1:8" x14ac:dyDescent="0.3">
      <c r="A55" s="14">
        <f t="shared" si="0"/>
        <v>54</v>
      </c>
      <c r="B55" s="12" t="s">
        <v>32</v>
      </c>
      <c r="C55" t="str">
        <f ca="1">TEXT(数据!A55,"mm-dd ")&amp;TEXT(数据!B55,"h:mm ")&amp;数据!F55</f>
        <v>12-23 17:06 周一</v>
      </c>
      <c r="D55" t="s">
        <v>21</v>
      </c>
      <c r="E55" t="str">
        <f ca="1">IF(LEN(数据!C55)&gt;14,LEFT(数据!C55,14)&amp;"…",数据!C55)</f>
        <v>招商银行(东三环支行)</v>
      </c>
      <c r="F55" t="str">
        <f ca="1">IF(LEN(数据!D55)&gt;14,LEFT(数据!D55,14)&amp;"…",数据!D55)</f>
        <v>中国建筑第八工程局北京-东南…</v>
      </c>
      <c r="G55" s="14" t="str">
        <f ca="1">TEXT(数据!E55,"#0.00")</f>
        <v>21.57</v>
      </c>
      <c r="H55" s="14" t="str">
        <f ca="1">TEXT(数据!L55,"#0.00")</f>
        <v>54.25</v>
      </c>
    </row>
    <row r="56" spans="1:8" x14ac:dyDescent="0.3">
      <c r="A56" s="14">
        <f t="shared" si="0"/>
        <v>55</v>
      </c>
      <c r="B56" s="12" t="s">
        <v>32</v>
      </c>
      <c r="C56" t="str">
        <f ca="1">TEXT(数据!A56,"mm-dd ")&amp;TEXT(数据!B56,"h:mm ")&amp;数据!F56</f>
        <v>12-27 14:54 周五</v>
      </c>
      <c r="D56" t="s">
        <v>21</v>
      </c>
      <c r="E56" t="str">
        <f ca="1">IF(LEN(数据!C56)&gt;14,LEFT(数据!C56,14)&amp;"…",数据!C56)</f>
        <v>中国建筑第八工程局有限公司华…</v>
      </c>
      <c r="F56" t="str">
        <f ca="1">IF(LEN(数据!D56)&gt;14,LEFT(数据!D56,14)&amp;"…",数据!D56)</f>
        <v>荣宁园-南2门</v>
      </c>
      <c r="G56" s="14" t="str">
        <f ca="1">TEXT(数据!E56,"#0.00")</f>
        <v>17.03</v>
      </c>
      <c r="H56" s="14" t="str">
        <f ca="1">TEXT(数据!L56,"#0.00")</f>
        <v>38.01</v>
      </c>
    </row>
    <row r="57" spans="1:8" x14ac:dyDescent="0.3">
      <c r="A57" s="14">
        <f t="shared" si="0"/>
        <v>56</v>
      </c>
      <c r="B57" s="12" t="s">
        <v>32</v>
      </c>
      <c r="C57" t="str">
        <f ca="1">TEXT(数据!A57,"mm-dd ")&amp;TEXT(数据!B57,"h:mm ")&amp;数据!F57</f>
        <v>12-27 15:53 周五</v>
      </c>
      <c r="D57" t="s">
        <v>21</v>
      </c>
      <c r="E57" t="str">
        <f ca="1">IF(LEN(数据!C57)&gt;14,LEFT(数据!C57,14)&amp;"…",数据!C57)</f>
        <v>荣宁园-南2门</v>
      </c>
      <c r="F57" t="str">
        <f ca="1">IF(LEN(数据!D57)&gt;14,LEFT(数据!D57,14)&amp;"…",数据!D57)</f>
        <v>中国建筑第八工程局有限公司华…</v>
      </c>
      <c r="G57" s="14" t="str">
        <f ca="1">TEXT(数据!E57,"#0.00")</f>
        <v>19.23</v>
      </c>
      <c r="H57" s="14" t="str">
        <f ca="1">TEXT(数据!L57,"#0.00")</f>
        <v>54.05</v>
      </c>
    </row>
    <row r="58" spans="1:8" x14ac:dyDescent="0.3">
      <c r="A58" s="14">
        <f t="shared" si="0"/>
        <v>57</v>
      </c>
      <c r="B58" s="12" t="s">
        <v>32</v>
      </c>
      <c r="C58" t="str">
        <f ca="1">TEXT(数据!A58,"mm-dd ")&amp;TEXT(数据!B58,"h:mm ")&amp;数据!F58</f>
        <v>12-29 15:17 周日</v>
      </c>
      <c r="D58" t="s">
        <v>21</v>
      </c>
      <c r="E58" t="str">
        <f ca="1">IF(LEN(数据!C58)&gt;14,LEFT(数据!C58,14)&amp;"…",数据!C58)</f>
        <v>中国建筑第八工程局北京-东南…</v>
      </c>
      <c r="F58" t="str">
        <f ca="1">IF(LEN(数据!D58)&gt;14,LEFT(数据!D58,14)&amp;"…",数据!D58)</f>
        <v>荣宁园-南2门</v>
      </c>
      <c r="G58" s="14" t="str">
        <f ca="1">TEXT(数据!E58,"#0.00")</f>
        <v>17.74</v>
      </c>
      <c r="H58" s="14" t="str">
        <f ca="1">TEXT(数据!L58,"#0.00")</f>
        <v>36.99</v>
      </c>
    </row>
    <row r="59" spans="1:8" x14ac:dyDescent="0.3">
      <c r="A59" s="14">
        <f t="shared" si="0"/>
        <v>58</v>
      </c>
      <c r="B59" s="12" t="s">
        <v>32</v>
      </c>
      <c r="C59" t="str">
        <f ca="1">TEXT(数据!A59,"mm-dd ")&amp;TEXT(数据!B59,"h:mm ")&amp;数据!F59</f>
        <v>12-29 16:26 周日</v>
      </c>
      <c r="D59" t="s">
        <v>21</v>
      </c>
      <c r="E59" t="str">
        <f ca="1">IF(LEN(数据!C59)&gt;14,LEFT(数据!C59,14)&amp;"…",数据!C59)</f>
        <v>荣宁园-南2门</v>
      </c>
      <c r="F59" t="str">
        <f ca="1">IF(LEN(数据!D59)&gt;14,LEFT(数据!D59,14)&amp;"…",数据!D59)</f>
        <v>中国建筑第八工程局北京-东南…</v>
      </c>
      <c r="G59" s="14" t="str">
        <f ca="1">TEXT(数据!E59,"#0.00")</f>
        <v>19.84</v>
      </c>
      <c r="H59" s="14" t="str">
        <f ca="1">TEXT(数据!L59,"#0.00")</f>
        <v>55.45</v>
      </c>
    </row>
    <row r="60" spans="1:8" x14ac:dyDescent="0.3">
      <c r="A60" s="14">
        <f t="shared" si="0"/>
        <v>59</v>
      </c>
      <c r="B60" s="12" t="s">
        <v>32</v>
      </c>
      <c r="C60" t="str">
        <f ca="1">TEXT(数据!A60,"mm-dd ")&amp;TEXT(数据!B60,"h:mm ")&amp;数据!F60</f>
        <v>01-01 14:14 假期</v>
      </c>
      <c r="D60" t="s">
        <v>21</v>
      </c>
      <c r="E60" t="str">
        <f ca="1">IF(LEN(数据!C60)&gt;14,LEFT(数据!C60,14)&amp;"…",数据!C60)</f>
        <v>远大园一区-东南门</v>
      </c>
      <c r="F60" t="str">
        <f ca="1">IF(LEN(数据!D60)&gt;14,LEFT(数据!D60,14)&amp;"…",数据!D60)</f>
        <v>荣宁园-南2门</v>
      </c>
      <c r="G60" s="14" t="str">
        <f ca="1">TEXT(数据!E60,"#0.00")</f>
        <v>17.85</v>
      </c>
      <c r="H60" s="14" t="str">
        <f ca="1">TEXT(数据!L60,"#0.00")</f>
        <v>40.01</v>
      </c>
    </row>
    <row r="61" spans="1:8" x14ac:dyDescent="0.3">
      <c r="A61" s="14">
        <f t="shared" si="0"/>
        <v>60</v>
      </c>
      <c r="B61" s="12" t="s">
        <v>32</v>
      </c>
      <c r="C61" t="str">
        <f ca="1">TEXT(数据!A61,"mm-dd ")&amp;TEXT(数据!B61,"h:mm ")&amp;数据!F61</f>
        <v>01-01 15:25 假期</v>
      </c>
      <c r="D61" t="s">
        <v>21</v>
      </c>
      <c r="E61" t="str">
        <f ca="1">IF(LEN(数据!C61)&gt;14,LEFT(数据!C61,14)&amp;"…",数据!C61)</f>
        <v>荣宁园-南2门</v>
      </c>
      <c r="F61" t="str">
        <f ca="1">IF(LEN(数据!D61)&gt;14,LEFT(数据!D61,14)&amp;"…",数据!D61)</f>
        <v>远大园一区-东南门</v>
      </c>
      <c r="G61" s="14" t="str">
        <f ca="1">TEXT(数据!E61,"#0.00")</f>
        <v>20.25</v>
      </c>
      <c r="H61" s="14" t="str">
        <f ca="1">TEXT(数据!L61,"#0.00")</f>
        <v>58.05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opLeftCell="A13" zoomScale="160" zoomScaleNormal="160" workbookViewId="0">
      <selection activeCell="A10" sqref="A10"/>
    </sheetView>
  </sheetViews>
  <sheetFormatPr defaultColWidth="10" defaultRowHeight="15.6" x14ac:dyDescent="0.3"/>
  <cols>
    <col min="1" max="1" width="10.81640625" style="13" bestFit="1" customWidth="1"/>
    <col min="2" max="2" width="9.90625" style="14" customWidth="1"/>
    <col min="3" max="3" width="10" style="14"/>
    <col min="4" max="4" width="15.453125" style="14" customWidth="1"/>
    <col min="5" max="5" width="8.54296875" style="21" bestFit="1" customWidth="1"/>
    <col min="6" max="6" width="6.7265625" style="14" bestFit="1" customWidth="1"/>
    <col min="7" max="8" width="8.54296875" style="14" bestFit="1" customWidth="1"/>
    <col min="9" max="9" width="12.1796875" style="14" bestFit="1" customWidth="1"/>
    <col min="10" max="12" width="10.36328125" style="21" bestFit="1" customWidth="1"/>
    <col min="13" max="16384" width="10" style="14"/>
  </cols>
  <sheetData>
    <row r="1" spans="1:12" x14ac:dyDescent="0.3">
      <c r="A1" s="13" t="s">
        <v>9</v>
      </c>
      <c r="B1" s="14" t="s">
        <v>18</v>
      </c>
      <c r="C1" s="14" t="s">
        <v>4</v>
      </c>
      <c r="D1" s="14" t="s">
        <v>5</v>
      </c>
      <c r="E1" s="21" t="s">
        <v>11</v>
      </c>
      <c r="F1" s="14" t="s">
        <v>10</v>
      </c>
      <c r="G1" s="14" t="s">
        <v>12</v>
      </c>
      <c r="H1" s="14" t="s">
        <v>17</v>
      </c>
      <c r="I1" s="14" t="s">
        <v>13</v>
      </c>
      <c r="J1" s="21" t="s">
        <v>14</v>
      </c>
      <c r="K1" s="21" t="s">
        <v>15</v>
      </c>
      <c r="L1" s="21" t="s">
        <v>16</v>
      </c>
    </row>
    <row r="2" spans="1:12" x14ac:dyDescent="0.3">
      <c r="A2" s="15">
        <v>43746</v>
      </c>
      <c r="B2" s="16">
        <f ca="1">TIME(RANDBETWEEN(13,15),RANDBETWEEN(0,59),RANDBETWEEN(0,59))</f>
        <v>0.58248842592592587</v>
      </c>
      <c r="C2" s="14" t="str">
        <f ca="1">OFFSET(出发到达!$A$1,RANDBETWEEN(1,4),0)</f>
        <v>远大园一区-东南门</v>
      </c>
      <c r="D2" s="14" t="str">
        <f ca="1">OFFSET(出发到达!$A$1,0,RANDBETWEEN(1,5))</f>
        <v>中国旅贸大厦-西北门</v>
      </c>
      <c r="E2" s="21" cm="1">
        <f t="array" aca="1" ref="E2" ca="1">_xlfn.XLOOKUP(C2,出发到达!$A$2:$A$5,_xlfn.XLOOKUP(D2,出发到达!$B$1:$F$1,出发到达!$B$2:$F$5))+RANDBETWEEN(-100,300)/100</f>
        <v>20.13</v>
      </c>
      <c r="F2" s="17" t="str">
        <f>IF(_xlfn.MINIFS(时间!A:A,时间!A:A,"&gt;="&amp;A2)-A2=0,"假期",TEXT(A2,"[$-zh-CN]aaa"))</f>
        <v>周二</v>
      </c>
      <c r="G2" s="14">
        <f ca="1">RANDBETWEEN(350,500)/10</f>
        <v>39.9</v>
      </c>
      <c r="H2" s="14">
        <f ca="1">ROUND(E2/G2*60,0)</f>
        <v>30</v>
      </c>
      <c r="I2" s="16">
        <f ca="1">TIME(HOUR(B2),MINUTE(B2)+H2,0)</f>
        <v>0.60277777777777775</v>
      </c>
      <c r="J2" s="21">
        <f ca="1">H2*价格!$B$6</f>
        <v>12</v>
      </c>
      <c r="K2" s="21">
        <f ca="1">E2*_xlfn.XLOOKUP(E2,价格!$A$3:$A$5,价格!$B$3:$B$5,,-1)-_xlfn.XLOOKUP(E2,价格!$A$3:$A$5,价格!$C$3:$C$5,,-1)</f>
        <v>33.253499999999995</v>
      </c>
      <c r="L2" s="21">
        <f ca="1">ROUND(J2+K2,2)</f>
        <v>45.25</v>
      </c>
    </row>
    <row r="3" spans="1:12" s="20" customFormat="1" x14ac:dyDescent="0.3">
      <c r="A3" s="18">
        <f>A2</f>
        <v>43746</v>
      </c>
      <c r="B3" s="19">
        <f t="shared" ref="B3:B61" ca="1" si="0">TIME(HOUR(I2),MINUTE(I2)+RANDBETWEEN(300,650)/10,0)</f>
        <v>0.63541666666666663</v>
      </c>
      <c r="C3" s="20" t="str">
        <f ca="1">D2</f>
        <v>中国旅贸大厦-西北门</v>
      </c>
      <c r="D3" s="20" t="str">
        <f ca="1">C2</f>
        <v>远大园一区-东南门</v>
      </c>
      <c r="E3" s="22">
        <f ca="1">E2+RANDBETWEEN(10,35)/10</f>
        <v>23.23</v>
      </c>
      <c r="F3" s="20" t="str">
        <f>IF(_xlfn.MINIFS(时间!A:A,时间!A:A,"&gt;="&amp;A3)-A3=0,"假期",TEXT(A3,"[$-zh-CN]aaa"))</f>
        <v>周二</v>
      </c>
      <c r="G3" s="20">
        <f ca="1">RANDBETWEEN(350,500)/10</f>
        <v>41.6</v>
      </c>
      <c r="H3" s="20">
        <f ca="1">ROUND(E3/G3*60,0)</f>
        <v>34</v>
      </c>
      <c r="I3" s="19">
        <f ca="1">TIME(HOUR(B3),MINUTE(B3)+H3,0)</f>
        <v>0.65902777777777777</v>
      </c>
      <c r="J3" s="22">
        <f ca="1">H3*价格!$B$6</f>
        <v>13.600000000000001</v>
      </c>
      <c r="K3" s="22">
        <v>37.049999999999997</v>
      </c>
      <c r="L3" s="22">
        <f ca="1">ROUND(J3+K3,2)</f>
        <v>50.65</v>
      </c>
    </row>
    <row r="4" spans="1:12" x14ac:dyDescent="0.3">
      <c r="A4" s="15">
        <f ca="1">A2+RANDBETWEEN(2,4)</f>
        <v>43750</v>
      </c>
      <c r="B4" s="16">
        <f t="shared" ref="B4" ca="1" si="1">TIME(RANDBETWEEN(13,15),RANDBETWEEN(0,59),RANDBETWEEN(0,59))</f>
        <v>0.60478009259259258</v>
      </c>
      <c r="C4" s="14" t="str">
        <f ca="1">OFFSET(出发到达!$A$1,RANDBETWEEN(1,4),0)</f>
        <v>远大园一区-东南门</v>
      </c>
      <c r="D4" s="14" t="str">
        <f ca="1">OFFSET(出发到达!$A$1,0,RANDBETWEEN(1,5))</f>
        <v>荣宁园-南2门</v>
      </c>
      <c r="E4" s="21" cm="1">
        <f t="array" aca="1" ref="E4" ca="1">_xlfn.XLOOKUP(C4,出发到达!$A$2:$A$5,_xlfn.XLOOKUP(D4,出发到达!$B$1:$F$1,出发到达!$B$2:$F$5))+RANDBETWEEN(-100,300)/100</f>
        <v>15.62</v>
      </c>
      <c r="F4" s="17" t="str">
        <f ca="1">IF(_xlfn.MINIFS(时间!A:A,时间!A:A,"&gt;="&amp;A4)-A4=0,"假期",TEXT(A4,"[$-zh-CN]aaa"))</f>
        <v>周六</v>
      </c>
      <c r="G4" s="14">
        <f t="shared" ref="G4:G61" ca="1" si="2">RANDBETWEEN(350,500)/10</f>
        <v>45.9</v>
      </c>
      <c r="H4" s="14">
        <f t="shared" ref="H4:H5" ca="1" si="3">ROUND(E4/G4*60,0)</f>
        <v>20</v>
      </c>
      <c r="I4" s="16">
        <f t="shared" ref="I4:I5" ca="1" si="4">TIME(HOUR(B4),MINUTE(B4)+H4,0)</f>
        <v>0.61805555555555558</v>
      </c>
      <c r="J4" s="21">
        <f ca="1">H4*价格!$B$6</f>
        <v>8</v>
      </c>
      <c r="K4" s="21">
        <f ca="1">E4*_xlfn.XLOOKUP(E4,价格!$A$3:$A$5,价格!$B$3:$B$5,,-1)-_xlfn.XLOOKUP(E4,价格!$A$3:$A$5,价格!$C$3:$C$5,,-1)</f>
        <v>24.458999999999996</v>
      </c>
      <c r="L4" s="21">
        <f t="shared" ref="L4:L61" ca="1" si="5">ROUND(J4+K4,2)</f>
        <v>32.46</v>
      </c>
    </row>
    <row r="5" spans="1:12" s="20" customFormat="1" x14ac:dyDescent="0.3">
      <c r="A5" s="18">
        <f t="shared" ref="A5:A61" ca="1" si="6">A4</f>
        <v>43750</v>
      </c>
      <c r="B5" s="19">
        <f t="shared" ca="1" si="0"/>
        <v>0.65902777777777777</v>
      </c>
      <c r="C5" s="20" t="str">
        <f t="shared" ref="C5" ca="1" si="7">D4</f>
        <v>荣宁园-南2门</v>
      </c>
      <c r="D5" s="20" t="str">
        <f t="shared" ref="D5" ca="1" si="8">C4</f>
        <v>远大园一区-东南门</v>
      </c>
      <c r="E5" s="22">
        <f t="shared" ref="E5" ca="1" si="9">E4+RANDBETWEEN(10,35)/10</f>
        <v>18.119999999999997</v>
      </c>
      <c r="F5" s="20" t="str">
        <f ca="1">IF(_xlfn.MINIFS(时间!A:A,时间!A:A,"&gt;="&amp;A5)-A5=0,"假期",TEXT(A5,"[$-zh-CN]aaa"))</f>
        <v>周六</v>
      </c>
      <c r="G5" s="20">
        <f t="shared" ca="1" si="2"/>
        <v>43.4</v>
      </c>
      <c r="H5" s="20">
        <f t="shared" ca="1" si="3"/>
        <v>25</v>
      </c>
      <c r="I5" s="19">
        <f t="shared" ca="1" si="4"/>
        <v>0.67638888888888893</v>
      </c>
      <c r="J5" s="22">
        <f ca="1">H5*价格!$B$6</f>
        <v>10</v>
      </c>
      <c r="K5" s="22">
        <v>38.049999999999997</v>
      </c>
      <c r="L5" s="22">
        <f t="shared" ca="1" si="5"/>
        <v>48.05</v>
      </c>
    </row>
    <row r="6" spans="1:12" x14ac:dyDescent="0.3">
      <c r="A6" s="15">
        <f t="shared" ref="A6" ca="1" si="10">A4+RANDBETWEEN(2,4)</f>
        <v>43753</v>
      </c>
      <c r="B6" s="16">
        <f t="shared" ref="B6" ca="1" si="11">TIME(RANDBETWEEN(13,15),RANDBETWEEN(0,59),RANDBETWEEN(0,59))</f>
        <v>0.60631944444444441</v>
      </c>
      <c r="C6" s="14" t="str">
        <f ca="1">OFFSET(出发到达!$A$1,RANDBETWEEN(1,4),0)</f>
        <v>中国建筑第八工程局北京-东南门</v>
      </c>
      <c r="D6" s="14" t="str">
        <f ca="1">OFFSET(出发到达!$A$1,0,RANDBETWEEN(1,5))</f>
        <v>荣宁园-南2门</v>
      </c>
      <c r="E6" s="21" cm="1">
        <f t="array" aca="1" ref="E6" ca="1">_xlfn.XLOOKUP(C6,出发到达!$A$2:$A$5,_xlfn.XLOOKUP(D6,出发到达!$B$1:$F$1,出发到达!$B$2:$F$5))+RANDBETWEEN(-100,300)/100</f>
        <v>17.579999999999998</v>
      </c>
      <c r="F6" s="17" t="str">
        <f ca="1">IF(_xlfn.MINIFS(时间!A:A,时间!A:A,"&gt;="&amp;A6)-A6=0,"假期",TEXT(A6,"[$-zh-CN]aaa"))</f>
        <v>周二</v>
      </c>
      <c r="G6" s="14">
        <f t="shared" ca="1" si="2"/>
        <v>41.1</v>
      </c>
      <c r="H6" s="14">
        <f t="shared" ref="H6:H27" ca="1" si="12">ROUND(E6/G6*60,0)</f>
        <v>26</v>
      </c>
      <c r="I6" s="16">
        <f t="shared" ref="I6:I27" ca="1" si="13">TIME(HOUR(B6),MINUTE(B6)+H6,0)</f>
        <v>0.62430555555555556</v>
      </c>
      <c r="J6" s="21">
        <f ca="1">H6*价格!$B$6</f>
        <v>10.4</v>
      </c>
      <c r="K6" s="21">
        <f ca="1">E6*_xlfn.XLOOKUP(E6,价格!$A$3:$A$5,价格!$B$3:$B$5,,-1)-_xlfn.XLOOKUP(E6,价格!$A$3:$A$5,价格!$C$3:$C$5,,-1)</f>
        <v>28.280999999999999</v>
      </c>
      <c r="L6" s="21">
        <f t="shared" ca="1" si="5"/>
        <v>38.68</v>
      </c>
    </row>
    <row r="7" spans="1:12" s="20" customFormat="1" x14ac:dyDescent="0.3">
      <c r="A7" s="18">
        <f t="shared" ca="1" si="6"/>
        <v>43753</v>
      </c>
      <c r="B7" s="19">
        <f t="shared" ca="1" si="0"/>
        <v>0.66180555555555554</v>
      </c>
      <c r="C7" s="20" t="str">
        <f t="shared" ref="C7" ca="1" si="14">D6</f>
        <v>荣宁园-南2门</v>
      </c>
      <c r="D7" s="20" t="str">
        <f t="shared" ref="D7" ca="1" si="15">C6</f>
        <v>中国建筑第八工程局北京-东南门</v>
      </c>
      <c r="E7" s="22">
        <f t="shared" ref="E7" ca="1" si="16">E6+RANDBETWEEN(10,35)/10</f>
        <v>19.68</v>
      </c>
      <c r="F7" s="20" t="str">
        <f ca="1">IF(_xlfn.MINIFS(时间!A:A,时间!A:A,"&gt;="&amp;A7)-A7=0,"假期",TEXT(A7,"[$-zh-CN]aaa"))</f>
        <v>周二</v>
      </c>
      <c r="G7" s="20">
        <f t="shared" ca="1" si="2"/>
        <v>46.9</v>
      </c>
      <c r="H7" s="20">
        <f t="shared" ca="1" si="12"/>
        <v>25</v>
      </c>
      <c r="I7" s="19">
        <f t="shared" ca="1" si="13"/>
        <v>0.6791666666666667</v>
      </c>
      <c r="J7" s="22">
        <f ca="1">H7*价格!$B$6</f>
        <v>10</v>
      </c>
      <c r="K7" s="22">
        <v>39.049999999999997</v>
      </c>
      <c r="L7" s="22">
        <f t="shared" ca="1" si="5"/>
        <v>49.05</v>
      </c>
    </row>
    <row r="8" spans="1:12" x14ac:dyDescent="0.3">
      <c r="A8" s="15">
        <f t="shared" ref="A8" ca="1" si="17">A6+RANDBETWEEN(2,4)</f>
        <v>43757</v>
      </c>
      <c r="B8" s="16">
        <f t="shared" ref="B8" ca="1" si="18">TIME(RANDBETWEEN(13,15),RANDBETWEEN(0,59),RANDBETWEEN(0,59))</f>
        <v>0.59871527777777778</v>
      </c>
      <c r="C8" s="14" t="str">
        <f ca="1">OFFSET(出发到达!$A$1,RANDBETWEEN(1,4),0)</f>
        <v>中国建筑第八工程局北京-东南门</v>
      </c>
      <c r="D8" s="14" t="str">
        <f ca="1">OFFSET(出发到达!$A$1,0,RANDBETWEEN(1,5))</f>
        <v>招商银行(东三环支行)</v>
      </c>
      <c r="E8" s="21" cm="1">
        <f t="array" aca="1" ref="E8" ca="1">_xlfn.XLOOKUP(C8,出发到达!$A$2:$A$5,_xlfn.XLOOKUP(D8,出发到达!$B$1:$F$1,出发到达!$B$2:$F$5))+RANDBETWEEN(-100,300)/100</f>
        <v>19.52</v>
      </c>
      <c r="F8" s="17" t="str">
        <f ca="1">IF(_xlfn.MINIFS(时间!A:A,时间!A:A,"&gt;="&amp;A8)-A8=0,"假期",TEXT(A8,"[$-zh-CN]aaa"))</f>
        <v>周六</v>
      </c>
      <c r="G8" s="14">
        <f t="shared" ca="1" si="2"/>
        <v>43.8</v>
      </c>
      <c r="H8" s="14">
        <f t="shared" ca="1" si="12"/>
        <v>27</v>
      </c>
      <c r="I8" s="16">
        <f t="shared" ca="1" si="13"/>
        <v>0.61736111111111114</v>
      </c>
      <c r="J8" s="21">
        <f ca="1">H8*价格!$B$6</f>
        <v>10.8</v>
      </c>
      <c r="K8" s="21">
        <f ca="1">E8*_xlfn.XLOOKUP(E8,价格!$A$3:$A$5,价格!$B$3:$B$5,,-1)-_xlfn.XLOOKUP(E8,价格!$A$3:$A$5,价格!$C$3:$C$5,,-1)</f>
        <v>32.064</v>
      </c>
      <c r="L8" s="21">
        <f t="shared" ca="1" si="5"/>
        <v>42.86</v>
      </c>
    </row>
    <row r="9" spans="1:12" s="20" customFormat="1" x14ac:dyDescent="0.3">
      <c r="A9" s="18">
        <f t="shared" ca="1" si="6"/>
        <v>43757</v>
      </c>
      <c r="B9" s="19">
        <f t="shared" ca="1" si="0"/>
        <v>0.64861111111111114</v>
      </c>
      <c r="C9" s="20" t="str">
        <f t="shared" ref="C9" ca="1" si="19">D8</f>
        <v>招商银行(东三环支行)</v>
      </c>
      <c r="D9" s="20" t="str">
        <f t="shared" ref="D9" ca="1" si="20">C8</f>
        <v>中国建筑第八工程局北京-东南门</v>
      </c>
      <c r="E9" s="22">
        <f t="shared" ref="E9" ca="1" si="21">E8+RANDBETWEEN(10,35)/10</f>
        <v>22.62</v>
      </c>
      <c r="F9" s="20" t="str">
        <f ca="1">IF(_xlfn.MINIFS(时间!A:A,时间!A:A,"&gt;="&amp;A9)-A9=0,"假期",TEXT(A9,"[$-zh-CN]aaa"))</f>
        <v>周六</v>
      </c>
      <c r="G9" s="20">
        <f t="shared" ca="1" si="2"/>
        <v>49.8</v>
      </c>
      <c r="H9" s="20">
        <f t="shared" ca="1" si="12"/>
        <v>27</v>
      </c>
      <c r="I9" s="19">
        <f t="shared" ca="1" si="13"/>
        <v>0.66736111111111107</v>
      </c>
      <c r="J9" s="22">
        <f ca="1">H9*价格!$B$6</f>
        <v>10.8</v>
      </c>
      <c r="K9" s="22">
        <v>40.049999999999997</v>
      </c>
      <c r="L9" s="22">
        <f t="shared" ca="1" si="5"/>
        <v>50.85</v>
      </c>
    </row>
    <row r="10" spans="1:12" x14ac:dyDescent="0.3">
      <c r="A10" s="15">
        <f t="shared" ref="A10" ca="1" si="22">A8+RANDBETWEEN(2,4)</f>
        <v>43760</v>
      </c>
      <c r="B10" s="16">
        <f t="shared" ref="B10" ca="1" si="23">TIME(RANDBETWEEN(13,15),RANDBETWEEN(0,59),RANDBETWEEN(0,59))</f>
        <v>0.66069444444444447</v>
      </c>
      <c r="C10" s="14" t="str">
        <f ca="1">OFFSET(出发到达!$A$1,RANDBETWEEN(1,4),0)</f>
        <v>中国建筑第八工程局北京-东南门</v>
      </c>
      <c r="D10" s="14" t="str">
        <f ca="1">OFFSET(出发到达!$A$1,0,RANDBETWEEN(1,5))</f>
        <v>荣宁园-南2门</v>
      </c>
      <c r="E10" s="21" cm="1">
        <f t="array" aca="1" ref="E10" ca="1">_xlfn.XLOOKUP(C10,出发到达!$A$2:$A$5,_xlfn.XLOOKUP(D10,出发到达!$B$1:$F$1,出发到达!$B$2:$F$5))+RANDBETWEEN(-100,300)/100</f>
        <v>16.79</v>
      </c>
      <c r="F10" s="17" t="str">
        <f ca="1">IF(_xlfn.MINIFS(时间!A:A,时间!A:A,"&gt;="&amp;A10)-A10=0,"假期",TEXT(A10,"[$-zh-CN]aaa"))</f>
        <v>周二</v>
      </c>
      <c r="G10" s="14">
        <f t="shared" ca="1" si="2"/>
        <v>48.8</v>
      </c>
      <c r="H10" s="14">
        <f t="shared" ca="1" si="12"/>
        <v>21</v>
      </c>
      <c r="I10" s="16">
        <f t="shared" ca="1" si="13"/>
        <v>0.67499999999999993</v>
      </c>
      <c r="J10" s="21">
        <f ca="1">H10*价格!$B$6</f>
        <v>8.4</v>
      </c>
      <c r="K10" s="21">
        <f ca="1">E10*_xlfn.XLOOKUP(E10,价格!$A$3:$A$5,价格!$B$3:$B$5,,-1)-_xlfn.XLOOKUP(E10,价格!$A$3:$A$5,价格!$C$3:$C$5,,-1)</f>
        <v>26.740499999999997</v>
      </c>
      <c r="L10" s="21">
        <f t="shared" ca="1" si="5"/>
        <v>35.14</v>
      </c>
    </row>
    <row r="11" spans="1:12" s="20" customFormat="1" x14ac:dyDescent="0.3">
      <c r="A11" s="18">
        <f t="shared" ca="1" si="6"/>
        <v>43760</v>
      </c>
      <c r="B11" s="19">
        <f t="shared" ca="1" si="0"/>
        <v>0.69930555555555562</v>
      </c>
      <c r="C11" s="20" t="str">
        <f t="shared" ref="C11" ca="1" si="24">D10</f>
        <v>荣宁园-南2门</v>
      </c>
      <c r="D11" s="20" t="str">
        <f t="shared" ref="D11" ca="1" si="25">C10</f>
        <v>中国建筑第八工程局北京-东南门</v>
      </c>
      <c r="E11" s="22">
        <f t="shared" ref="E11" ca="1" si="26">E10+RANDBETWEEN(10,35)/10</f>
        <v>18.489999999999998</v>
      </c>
      <c r="F11" s="20" t="str">
        <f ca="1">IF(_xlfn.MINIFS(时间!A:A,时间!A:A,"&gt;="&amp;A11)-A11=0,"假期",TEXT(A11,"[$-zh-CN]aaa"))</f>
        <v>周二</v>
      </c>
      <c r="G11" s="20">
        <f t="shared" ca="1" si="2"/>
        <v>47.5</v>
      </c>
      <c r="H11" s="20">
        <f t="shared" ca="1" si="12"/>
        <v>23</v>
      </c>
      <c r="I11" s="19">
        <f t="shared" ca="1" si="13"/>
        <v>0.71527777777777779</v>
      </c>
      <c r="J11" s="22">
        <f ca="1">H11*价格!$B$6</f>
        <v>9.2000000000000011</v>
      </c>
      <c r="K11" s="22">
        <v>41.05</v>
      </c>
      <c r="L11" s="22">
        <f t="shared" ca="1" si="5"/>
        <v>50.25</v>
      </c>
    </row>
    <row r="12" spans="1:12" x14ac:dyDescent="0.3">
      <c r="A12" s="15">
        <f t="shared" ref="A12" ca="1" si="27">A10+RANDBETWEEN(2,4)</f>
        <v>43762</v>
      </c>
      <c r="B12" s="16">
        <f t="shared" ref="B12" ca="1" si="28">TIME(RANDBETWEEN(13,15),RANDBETWEEN(0,59),RANDBETWEEN(0,59))</f>
        <v>0.59478009259259257</v>
      </c>
      <c r="C12" s="14" t="str">
        <f ca="1">OFFSET(出发到达!$A$1,RANDBETWEEN(1,4),0)</f>
        <v>中国建筑第八工程局北京-东南门</v>
      </c>
      <c r="D12" s="14" t="str">
        <f ca="1">OFFSET(出发到达!$A$1,0,RANDBETWEEN(1,5))</f>
        <v>北京市建筑工程专业劳务发包承包交易中心</v>
      </c>
      <c r="E12" s="21" cm="1">
        <f t="array" aca="1" ref="E12" ca="1">_xlfn.XLOOKUP(C12,出发到达!$A$2:$A$5,_xlfn.XLOOKUP(D12,出发到达!$B$1:$F$1,出发到达!$B$2:$F$5))+RANDBETWEEN(-100,300)/100</f>
        <v>16.21</v>
      </c>
      <c r="F12" s="17" t="str">
        <f ca="1">IF(_xlfn.MINIFS(时间!A:A,时间!A:A,"&gt;="&amp;A12)-A12=0,"假期",TEXT(A12,"[$-zh-CN]aaa"))</f>
        <v>周四</v>
      </c>
      <c r="G12" s="14">
        <f t="shared" ca="1" si="2"/>
        <v>49.4</v>
      </c>
      <c r="H12" s="14">
        <f t="shared" ca="1" si="12"/>
        <v>20</v>
      </c>
      <c r="I12" s="16">
        <f t="shared" ca="1" si="13"/>
        <v>0.60833333333333328</v>
      </c>
      <c r="J12" s="21">
        <f ca="1">H12*价格!$B$6</f>
        <v>8</v>
      </c>
      <c r="K12" s="21">
        <f ca="1">E12*_xlfn.XLOOKUP(E12,价格!$A$3:$A$5,价格!$B$3:$B$5,,-1)-_xlfn.XLOOKUP(E12,价格!$A$3:$A$5,价格!$C$3:$C$5,,-1)</f>
        <v>25.609500000000001</v>
      </c>
      <c r="L12" s="21">
        <f t="shared" ca="1" si="5"/>
        <v>33.61</v>
      </c>
    </row>
    <row r="13" spans="1:12" s="20" customFormat="1" x14ac:dyDescent="0.3">
      <c r="A13" s="18">
        <f t="shared" ca="1" si="6"/>
        <v>43762</v>
      </c>
      <c r="B13" s="19">
        <f t="shared" ca="1" si="0"/>
        <v>0.65138888888888891</v>
      </c>
      <c r="C13" s="20" t="str">
        <f t="shared" ref="C13" ca="1" si="29">D12</f>
        <v>北京市建筑工程专业劳务发包承包交易中心</v>
      </c>
      <c r="D13" s="20" t="str">
        <f t="shared" ref="D13" ca="1" si="30">C12</f>
        <v>中国建筑第八工程局北京-东南门</v>
      </c>
      <c r="E13" s="22">
        <f t="shared" ref="E13" ca="1" si="31">E12+RANDBETWEEN(10,35)/10</f>
        <v>18.61</v>
      </c>
      <c r="F13" s="20" t="str">
        <f ca="1">IF(_xlfn.MINIFS(时间!A:A,时间!A:A,"&gt;="&amp;A13)-A13=0,"假期",TEXT(A13,"[$-zh-CN]aaa"))</f>
        <v>周四</v>
      </c>
      <c r="G13" s="20">
        <f t="shared" ca="1" si="2"/>
        <v>43.5</v>
      </c>
      <c r="H13" s="20">
        <f t="shared" ca="1" si="12"/>
        <v>26</v>
      </c>
      <c r="I13" s="19">
        <f t="shared" ca="1" si="13"/>
        <v>0.6694444444444444</v>
      </c>
      <c r="J13" s="22">
        <f ca="1">H13*价格!$B$6</f>
        <v>10.4</v>
      </c>
      <c r="K13" s="22">
        <v>42.05</v>
      </c>
      <c r="L13" s="22">
        <f t="shared" ca="1" si="5"/>
        <v>52.45</v>
      </c>
    </row>
    <row r="14" spans="1:12" x14ac:dyDescent="0.3">
      <c r="A14" s="15">
        <f t="shared" ref="A14" ca="1" si="32">A12+RANDBETWEEN(2,4)</f>
        <v>43765</v>
      </c>
      <c r="B14" s="16">
        <f t="shared" ref="B14" ca="1" si="33">TIME(RANDBETWEEN(13,15),RANDBETWEEN(0,59),RANDBETWEEN(0,59))</f>
        <v>0.60223379629629636</v>
      </c>
      <c r="C14" s="14" t="str">
        <f ca="1">OFFSET(出发到达!$A$1,RANDBETWEEN(1,4),0)</f>
        <v>远大园一区-东南门</v>
      </c>
      <c r="D14" s="14" t="str">
        <f ca="1">OFFSET(出发到达!$A$1,0,RANDBETWEEN(1,5))</f>
        <v>北京市建筑工程专业劳务发包承包交易中心</v>
      </c>
      <c r="E14" s="21" cm="1">
        <f t="array" aca="1" ref="E14" ca="1">_xlfn.XLOOKUP(C14,出发到达!$A$2:$A$5,_xlfn.XLOOKUP(D14,出发到达!$B$1:$F$1,出发到达!$B$2:$F$5))+RANDBETWEEN(-100,300)/100</f>
        <v>15.84</v>
      </c>
      <c r="F14" s="17" t="str">
        <f ca="1">IF(_xlfn.MINIFS(时间!A:A,时间!A:A,"&gt;="&amp;A14)-A14=0,"假期",TEXT(A14,"[$-zh-CN]aaa"))</f>
        <v>周日</v>
      </c>
      <c r="G14" s="14">
        <f t="shared" ca="1" si="2"/>
        <v>44.5</v>
      </c>
      <c r="H14" s="14">
        <f t="shared" ca="1" si="12"/>
        <v>21</v>
      </c>
      <c r="I14" s="16">
        <f t="shared" ca="1" si="13"/>
        <v>0.6166666666666667</v>
      </c>
      <c r="J14" s="21">
        <f ca="1">H14*价格!$B$6</f>
        <v>8.4</v>
      </c>
      <c r="K14" s="21">
        <f ca="1">E14*_xlfn.XLOOKUP(E14,价格!$A$3:$A$5,价格!$B$3:$B$5,,-1)-_xlfn.XLOOKUP(E14,价格!$A$3:$A$5,价格!$C$3:$C$5,,-1)</f>
        <v>24.887999999999998</v>
      </c>
      <c r="L14" s="21">
        <f t="shared" ca="1" si="5"/>
        <v>33.29</v>
      </c>
    </row>
    <row r="15" spans="1:12" s="20" customFormat="1" x14ac:dyDescent="0.3">
      <c r="A15" s="18">
        <f t="shared" ca="1" si="6"/>
        <v>43765</v>
      </c>
      <c r="B15" s="19">
        <f t="shared" ca="1" si="0"/>
        <v>0.64097222222222217</v>
      </c>
      <c r="C15" s="20" t="str">
        <f t="shared" ref="C15" ca="1" si="34">D14</f>
        <v>北京市建筑工程专业劳务发包承包交易中心</v>
      </c>
      <c r="D15" s="20" t="str">
        <f t="shared" ref="D15" ca="1" si="35">C14</f>
        <v>远大园一区-东南门</v>
      </c>
      <c r="E15" s="22">
        <f t="shared" ref="E15" ca="1" si="36">E14+RANDBETWEEN(10,35)/10</f>
        <v>18.440000000000001</v>
      </c>
      <c r="F15" s="20" t="str">
        <f ca="1">IF(_xlfn.MINIFS(时间!A:A,时间!A:A,"&gt;="&amp;A15)-A15=0,"假期",TEXT(A15,"[$-zh-CN]aaa"))</f>
        <v>周日</v>
      </c>
      <c r="G15" s="20">
        <f t="shared" ca="1" si="2"/>
        <v>44.6</v>
      </c>
      <c r="H15" s="20">
        <f t="shared" ca="1" si="12"/>
        <v>25</v>
      </c>
      <c r="I15" s="19">
        <f t="shared" ca="1" si="13"/>
        <v>0.65833333333333333</v>
      </c>
      <c r="J15" s="22">
        <f ca="1">H15*价格!$B$6</f>
        <v>10</v>
      </c>
      <c r="K15" s="22">
        <v>43.05</v>
      </c>
      <c r="L15" s="22">
        <f t="shared" ca="1" si="5"/>
        <v>53.05</v>
      </c>
    </row>
    <row r="16" spans="1:12" x14ac:dyDescent="0.3">
      <c r="A16" s="15">
        <f t="shared" ref="A16" ca="1" si="37">A14+RANDBETWEEN(2,4)</f>
        <v>43767</v>
      </c>
      <c r="B16" s="16">
        <f t="shared" ref="B16" ca="1" si="38">TIME(RANDBETWEEN(13,15),RANDBETWEEN(0,59),RANDBETWEEN(0,59))</f>
        <v>0.60420138888888886</v>
      </c>
      <c r="C16" s="14" t="str">
        <f ca="1">OFFSET(出发到达!$A$1,RANDBETWEEN(1,4),0)</f>
        <v>中国建筑第八工程局有限公司华北分局</v>
      </c>
      <c r="D16" s="14" t="str">
        <f ca="1">OFFSET(出发到达!$A$1,0,RANDBETWEEN(1,5))</f>
        <v>白纸坊北京市建筑工程专业劳务发包承包交易中心</v>
      </c>
      <c r="E16" s="21" cm="1">
        <f t="array" aca="1" ref="E16" ca="1">_xlfn.XLOOKUP(C16,出发到达!$A$2:$A$5,_xlfn.XLOOKUP(D16,出发到达!$B$1:$F$1,出发到达!$B$2:$F$5))+RANDBETWEEN(-100,300)/100</f>
        <v>16.420000000000002</v>
      </c>
      <c r="F16" s="17" t="str">
        <f ca="1">IF(_xlfn.MINIFS(时间!A:A,时间!A:A,"&gt;="&amp;A16)-A16=0,"假期",TEXT(A16,"[$-zh-CN]aaa"))</f>
        <v>周二</v>
      </c>
      <c r="G16" s="14">
        <f t="shared" ca="1" si="2"/>
        <v>42.3</v>
      </c>
      <c r="H16" s="14">
        <f t="shared" ca="1" si="12"/>
        <v>23</v>
      </c>
      <c r="I16" s="16">
        <f t="shared" ca="1" si="13"/>
        <v>0.62013888888888891</v>
      </c>
      <c r="J16" s="21">
        <f ca="1">H16*价格!$B$6</f>
        <v>9.2000000000000011</v>
      </c>
      <c r="K16" s="21">
        <f ca="1">E16*_xlfn.XLOOKUP(E16,价格!$A$3:$A$5,价格!$B$3:$B$5,,-1)-_xlfn.XLOOKUP(E16,价格!$A$3:$A$5,价格!$C$3:$C$5,,-1)</f>
        <v>26.019000000000005</v>
      </c>
      <c r="L16" s="21">
        <f t="shared" ca="1" si="5"/>
        <v>35.22</v>
      </c>
    </row>
    <row r="17" spans="1:12" s="20" customFormat="1" x14ac:dyDescent="0.3">
      <c r="A17" s="18">
        <f t="shared" ca="1" si="6"/>
        <v>43767</v>
      </c>
      <c r="B17" s="19">
        <f t="shared" ca="1" si="0"/>
        <v>0.64374999999999993</v>
      </c>
      <c r="C17" s="20" t="str">
        <f t="shared" ref="C17" ca="1" si="39">D16</f>
        <v>白纸坊北京市建筑工程专业劳务发包承包交易中心</v>
      </c>
      <c r="D17" s="20" t="str">
        <f t="shared" ref="D17" ca="1" si="40">C16</f>
        <v>中国建筑第八工程局有限公司华北分局</v>
      </c>
      <c r="E17" s="22">
        <f t="shared" ref="E17" ca="1" si="41">E16+RANDBETWEEN(10,35)/10</f>
        <v>19.220000000000002</v>
      </c>
      <c r="F17" s="20" t="str">
        <f ca="1">IF(_xlfn.MINIFS(时间!A:A,时间!A:A,"&gt;="&amp;A17)-A17=0,"假期",TEXT(A17,"[$-zh-CN]aaa"))</f>
        <v>周二</v>
      </c>
      <c r="G17" s="20">
        <f t="shared" ca="1" si="2"/>
        <v>38.6</v>
      </c>
      <c r="H17" s="20">
        <f t="shared" ca="1" si="12"/>
        <v>30</v>
      </c>
      <c r="I17" s="19">
        <f t="shared" ca="1" si="13"/>
        <v>0.6645833333333333</v>
      </c>
      <c r="J17" s="22">
        <f ca="1">H17*价格!$B$6</f>
        <v>12</v>
      </c>
      <c r="K17" s="22">
        <v>44.05</v>
      </c>
      <c r="L17" s="22">
        <f t="shared" ca="1" si="5"/>
        <v>56.05</v>
      </c>
    </row>
    <row r="18" spans="1:12" x14ac:dyDescent="0.3">
      <c r="A18" s="15">
        <f t="shared" ref="A18" ca="1" si="42">A16+RANDBETWEEN(2,4)</f>
        <v>43769</v>
      </c>
      <c r="B18" s="16">
        <f t="shared" ref="B18" ca="1" si="43">TIME(RANDBETWEEN(13,15),RANDBETWEEN(0,59),RANDBETWEEN(0,59))</f>
        <v>0.61255787037037035</v>
      </c>
      <c r="C18" s="14" t="str">
        <f ca="1">OFFSET(出发到达!$A$1,RANDBETWEEN(1,4),0)</f>
        <v>中国建筑第八工程局北京-东南门</v>
      </c>
      <c r="D18" s="14" t="str">
        <f ca="1">OFFSET(出发到达!$A$1,0,RANDBETWEEN(1,5))</f>
        <v>招商银行(东三环支行)</v>
      </c>
      <c r="E18" s="21" cm="1">
        <f t="array" aca="1" ref="E18" ca="1">_xlfn.XLOOKUP(C18,出发到达!$A$2:$A$5,_xlfn.XLOOKUP(D18,出发到达!$B$1:$F$1,出发到达!$B$2:$F$5))+RANDBETWEEN(-100,300)/100</f>
        <v>17.89</v>
      </c>
      <c r="F18" s="17" t="str">
        <f ca="1">IF(_xlfn.MINIFS(时间!A:A,时间!A:A,"&gt;="&amp;A18)-A18=0,"假期",TEXT(A18,"[$-zh-CN]aaa"))</f>
        <v>周四</v>
      </c>
      <c r="G18" s="14">
        <f t="shared" ca="1" si="2"/>
        <v>45.4</v>
      </c>
      <c r="H18" s="14">
        <f t="shared" ca="1" si="12"/>
        <v>24</v>
      </c>
      <c r="I18" s="16">
        <f t="shared" ca="1" si="13"/>
        <v>0.62916666666666665</v>
      </c>
      <c r="J18" s="21">
        <f ca="1">H18*价格!$B$6</f>
        <v>9.6000000000000014</v>
      </c>
      <c r="K18" s="21">
        <f ca="1">E18*_xlfn.XLOOKUP(E18,价格!$A$3:$A$5,价格!$B$3:$B$5,,-1)-_xlfn.XLOOKUP(E18,价格!$A$3:$A$5,价格!$C$3:$C$5,,-1)</f>
        <v>28.8855</v>
      </c>
      <c r="L18" s="21">
        <f t="shared" ca="1" si="5"/>
        <v>38.49</v>
      </c>
    </row>
    <row r="19" spans="1:12" s="20" customFormat="1" x14ac:dyDescent="0.3">
      <c r="A19" s="18">
        <f t="shared" ca="1" si="6"/>
        <v>43769</v>
      </c>
      <c r="B19" s="19">
        <f t="shared" ca="1" si="0"/>
        <v>0.65833333333333333</v>
      </c>
      <c r="C19" s="20" t="str">
        <f t="shared" ref="C19" ca="1" si="44">D18</f>
        <v>招商银行(东三环支行)</v>
      </c>
      <c r="D19" s="20" t="str">
        <f t="shared" ref="D19" ca="1" si="45">C18</f>
        <v>中国建筑第八工程局北京-东南门</v>
      </c>
      <c r="E19" s="22">
        <f t="shared" ref="E19" ca="1" si="46">E18+RANDBETWEEN(10,35)/10</f>
        <v>20.990000000000002</v>
      </c>
      <c r="F19" s="20" t="str">
        <f ca="1">IF(_xlfn.MINIFS(时间!A:A,时间!A:A,"&gt;="&amp;A19)-A19=0,"假期",TEXT(A19,"[$-zh-CN]aaa"))</f>
        <v>周四</v>
      </c>
      <c r="G19" s="20">
        <f t="shared" ca="1" si="2"/>
        <v>39.6</v>
      </c>
      <c r="H19" s="20">
        <f t="shared" ca="1" si="12"/>
        <v>32</v>
      </c>
      <c r="I19" s="19">
        <f t="shared" ca="1" si="13"/>
        <v>0.68055555555555547</v>
      </c>
      <c r="J19" s="22">
        <f ca="1">H19*价格!$B$6</f>
        <v>12.8</v>
      </c>
      <c r="K19" s="22">
        <v>45.05</v>
      </c>
      <c r="L19" s="22">
        <f t="shared" ca="1" si="5"/>
        <v>57.85</v>
      </c>
    </row>
    <row r="20" spans="1:12" x14ac:dyDescent="0.3">
      <c r="A20" s="15">
        <f t="shared" ref="A20" ca="1" si="47">A18+RANDBETWEEN(2,4)</f>
        <v>43772</v>
      </c>
      <c r="B20" s="16">
        <f t="shared" ref="B20" ca="1" si="48">TIME(RANDBETWEEN(13,15),RANDBETWEEN(0,59),RANDBETWEEN(0,59))</f>
        <v>0.61488425925925927</v>
      </c>
      <c r="C20" s="14" t="str">
        <f ca="1">OFFSET(出发到达!$A$1,RANDBETWEEN(1,4),0)</f>
        <v>远大园一区-东南门</v>
      </c>
      <c r="D20" s="14" t="str">
        <f ca="1">OFFSET(出发到达!$A$1,0,RANDBETWEEN(1,5))</f>
        <v>白纸坊北京市建筑工程专业劳务发包承包交易中心</v>
      </c>
      <c r="E20" s="21" cm="1">
        <f t="array" aca="1" ref="E20" ca="1">_xlfn.XLOOKUP(C20,出发到达!$A$2:$A$5,_xlfn.XLOOKUP(D20,出发到达!$B$1:$F$1,出发到达!$B$2:$F$5))+RANDBETWEEN(-100,300)/100</f>
        <v>17.25</v>
      </c>
      <c r="F20" s="17" t="str">
        <f ca="1">IF(_xlfn.MINIFS(时间!A:A,时间!A:A,"&gt;="&amp;A20)-A20=0,"假期",TEXT(A20,"[$-zh-CN]aaa"))</f>
        <v>周日</v>
      </c>
      <c r="G20" s="14">
        <f t="shared" ca="1" si="2"/>
        <v>41.5</v>
      </c>
      <c r="H20" s="14">
        <f t="shared" ca="1" si="12"/>
        <v>25</v>
      </c>
      <c r="I20" s="16">
        <f t="shared" ca="1" si="13"/>
        <v>0.63194444444444442</v>
      </c>
      <c r="J20" s="21">
        <f ca="1">H20*价格!$B$6</f>
        <v>10</v>
      </c>
      <c r="K20" s="21">
        <f ca="1">E20*_xlfn.XLOOKUP(E20,价格!$A$3:$A$5,价格!$B$3:$B$5,,-1)-_xlfn.XLOOKUP(E20,价格!$A$3:$A$5,价格!$C$3:$C$5,,-1)</f>
        <v>27.637499999999996</v>
      </c>
      <c r="L20" s="21">
        <f t="shared" ca="1" si="5"/>
        <v>37.64</v>
      </c>
    </row>
    <row r="21" spans="1:12" s="20" customFormat="1" x14ac:dyDescent="0.3">
      <c r="A21" s="18">
        <f t="shared" ca="1" si="6"/>
        <v>43772</v>
      </c>
      <c r="B21" s="19">
        <f t="shared" ca="1" si="0"/>
        <v>0.66875000000000007</v>
      </c>
      <c r="C21" s="20" t="str">
        <f t="shared" ref="C21" ca="1" si="49">D20</f>
        <v>白纸坊北京市建筑工程专业劳务发包承包交易中心</v>
      </c>
      <c r="D21" s="20" t="str">
        <f t="shared" ref="D21" ca="1" si="50">C20</f>
        <v>远大园一区-东南门</v>
      </c>
      <c r="E21" s="22">
        <f t="shared" ref="E21" ca="1" si="51">E20+RANDBETWEEN(10,35)/10</f>
        <v>19.850000000000001</v>
      </c>
      <c r="F21" s="20" t="str">
        <f ca="1">IF(_xlfn.MINIFS(时间!A:A,时间!A:A,"&gt;="&amp;A21)-A21=0,"假期",TEXT(A21,"[$-zh-CN]aaa"))</f>
        <v>周日</v>
      </c>
      <c r="G21" s="20">
        <f t="shared" ca="1" si="2"/>
        <v>44.8</v>
      </c>
      <c r="H21" s="20">
        <f t="shared" ca="1" si="12"/>
        <v>27</v>
      </c>
      <c r="I21" s="19">
        <f t="shared" ca="1" si="13"/>
        <v>0.6875</v>
      </c>
      <c r="J21" s="22">
        <f ca="1">H21*价格!$B$6</f>
        <v>10.8</v>
      </c>
      <c r="K21" s="22">
        <v>46.05</v>
      </c>
      <c r="L21" s="22">
        <f t="shared" ca="1" si="5"/>
        <v>56.85</v>
      </c>
    </row>
    <row r="22" spans="1:12" x14ac:dyDescent="0.3">
      <c r="A22" s="15">
        <f t="shared" ref="A22" ca="1" si="52">A20+RANDBETWEEN(2,4)</f>
        <v>43775</v>
      </c>
      <c r="B22" s="16">
        <f t="shared" ref="B22" ca="1" si="53">TIME(RANDBETWEEN(13,15),RANDBETWEEN(0,59),RANDBETWEEN(0,59))</f>
        <v>0.58434027777777775</v>
      </c>
      <c r="C22" s="14" t="str">
        <f ca="1">OFFSET(出发到达!$A$1,RANDBETWEEN(1,4),0)</f>
        <v>中国建筑第八工程局北京-东南门</v>
      </c>
      <c r="D22" s="14" t="str">
        <f ca="1">OFFSET(出发到达!$A$1,0,RANDBETWEEN(1,5))</f>
        <v>中国旅贸大厦-西北门</v>
      </c>
      <c r="E22" s="21" cm="1">
        <f t="array" aca="1" ref="E22" ca="1">_xlfn.XLOOKUP(C22,出发到达!$A$2:$A$5,_xlfn.XLOOKUP(D22,出发到达!$B$1:$F$1,出发到达!$B$2:$F$5))+RANDBETWEEN(-100,300)/100</f>
        <v>20.63</v>
      </c>
      <c r="F22" s="17" t="str">
        <f ca="1">IF(_xlfn.MINIFS(时间!A:A,时间!A:A,"&gt;="&amp;A22)-A22=0,"假期",TEXT(A22,"[$-zh-CN]aaa"))</f>
        <v>周三</v>
      </c>
      <c r="G22" s="14">
        <f t="shared" ca="1" si="2"/>
        <v>41.8</v>
      </c>
      <c r="H22" s="14">
        <f t="shared" ca="1" si="12"/>
        <v>30</v>
      </c>
      <c r="I22" s="16">
        <f t="shared" ca="1" si="13"/>
        <v>0.60486111111111118</v>
      </c>
      <c r="J22" s="21">
        <f ca="1">H22*价格!$B$6</f>
        <v>12</v>
      </c>
      <c r="K22" s="21">
        <f ca="1">E22*_xlfn.XLOOKUP(E22,价格!$A$3:$A$5,价格!$B$3:$B$5,,-1)-_xlfn.XLOOKUP(E22,价格!$A$3:$A$5,价格!$C$3:$C$5,,-1)</f>
        <v>34.228499999999997</v>
      </c>
      <c r="L22" s="21">
        <f t="shared" ca="1" si="5"/>
        <v>46.23</v>
      </c>
    </row>
    <row r="23" spans="1:12" s="20" customFormat="1" x14ac:dyDescent="0.3">
      <c r="A23" s="18">
        <f t="shared" ca="1" si="6"/>
        <v>43775</v>
      </c>
      <c r="B23" s="19">
        <f t="shared" ca="1" si="0"/>
        <v>0.64583333333333337</v>
      </c>
      <c r="C23" s="20" t="str">
        <f t="shared" ref="C23" ca="1" si="54">D22</f>
        <v>中国旅贸大厦-西北门</v>
      </c>
      <c r="D23" s="20" t="str">
        <f t="shared" ref="D23" ca="1" si="55">C22</f>
        <v>中国建筑第八工程局北京-东南门</v>
      </c>
      <c r="E23" s="22">
        <f t="shared" ref="E23" ca="1" si="56">E22+RANDBETWEEN(10,35)/10</f>
        <v>22.23</v>
      </c>
      <c r="F23" s="20" t="str">
        <f ca="1">IF(_xlfn.MINIFS(时间!A:A,时间!A:A,"&gt;="&amp;A23)-A23=0,"假期",TEXT(A23,"[$-zh-CN]aaa"))</f>
        <v>周三</v>
      </c>
      <c r="G23" s="20">
        <f t="shared" ca="1" si="2"/>
        <v>36.4</v>
      </c>
      <c r="H23" s="20">
        <f t="shared" ca="1" si="12"/>
        <v>37</v>
      </c>
      <c r="I23" s="19">
        <f t="shared" ca="1" si="13"/>
        <v>0.67152777777777783</v>
      </c>
      <c r="J23" s="22">
        <f ca="1">H23*价格!$B$6</f>
        <v>14.8</v>
      </c>
      <c r="K23" s="22">
        <v>47.05</v>
      </c>
      <c r="L23" s="22">
        <f t="shared" ca="1" si="5"/>
        <v>61.85</v>
      </c>
    </row>
    <row r="24" spans="1:12" x14ac:dyDescent="0.3">
      <c r="A24" s="15">
        <f t="shared" ref="A24" ca="1" si="57">A22+RANDBETWEEN(2,4)</f>
        <v>43779</v>
      </c>
      <c r="B24" s="16">
        <f t="shared" ref="B24" ca="1" si="58">TIME(RANDBETWEEN(13,15),RANDBETWEEN(0,59),RANDBETWEEN(0,59))</f>
        <v>0.65564814814814809</v>
      </c>
      <c r="C24" s="14" t="str">
        <f ca="1">OFFSET(出发到达!$A$1,RANDBETWEEN(1,4),0)</f>
        <v>远大园一区-东南门</v>
      </c>
      <c r="D24" s="14" t="str">
        <f ca="1">OFFSET(出发到达!$A$1,0,RANDBETWEEN(1,5))</f>
        <v>北京市建筑工程专业劳务发包承包交易中心</v>
      </c>
      <c r="E24" s="21" cm="1">
        <f t="array" aca="1" ref="E24" ca="1">_xlfn.XLOOKUP(C24,出发到达!$A$2:$A$5,_xlfn.XLOOKUP(D24,出发到达!$B$1:$F$1,出发到达!$B$2:$F$5))+RANDBETWEEN(-100,300)/100</f>
        <v>16.41</v>
      </c>
      <c r="F24" s="17" t="str">
        <f ca="1">IF(_xlfn.MINIFS(时间!A:A,时间!A:A,"&gt;="&amp;A24)-A24=0,"假期",TEXT(A24,"[$-zh-CN]aaa"))</f>
        <v>周日</v>
      </c>
      <c r="G24" s="14">
        <f t="shared" ca="1" si="2"/>
        <v>38.9</v>
      </c>
      <c r="H24" s="14">
        <f t="shared" ca="1" si="12"/>
        <v>25</v>
      </c>
      <c r="I24" s="16">
        <f t="shared" ca="1" si="13"/>
        <v>0.67291666666666661</v>
      </c>
      <c r="J24" s="21">
        <f ca="1">H24*价格!$B$6</f>
        <v>10</v>
      </c>
      <c r="K24" s="21">
        <f ca="1">E24*_xlfn.XLOOKUP(E24,价格!$A$3:$A$5,价格!$B$3:$B$5,,-1)-_xlfn.XLOOKUP(E24,价格!$A$3:$A$5,价格!$C$3:$C$5,,-1)</f>
        <v>25.999500000000001</v>
      </c>
      <c r="L24" s="21">
        <f t="shared" ca="1" si="5"/>
        <v>36</v>
      </c>
    </row>
    <row r="25" spans="1:12" s="20" customFormat="1" x14ac:dyDescent="0.3">
      <c r="A25" s="18">
        <f t="shared" ca="1" si="6"/>
        <v>43779</v>
      </c>
      <c r="B25" s="19">
        <f t="shared" ca="1" si="0"/>
        <v>0.69652777777777775</v>
      </c>
      <c r="C25" s="20" t="str">
        <f t="shared" ref="C25" ca="1" si="59">D24</f>
        <v>北京市建筑工程专业劳务发包承包交易中心</v>
      </c>
      <c r="D25" s="20" t="str">
        <f t="shared" ref="D25" ca="1" si="60">C24</f>
        <v>远大园一区-东南门</v>
      </c>
      <c r="E25" s="22">
        <f t="shared" ref="E25" ca="1" si="61">E24+RANDBETWEEN(10,35)/10</f>
        <v>18.91</v>
      </c>
      <c r="F25" s="20" t="str">
        <f ca="1">IF(_xlfn.MINIFS(时间!A:A,时间!A:A,"&gt;="&amp;A25)-A25=0,"假期",TEXT(A25,"[$-zh-CN]aaa"))</f>
        <v>周日</v>
      </c>
      <c r="G25" s="20">
        <f t="shared" ca="1" si="2"/>
        <v>36.299999999999997</v>
      </c>
      <c r="H25" s="20">
        <f t="shared" ca="1" si="12"/>
        <v>31</v>
      </c>
      <c r="I25" s="19">
        <f t="shared" ca="1" si="13"/>
        <v>0.71805555555555556</v>
      </c>
      <c r="J25" s="22">
        <f ca="1">H25*价格!$B$6</f>
        <v>12.4</v>
      </c>
      <c r="K25" s="22">
        <v>48.05</v>
      </c>
      <c r="L25" s="22">
        <f t="shared" ca="1" si="5"/>
        <v>60.45</v>
      </c>
    </row>
    <row r="26" spans="1:12" x14ac:dyDescent="0.3">
      <c r="A26" s="15">
        <f t="shared" ref="A26" ca="1" si="62">A24+RANDBETWEEN(2,4)</f>
        <v>43783</v>
      </c>
      <c r="B26" s="16">
        <f t="shared" ref="B26" ca="1" si="63">TIME(RANDBETWEEN(13,15),RANDBETWEEN(0,59),RANDBETWEEN(0,59))</f>
        <v>0.5728240740740741</v>
      </c>
      <c r="C26" s="14" t="str">
        <f ca="1">OFFSET(出发到达!$A$1,RANDBETWEEN(1,4),0)</f>
        <v>远大园一区-东南门</v>
      </c>
      <c r="D26" s="14" t="str">
        <f ca="1">OFFSET(出发到达!$A$1,0,RANDBETWEEN(1,5))</f>
        <v>招商银行(东三环支行)</v>
      </c>
      <c r="E26" s="21" cm="1">
        <f t="array" aca="1" ref="E26" ca="1">_xlfn.XLOOKUP(C26,出发到达!$A$2:$A$5,_xlfn.XLOOKUP(D26,出发到达!$B$1:$F$1,出发到达!$B$2:$F$5))+RANDBETWEEN(-100,300)/100</f>
        <v>19.32</v>
      </c>
      <c r="F26" s="17" t="str">
        <f ca="1">IF(_xlfn.MINIFS(时间!A:A,时间!A:A,"&gt;="&amp;A26)-A26=0,"假期",TEXT(A26,"[$-zh-CN]aaa"))</f>
        <v>周四</v>
      </c>
      <c r="G26" s="14">
        <f t="shared" ca="1" si="2"/>
        <v>43.4</v>
      </c>
      <c r="H26" s="14">
        <f t="shared" ca="1" si="12"/>
        <v>27</v>
      </c>
      <c r="I26" s="16">
        <f t="shared" ca="1" si="13"/>
        <v>0.59097222222222223</v>
      </c>
      <c r="J26" s="21">
        <f ca="1">H26*价格!$B$6</f>
        <v>10.8</v>
      </c>
      <c r="K26" s="21">
        <f ca="1">E26*_xlfn.XLOOKUP(E26,价格!$A$3:$A$5,价格!$B$3:$B$5,,-1)-_xlfn.XLOOKUP(E26,价格!$A$3:$A$5,价格!$C$3:$C$5,,-1)</f>
        <v>31.673999999999999</v>
      </c>
      <c r="L26" s="21">
        <f t="shared" ca="1" si="5"/>
        <v>42.47</v>
      </c>
    </row>
    <row r="27" spans="1:12" s="20" customFormat="1" x14ac:dyDescent="0.3">
      <c r="A27" s="18">
        <f t="shared" ca="1" si="6"/>
        <v>43783</v>
      </c>
      <c r="B27" s="19">
        <f t="shared" ca="1" si="0"/>
        <v>0.62222222222222223</v>
      </c>
      <c r="C27" s="20" t="str">
        <f t="shared" ref="C27" ca="1" si="64">D26</f>
        <v>招商银行(东三环支行)</v>
      </c>
      <c r="D27" s="20" t="str">
        <f t="shared" ref="D27" ca="1" si="65">C26</f>
        <v>远大园一区-东南门</v>
      </c>
      <c r="E27" s="22">
        <f t="shared" ref="E27" ca="1" si="66">E26+RANDBETWEEN(10,35)/10</f>
        <v>22.02</v>
      </c>
      <c r="F27" s="20" t="str">
        <f ca="1">IF(_xlfn.MINIFS(时间!A:A,时间!A:A,"&gt;="&amp;A27)-A27=0,"假期",TEXT(A27,"[$-zh-CN]aaa"))</f>
        <v>周四</v>
      </c>
      <c r="G27" s="20">
        <f t="shared" ca="1" si="2"/>
        <v>41.5</v>
      </c>
      <c r="H27" s="20">
        <f t="shared" ca="1" si="12"/>
        <v>32</v>
      </c>
      <c r="I27" s="19">
        <f t="shared" ca="1" si="13"/>
        <v>0.64444444444444449</v>
      </c>
      <c r="J27" s="22">
        <f ca="1">H27*价格!$B$6</f>
        <v>12.8</v>
      </c>
      <c r="K27" s="22">
        <v>39.049999999999997</v>
      </c>
      <c r="L27" s="22">
        <f t="shared" ca="1" si="5"/>
        <v>51.85</v>
      </c>
    </row>
    <row r="28" spans="1:12" x14ac:dyDescent="0.3">
      <c r="A28" s="15">
        <f t="shared" ref="A28" ca="1" si="67">A26+RANDBETWEEN(2,4)</f>
        <v>43786</v>
      </c>
      <c r="B28" s="16">
        <f t="shared" ref="B28" ca="1" si="68">TIME(RANDBETWEEN(13,15),RANDBETWEEN(0,59),RANDBETWEEN(0,59))</f>
        <v>0.60034722222222225</v>
      </c>
      <c r="C28" s="14" t="str">
        <f ca="1">OFFSET(出发到达!$A$1,RANDBETWEEN(1,4),0)</f>
        <v>中国建筑第八工程局北京-东南门</v>
      </c>
      <c r="D28" s="14" t="str">
        <f ca="1">OFFSET(出发到达!$A$1,0,RANDBETWEEN(1,5))</f>
        <v>中国旅贸大厦-西北门</v>
      </c>
      <c r="E28" s="21" cm="1">
        <f t="array" aca="1" ref="E28" ca="1">_xlfn.XLOOKUP(C28,出发到达!$A$2:$A$5,_xlfn.XLOOKUP(D28,出发到达!$B$1:$F$1,出发到达!$B$2:$F$5))+RANDBETWEEN(-100,300)/100</f>
        <v>17.489999999999998</v>
      </c>
      <c r="F28" s="17" t="str">
        <f ca="1">IF(_xlfn.MINIFS(时间!A:A,时间!A:A,"&gt;="&amp;A28)-A28=0,"假期",TEXT(A28,"[$-zh-CN]aaa"))</f>
        <v>周日</v>
      </c>
      <c r="G28" s="14">
        <f t="shared" ca="1" si="2"/>
        <v>47.2</v>
      </c>
      <c r="H28" s="14">
        <f t="shared" ref="H28:H59" ca="1" si="69">ROUND(E28/G28*60,0)</f>
        <v>22</v>
      </c>
      <c r="I28" s="16">
        <f t="shared" ref="I28:I59" ca="1" si="70">TIME(HOUR(B28),MINUTE(B28)+H28,0)</f>
        <v>0.61527777777777781</v>
      </c>
      <c r="J28" s="21">
        <f ca="1">H28*价格!$B$6</f>
        <v>8.8000000000000007</v>
      </c>
      <c r="K28" s="21">
        <f ca="1">E28*_xlfn.XLOOKUP(E28,价格!$A$3:$A$5,价格!$B$3:$B$5,,-1)-_xlfn.XLOOKUP(E28,价格!$A$3:$A$5,价格!$C$3:$C$5,,-1)</f>
        <v>28.105499999999999</v>
      </c>
      <c r="L28" s="21">
        <f t="shared" ca="1" si="5"/>
        <v>36.909999999999997</v>
      </c>
    </row>
    <row r="29" spans="1:12" s="20" customFormat="1" x14ac:dyDescent="0.3">
      <c r="A29" s="18">
        <f t="shared" ca="1" si="6"/>
        <v>43786</v>
      </c>
      <c r="B29" s="19">
        <f t="shared" ca="1" si="0"/>
        <v>0.64722222222222225</v>
      </c>
      <c r="C29" s="20" t="str">
        <f t="shared" ref="C29" ca="1" si="71">D28</f>
        <v>中国旅贸大厦-西北门</v>
      </c>
      <c r="D29" s="20" t="str">
        <f t="shared" ref="D29" ca="1" si="72">C28</f>
        <v>中国建筑第八工程局北京-东南门</v>
      </c>
      <c r="E29" s="22">
        <f t="shared" ref="E29" ca="1" si="73">E28+RANDBETWEEN(10,35)/10</f>
        <v>20.79</v>
      </c>
      <c r="F29" s="20" t="str">
        <f ca="1">IF(_xlfn.MINIFS(时间!A:A,时间!A:A,"&gt;="&amp;A29)-A29=0,"假期",TEXT(A29,"[$-zh-CN]aaa"))</f>
        <v>周日</v>
      </c>
      <c r="G29" s="20">
        <f t="shared" ca="1" si="2"/>
        <v>46.1</v>
      </c>
      <c r="H29" s="20">
        <f t="shared" ca="1" si="69"/>
        <v>27</v>
      </c>
      <c r="I29" s="19">
        <f t="shared" ca="1" si="70"/>
        <v>0.66597222222222219</v>
      </c>
      <c r="J29" s="22">
        <f ca="1">H29*价格!$B$6</f>
        <v>10.8</v>
      </c>
      <c r="K29" s="22">
        <v>40.049999999999997</v>
      </c>
      <c r="L29" s="22">
        <f t="shared" ca="1" si="5"/>
        <v>50.85</v>
      </c>
    </row>
    <row r="30" spans="1:12" x14ac:dyDescent="0.3">
      <c r="A30" s="15">
        <f t="shared" ref="A30" ca="1" si="74">A28+RANDBETWEEN(2,4)</f>
        <v>43790</v>
      </c>
      <c r="B30" s="16">
        <f t="shared" ref="B30" ca="1" si="75">TIME(RANDBETWEEN(13,15),RANDBETWEEN(0,59),RANDBETWEEN(0,59))</f>
        <v>0.5449074074074074</v>
      </c>
      <c r="C30" s="14" t="str">
        <f ca="1">OFFSET(出发到达!$A$1,RANDBETWEEN(1,4),0)</f>
        <v>中国建筑第八工程局有限公司华北分局</v>
      </c>
      <c r="D30" s="14" t="str">
        <f ca="1">OFFSET(出发到达!$A$1,0,RANDBETWEEN(1,5))</f>
        <v>招商银行(东三环支行)</v>
      </c>
      <c r="E30" s="21" cm="1">
        <f t="array" aca="1" ref="E30" ca="1">_xlfn.XLOOKUP(C30,出发到达!$A$2:$A$5,_xlfn.XLOOKUP(D30,出发到达!$B$1:$F$1,出发到达!$B$2:$F$5))+RANDBETWEEN(-100,300)/100</f>
        <v>17.22</v>
      </c>
      <c r="F30" s="17" t="str">
        <f ca="1">IF(_xlfn.MINIFS(时间!A:A,时间!A:A,"&gt;="&amp;A30)-A30=0,"假期",TEXT(A30,"[$-zh-CN]aaa"))</f>
        <v>周四</v>
      </c>
      <c r="G30" s="14">
        <f t="shared" ca="1" si="2"/>
        <v>45</v>
      </c>
      <c r="H30" s="14">
        <f t="shared" ca="1" si="69"/>
        <v>23</v>
      </c>
      <c r="I30" s="16">
        <f t="shared" ca="1" si="70"/>
        <v>0.56041666666666667</v>
      </c>
      <c r="J30" s="21">
        <f ca="1">H30*价格!$B$6</f>
        <v>9.2000000000000011</v>
      </c>
      <c r="K30" s="21">
        <f ca="1">E30*_xlfn.XLOOKUP(E30,价格!$A$3:$A$5,价格!$B$3:$B$5,,-1)-_xlfn.XLOOKUP(E30,价格!$A$3:$A$5,价格!$C$3:$C$5,,-1)</f>
        <v>27.578999999999994</v>
      </c>
      <c r="L30" s="21">
        <f t="shared" ca="1" si="5"/>
        <v>36.78</v>
      </c>
    </row>
    <row r="31" spans="1:12" s="20" customFormat="1" x14ac:dyDescent="0.3">
      <c r="A31" s="18">
        <f t="shared" ca="1" si="6"/>
        <v>43790</v>
      </c>
      <c r="B31" s="19">
        <f t="shared" ca="1" si="0"/>
        <v>0.59791666666666665</v>
      </c>
      <c r="C31" s="20" t="str">
        <f t="shared" ref="C31" ca="1" si="76">D30</f>
        <v>招商银行(东三环支行)</v>
      </c>
      <c r="D31" s="20" t="str">
        <f t="shared" ref="D31" ca="1" si="77">C30</f>
        <v>中国建筑第八工程局有限公司华北分局</v>
      </c>
      <c r="E31" s="22">
        <f t="shared" ref="E31" ca="1" si="78">E30+RANDBETWEEN(10,35)/10</f>
        <v>19.32</v>
      </c>
      <c r="F31" s="20" t="str">
        <f ca="1">IF(_xlfn.MINIFS(时间!A:A,时间!A:A,"&gt;="&amp;A31)-A31=0,"假期",TEXT(A31,"[$-zh-CN]aaa"))</f>
        <v>周四</v>
      </c>
      <c r="G31" s="20">
        <f t="shared" ca="1" si="2"/>
        <v>43.2</v>
      </c>
      <c r="H31" s="20">
        <f t="shared" ca="1" si="69"/>
        <v>27</v>
      </c>
      <c r="I31" s="19">
        <f t="shared" ca="1" si="70"/>
        <v>0.6166666666666667</v>
      </c>
      <c r="J31" s="22">
        <f ca="1">H31*价格!$B$6</f>
        <v>10.8</v>
      </c>
      <c r="K31" s="22">
        <v>41.05</v>
      </c>
      <c r="L31" s="22">
        <f t="shared" ca="1" si="5"/>
        <v>51.85</v>
      </c>
    </row>
    <row r="32" spans="1:12" x14ac:dyDescent="0.3">
      <c r="A32" s="15">
        <f t="shared" ref="A32" ca="1" si="79">A30+RANDBETWEEN(2,4)</f>
        <v>43792</v>
      </c>
      <c r="B32" s="16">
        <f t="shared" ref="B32" ca="1" si="80">TIME(RANDBETWEEN(13,15),RANDBETWEEN(0,59),RANDBETWEEN(0,59))</f>
        <v>0.54708333333333337</v>
      </c>
      <c r="C32" s="14" t="str">
        <f ca="1">OFFSET(出发到达!$A$1,RANDBETWEEN(1,4),0)</f>
        <v>中国工商银行(北京世纪城支行)</v>
      </c>
      <c r="D32" s="14" t="str">
        <f ca="1">OFFSET(出发到达!$A$1,0,RANDBETWEEN(1,5))</f>
        <v>中国旅贸大厦-西北门</v>
      </c>
      <c r="E32" s="21" cm="1">
        <f t="array" aca="1" ref="E32" ca="1">_xlfn.XLOOKUP(C32,出发到达!$A$2:$A$5,_xlfn.XLOOKUP(D32,出发到达!$B$1:$F$1,出发到达!$B$2:$F$5))+RANDBETWEEN(-100,300)/100</f>
        <v>17.489999999999998</v>
      </c>
      <c r="F32" s="17" t="str">
        <f ca="1">IF(_xlfn.MINIFS(时间!A:A,时间!A:A,"&gt;="&amp;A32)-A32=0,"假期",TEXT(A32,"[$-zh-CN]aaa"))</f>
        <v>周六</v>
      </c>
      <c r="G32" s="14">
        <f t="shared" ca="1" si="2"/>
        <v>46.3</v>
      </c>
      <c r="H32" s="14">
        <f t="shared" ca="1" si="69"/>
        <v>23</v>
      </c>
      <c r="I32" s="16">
        <f t="shared" ca="1" si="70"/>
        <v>0.5625</v>
      </c>
      <c r="J32" s="21">
        <f ca="1">H32*价格!$B$6</f>
        <v>9.2000000000000011</v>
      </c>
      <c r="K32" s="21">
        <f ca="1">E32*_xlfn.XLOOKUP(E32,价格!$A$3:$A$5,价格!$B$3:$B$5,,-1)-_xlfn.XLOOKUP(E32,价格!$A$3:$A$5,价格!$C$3:$C$5,,-1)</f>
        <v>28.105499999999999</v>
      </c>
      <c r="L32" s="21">
        <f t="shared" ca="1" si="5"/>
        <v>37.31</v>
      </c>
    </row>
    <row r="33" spans="1:12" s="20" customFormat="1" x14ac:dyDescent="0.3">
      <c r="A33" s="18">
        <f t="shared" ca="1" si="6"/>
        <v>43792</v>
      </c>
      <c r="B33" s="19">
        <f t="shared" ca="1" si="0"/>
        <v>0.58611111111111114</v>
      </c>
      <c r="C33" s="20" t="str">
        <f t="shared" ref="C33" ca="1" si="81">D32</f>
        <v>中国旅贸大厦-西北门</v>
      </c>
      <c r="D33" s="20" t="str">
        <f t="shared" ref="D33" ca="1" si="82">C32</f>
        <v>中国工商银行(北京世纪城支行)</v>
      </c>
      <c r="E33" s="22">
        <f t="shared" ref="E33" ca="1" si="83">E32+RANDBETWEEN(10,35)/10</f>
        <v>19.389999999999997</v>
      </c>
      <c r="F33" s="20" t="str">
        <f ca="1">IF(_xlfn.MINIFS(时间!A:A,时间!A:A,"&gt;="&amp;A33)-A33=0,"假期",TEXT(A33,"[$-zh-CN]aaa"))</f>
        <v>周六</v>
      </c>
      <c r="G33" s="20">
        <f t="shared" ca="1" si="2"/>
        <v>42.4</v>
      </c>
      <c r="H33" s="20">
        <f t="shared" ca="1" si="69"/>
        <v>27</v>
      </c>
      <c r="I33" s="19">
        <f t="shared" ca="1" si="70"/>
        <v>0.60486111111111118</v>
      </c>
      <c r="J33" s="22">
        <f ca="1">H33*价格!$B$6</f>
        <v>10.8</v>
      </c>
      <c r="K33" s="22">
        <v>42.05</v>
      </c>
      <c r="L33" s="22">
        <f t="shared" ca="1" si="5"/>
        <v>52.85</v>
      </c>
    </row>
    <row r="34" spans="1:12" x14ac:dyDescent="0.3">
      <c r="A34" s="15">
        <f t="shared" ref="A34" ca="1" si="84">A32+RANDBETWEEN(2,4)</f>
        <v>43796</v>
      </c>
      <c r="B34" s="16">
        <f t="shared" ref="B34" ca="1" si="85">TIME(RANDBETWEEN(13,15),RANDBETWEEN(0,59),RANDBETWEEN(0,59))</f>
        <v>0.5738078703703704</v>
      </c>
      <c r="C34" s="14" t="str">
        <f ca="1">OFFSET(出发到达!$A$1,RANDBETWEEN(1,4),0)</f>
        <v>中国建筑第八工程局有限公司华北分局</v>
      </c>
      <c r="D34" s="14" t="str">
        <f ca="1">OFFSET(出发到达!$A$1,0,RANDBETWEEN(1,5))</f>
        <v>白纸坊北京市建筑工程专业劳务发包承包交易中心</v>
      </c>
      <c r="E34" s="21" cm="1">
        <f t="array" aca="1" ref="E34" ca="1">_xlfn.XLOOKUP(C34,出发到达!$A$2:$A$5,_xlfn.XLOOKUP(D34,出发到达!$B$1:$F$1,出发到达!$B$2:$F$5))+RANDBETWEEN(-100,300)/100</f>
        <v>16</v>
      </c>
      <c r="F34" s="17" t="str">
        <f ca="1">IF(_xlfn.MINIFS(时间!A:A,时间!A:A,"&gt;="&amp;A34)-A34=0,"假期",TEXT(A34,"[$-zh-CN]aaa"))</f>
        <v>周三</v>
      </c>
      <c r="G34" s="14">
        <f t="shared" ca="1" si="2"/>
        <v>40.299999999999997</v>
      </c>
      <c r="H34" s="14">
        <f t="shared" ca="1" si="69"/>
        <v>24</v>
      </c>
      <c r="I34" s="16">
        <f t="shared" ca="1" si="70"/>
        <v>0.59027777777777779</v>
      </c>
      <c r="J34" s="21">
        <f ca="1">H34*价格!$B$6</f>
        <v>9.6000000000000014</v>
      </c>
      <c r="K34" s="21">
        <f ca="1">E34*_xlfn.XLOOKUP(E34,价格!$A$3:$A$5,价格!$B$3:$B$5,,-1)-_xlfn.XLOOKUP(E34,价格!$A$3:$A$5,价格!$C$3:$C$5,,-1)</f>
        <v>25.2</v>
      </c>
      <c r="L34" s="21">
        <f t="shared" ca="1" si="5"/>
        <v>34.799999999999997</v>
      </c>
    </row>
    <row r="35" spans="1:12" s="20" customFormat="1" x14ac:dyDescent="0.3">
      <c r="A35" s="18">
        <f t="shared" ca="1" si="6"/>
        <v>43796</v>
      </c>
      <c r="B35" s="19">
        <f t="shared" ca="1" si="0"/>
        <v>0.62986111111111109</v>
      </c>
      <c r="C35" s="20" t="str">
        <f t="shared" ref="C35" ca="1" si="86">D34</f>
        <v>白纸坊北京市建筑工程专业劳务发包承包交易中心</v>
      </c>
      <c r="D35" s="20" t="str">
        <f t="shared" ref="D35" ca="1" si="87">C34</f>
        <v>中国建筑第八工程局有限公司华北分局</v>
      </c>
      <c r="E35" s="22">
        <f t="shared" ref="E35" ca="1" si="88">E34+RANDBETWEEN(10,35)/10</f>
        <v>18.600000000000001</v>
      </c>
      <c r="F35" s="20" t="str">
        <f ca="1">IF(_xlfn.MINIFS(时间!A:A,时间!A:A,"&gt;="&amp;A35)-A35=0,"假期",TEXT(A35,"[$-zh-CN]aaa"))</f>
        <v>周三</v>
      </c>
      <c r="G35" s="20">
        <f t="shared" ca="1" si="2"/>
        <v>35.6</v>
      </c>
      <c r="H35" s="20">
        <f t="shared" ca="1" si="69"/>
        <v>31</v>
      </c>
      <c r="I35" s="19">
        <f t="shared" ca="1" si="70"/>
        <v>0.65138888888888891</v>
      </c>
      <c r="J35" s="22">
        <f ca="1">H35*价格!$B$6</f>
        <v>12.4</v>
      </c>
      <c r="K35" s="22">
        <v>43.05</v>
      </c>
      <c r="L35" s="22">
        <f t="shared" ca="1" si="5"/>
        <v>55.45</v>
      </c>
    </row>
    <row r="36" spans="1:12" x14ac:dyDescent="0.3">
      <c r="A36" s="15">
        <f t="shared" ref="A36" ca="1" si="89">A34+RANDBETWEEN(2,4)</f>
        <v>43798</v>
      </c>
      <c r="B36" s="16">
        <f t="shared" ref="B36" ca="1" si="90">TIME(RANDBETWEEN(13,15),RANDBETWEEN(0,59),RANDBETWEEN(0,59))</f>
        <v>0.56052083333333336</v>
      </c>
      <c r="C36" s="14" t="str">
        <f ca="1">OFFSET(出发到达!$A$1,RANDBETWEEN(1,4),0)</f>
        <v>中国建筑第八工程局北京-东南门</v>
      </c>
      <c r="D36" s="14" t="str">
        <f ca="1">OFFSET(出发到达!$A$1,0,RANDBETWEEN(1,5))</f>
        <v>白纸坊北京市建筑工程专业劳务发包承包交易中心</v>
      </c>
      <c r="E36" s="21" cm="1">
        <f t="array" aca="1" ref="E36" ca="1">_xlfn.XLOOKUP(C36,出发到达!$A$2:$A$5,_xlfn.XLOOKUP(D36,出发到达!$B$1:$F$1,出发到达!$B$2:$F$5))+RANDBETWEEN(-100,300)/100</f>
        <v>17.78</v>
      </c>
      <c r="F36" s="17" t="str">
        <f ca="1">IF(_xlfn.MINIFS(时间!A:A,时间!A:A,"&gt;="&amp;A36)-A36=0,"假期",TEXT(A36,"[$-zh-CN]aaa"))</f>
        <v>周五</v>
      </c>
      <c r="G36" s="14">
        <f t="shared" ca="1" si="2"/>
        <v>36.4</v>
      </c>
      <c r="H36" s="14">
        <f t="shared" ca="1" si="69"/>
        <v>29</v>
      </c>
      <c r="I36" s="16">
        <f t="shared" ca="1" si="70"/>
        <v>0.5805555555555556</v>
      </c>
      <c r="J36" s="21">
        <f ca="1">H36*价格!$B$6</f>
        <v>11.600000000000001</v>
      </c>
      <c r="K36" s="21">
        <f ca="1">E36*_xlfn.XLOOKUP(E36,价格!$A$3:$A$5,价格!$B$3:$B$5,,-1)-_xlfn.XLOOKUP(E36,价格!$A$3:$A$5,价格!$C$3:$C$5,,-1)</f>
        <v>28.670999999999999</v>
      </c>
      <c r="L36" s="21">
        <f t="shared" ca="1" si="5"/>
        <v>40.270000000000003</v>
      </c>
    </row>
    <row r="37" spans="1:12" s="20" customFormat="1" x14ac:dyDescent="0.3">
      <c r="A37" s="18">
        <f t="shared" ca="1" si="6"/>
        <v>43798</v>
      </c>
      <c r="B37" s="19">
        <f t="shared" ca="1" si="0"/>
        <v>0.62222222222222223</v>
      </c>
      <c r="C37" s="20" t="str">
        <f t="shared" ref="C37" ca="1" si="91">D36</f>
        <v>白纸坊北京市建筑工程专业劳务发包承包交易中心</v>
      </c>
      <c r="D37" s="20" t="str">
        <f t="shared" ref="D37" ca="1" si="92">C36</f>
        <v>中国建筑第八工程局北京-东南门</v>
      </c>
      <c r="E37" s="22">
        <f t="shared" ref="E37" ca="1" si="93">E36+RANDBETWEEN(10,35)/10</f>
        <v>21.18</v>
      </c>
      <c r="F37" s="20" t="str">
        <f ca="1">IF(_xlfn.MINIFS(时间!A:A,时间!A:A,"&gt;="&amp;A37)-A37=0,"假期",TEXT(A37,"[$-zh-CN]aaa"))</f>
        <v>周五</v>
      </c>
      <c r="G37" s="20">
        <f t="shared" ca="1" si="2"/>
        <v>44.1</v>
      </c>
      <c r="H37" s="20">
        <f t="shared" ca="1" si="69"/>
        <v>29</v>
      </c>
      <c r="I37" s="19">
        <f t="shared" ca="1" si="70"/>
        <v>0.64236111111111105</v>
      </c>
      <c r="J37" s="22">
        <f ca="1">H37*价格!$B$6</f>
        <v>11.600000000000001</v>
      </c>
      <c r="K37" s="22">
        <v>44.05</v>
      </c>
      <c r="L37" s="22">
        <f t="shared" ca="1" si="5"/>
        <v>55.65</v>
      </c>
    </row>
    <row r="38" spans="1:12" x14ac:dyDescent="0.3">
      <c r="A38" s="15">
        <f t="shared" ref="A38" ca="1" si="94">A36+RANDBETWEEN(2,4)</f>
        <v>43802</v>
      </c>
      <c r="B38" s="16">
        <f t="shared" ref="B38" ca="1" si="95">TIME(RANDBETWEEN(13,15),RANDBETWEEN(0,59),RANDBETWEEN(0,59))</f>
        <v>0.65083333333333326</v>
      </c>
      <c r="C38" s="14" t="str">
        <f ca="1">OFFSET(出发到达!$A$1,RANDBETWEEN(1,4),0)</f>
        <v>远大园一区-东南门</v>
      </c>
      <c r="D38" s="14" t="str">
        <f ca="1">OFFSET(出发到达!$A$1,0,RANDBETWEEN(1,5))</f>
        <v>白纸坊北京市建筑工程专业劳务发包承包交易中心</v>
      </c>
      <c r="E38" s="21" cm="1">
        <f t="array" aca="1" ref="E38" ca="1">_xlfn.XLOOKUP(C38,出发到达!$A$2:$A$5,_xlfn.XLOOKUP(D38,出发到达!$B$1:$F$1,出发到达!$B$2:$F$5))+RANDBETWEEN(-100,300)/100</f>
        <v>17.690000000000001</v>
      </c>
      <c r="F38" s="17" t="str">
        <f ca="1">IF(_xlfn.MINIFS(时间!A:A,时间!A:A,"&gt;="&amp;A38)-A38=0,"假期",TEXT(A38,"[$-zh-CN]aaa"))</f>
        <v>周二</v>
      </c>
      <c r="G38" s="14">
        <f t="shared" ca="1" si="2"/>
        <v>43.1</v>
      </c>
      <c r="H38" s="14">
        <f t="shared" ca="1" si="69"/>
        <v>25</v>
      </c>
      <c r="I38" s="16">
        <f t="shared" ca="1" si="70"/>
        <v>0.66805555555555562</v>
      </c>
      <c r="J38" s="21">
        <f ca="1">H38*价格!$B$6</f>
        <v>10</v>
      </c>
      <c r="K38" s="21">
        <f ca="1">E38*_xlfn.XLOOKUP(E38,价格!$A$3:$A$5,价格!$B$3:$B$5,,-1)-_xlfn.XLOOKUP(E38,价格!$A$3:$A$5,价格!$C$3:$C$5,,-1)</f>
        <v>28.4955</v>
      </c>
      <c r="L38" s="21">
        <f t="shared" ca="1" si="5"/>
        <v>38.5</v>
      </c>
    </row>
    <row r="39" spans="1:12" s="20" customFormat="1" x14ac:dyDescent="0.3">
      <c r="A39" s="18">
        <f t="shared" ca="1" si="6"/>
        <v>43802</v>
      </c>
      <c r="B39" s="19">
        <f t="shared" ca="1" si="0"/>
        <v>0.7104166666666667</v>
      </c>
      <c r="C39" s="20" t="str">
        <f t="shared" ref="C39" ca="1" si="96">D38</f>
        <v>白纸坊北京市建筑工程专业劳务发包承包交易中心</v>
      </c>
      <c r="D39" s="20" t="str">
        <f t="shared" ref="D39" ca="1" si="97">C38</f>
        <v>远大园一区-东南门</v>
      </c>
      <c r="E39" s="22">
        <f t="shared" ref="E39" ca="1" si="98">E38+RANDBETWEEN(10,35)/10</f>
        <v>19.59</v>
      </c>
      <c r="F39" s="20" t="str">
        <f ca="1">IF(_xlfn.MINIFS(时间!A:A,时间!A:A,"&gt;="&amp;A39)-A39=0,"假期",TEXT(A39,"[$-zh-CN]aaa"))</f>
        <v>周二</v>
      </c>
      <c r="G39" s="20">
        <f t="shared" ca="1" si="2"/>
        <v>40.9</v>
      </c>
      <c r="H39" s="20">
        <f t="shared" ca="1" si="69"/>
        <v>29</v>
      </c>
      <c r="I39" s="19">
        <f t="shared" ca="1" si="70"/>
        <v>0.73055555555555562</v>
      </c>
      <c r="J39" s="22">
        <f ca="1">H39*价格!$B$6</f>
        <v>11.600000000000001</v>
      </c>
      <c r="K39" s="22">
        <v>45.05</v>
      </c>
      <c r="L39" s="22">
        <f t="shared" ca="1" si="5"/>
        <v>56.65</v>
      </c>
    </row>
    <row r="40" spans="1:12" x14ac:dyDescent="0.3">
      <c r="A40" s="15">
        <f t="shared" ref="A40" ca="1" si="99">A38+RANDBETWEEN(2,4)</f>
        <v>43805</v>
      </c>
      <c r="B40" s="16">
        <f t="shared" ref="B40" ca="1" si="100">TIME(RANDBETWEEN(13,15),RANDBETWEEN(0,59),RANDBETWEEN(0,59))</f>
        <v>0.65569444444444447</v>
      </c>
      <c r="C40" s="14" t="str">
        <f ca="1">OFFSET(出发到达!$A$1,RANDBETWEEN(1,4),0)</f>
        <v>中国建筑第八工程局北京-东南门</v>
      </c>
      <c r="D40" s="14" t="str">
        <f ca="1">OFFSET(出发到达!$A$1,0,RANDBETWEEN(1,5))</f>
        <v>白纸坊北京市建筑工程专业劳务发包承包交易中心</v>
      </c>
      <c r="E40" s="21" cm="1">
        <f t="array" aca="1" ref="E40" ca="1">_xlfn.XLOOKUP(C40,出发到达!$A$2:$A$5,_xlfn.XLOOKUP(D40,出发到达!$B$1:$F$1,出发到达!$B$2:$F$5))+RANDBETWEEN(-100,300)/100</f>
        <v>17.05</v>
      </c>
      <c r="F40" s="17" t="str">
        <f ca="1">IF(_xlfn.MINIFS(时间!A:A,时间!A:A,"&gt;="&amp;A40)-A40=0,"假期",TEXT(A40,"[$-zh-CN]aaa"))</f>
        <v>周五</v>
      </c>
      <c r="G40" s="14">
        <f t="shared" ca="1" si="2"/>
        <v>44.7</v>
      </c>
      <c r="H40" s="14">
        <f t="shared" ca="1" si="69"/>
        <v>23</v>
      </c>
      <c r="I40" s="16">
        <f t="shared" ca="1" si="70"/>
        <v>0.67152777777777783</v>
      </c>
      <c r="J40" s="21">
        <f ca="1">H40*价格!$B$6</f>
        <v>9.2000000000000011</v>
      </c>
      <c r="K40" s="21">
        <f ca="1">E40*_xlfn.XLOOKUP(E40,价格!$A$3:$A$5,价格!$B$3:$B$5,,-1)-_xlfn.XLOOKUP(E40,价格!$A$3:$A$5,价格!$C$3:$C$5,,-1)</f>
        <v>27.247500000000002</v>
      </c>
      <c r="L40" s="21">
        <f t="shared" ca="1" si="5"/>
        <v>36.450000000000003</v>
      </c>
    </row>
    <row r="41" spans="1:12" s="20" customFormat="1" x14ac:dyDescent="0.3">
      <c r="A41" s="18">
        <f t="shared" ca="1" si="6"/>
        <v>43805</v>
      </c>
      <c r="B41" s="19">
        <f t="shared" ca="1" si="0"/>
        <v>0.70000000000000007</v>
      </c>
      <c r="C41" s="20" t="str">
        <f t="shared" ref="C41" ca="1" si="101">D40</f>
        <v>白纸坊北京市建筑工程专业劳务发包承包交易中心</v>
      </c>
      <c r="D41" s="20" t="str">
        <f t="shared" ref="D41" ca="1" si="102">C40</f>
        <v>中国建筑第八工程局北京-东南门</v>
      </c>
      <c r="E41" s="22">
        <f t="shared" ref="E41" ca="1" si="103">E40+RANDBETWEEN(10,35)/10</f>
        <v>18.350000000000001</v>
      </c>
      <c r="F41" s="20" t="str">
        <f ca="1">IF(_xlfn.MINIFS(时间!A:A,时间!A:A,"&gt;="&amp;A41)-A41=0,"假期",TEXT(A41,"[$-zh-CN]aaa"))</f>
        <v>周五</v>
      </c>
      <c r="G41" s="20">
        <f t="shared" ca="1" si="2"/>
        <v>47.4</v>
      </c>
      <c r="H41" s="20">
        <f t="shared" ca="1" si="69"/>
        <v>23</v>
      </c>
      <c r="I41" s="19">
        <f t="shared" ca="1" si="70"/>
        <v>0.71597222222222223</v>
      </c>
      <c r="J41" s="22">
        <f ca="1">H41*价格!$B$6</f>
        <v>9.2000000000000011</v>
      </c>
      <c r="K41" s="22">
        <v>46.05</v>
      </c>
      <c r="L41" s="22">
        <f t="shared" ca="1" si="5"/>
        <v>55.25</v>
      </c>
    </row>
    <row r="42" spans="1:12" x14ac:dyDescent="0.3">
      <c r="A42" s="15">
        <f t="shared" ref="A42" ca="1" si="104">A40+RANDBETWEEN(2,4)</f>
        <v>43807</v>
      </c>
      <c r="B42" s="16">
        <f t="shared" ref="B42" ca="1" si="105">TIME(RANDBETWEEN(13,15),RANDBETWEEN(0,59),RANDBETWEEN(0,59))</f>
        <v>0.5443634259259259</v>
      </c>
      <c r="C42" s="14" t="str">
        <f ca="1">OFFSET(出发到达!$A$1,RANDBETWEEN(1,4),0)</f>
        <v>远大园一区-东南门</v>
      </c>
      <c r="D42" s="14" t="str">
        <f ca="1">OFFSET(出发到达!$A$1,0,RANDBETWEEN(1,5))</f>
        <v>荣宁园-南2门</v>
      </c>
      <c r="E42" s="21" cm="1">
        <f t="array" aca="1" ref="E42" ca="1">_xlfn.XLOOKUP(C42,出发到达!$A$2:$A$5,_xlfn.XLOOKUP(D42,出发到达!$B$1:$F$1,出发到达!$B$2:$F$5))+RANDBETWEEN(-100,300)/100</f>
        <v>16.399999999999999</v>
      </c>
      <c r="F42" s="17" t="str">
        <f ca="1">IF(_xlfn.MINIFS(时间!A:A,时间!A:A,"&gt;="&amp;A42)-A42=0,"假期",TEXT(A42,"[$-zh-CN]aaa"))</f>
        <v>周日</v>
      </c>
      <c r="G42" s="14">
        <f t="shared" ca="1" si="2"/>
        <v>38.799999999999997</v>
      </c>
      <c r="H42" s="14">
        <f t="shared" ca="1" si="69"/>
        <v>25</v>
      </c>
      <c r="I42" s="16">
        <f t="shared" ca="1" si="70"/>
        <v>0.56111111111111112</v>
      </c>
      <c r="J42" s="21">
        <f ca="1">H42*价格!$B$6</f>
        <v>10</v>
      </c>
      <c r="K42" s="21">
        <f ca="1">E42*_xlfn.XLOOKUP(E42,价格!$A$3:$A$5,价格!$B$3:$B$5,,-1)-_xlfn.XLOOKUP(E42,价格!$A$3:$A$5,价格!$C$3:$C$5,,-1)</f>
        <v>25.979999999999997</v>
      </c>
      <c r="L42" s="21">
        <f t="shared" ca="1" si="5"/>
        <v>35.979999999999997</v>
      </c>
    </row>
    <row r="43" spans="1:12" s="20" customFormat="1" x14ac:dyDescent="0.3">
      <c r="A43" s="18">
        <f t="shared" ca="1" si="6"/>
        <v>43807</v>
      </c>
      <c r="B43" s="19">
        <f t="shared" ca="1" si="0"/>
        <v>0.58819444444444446</v>
      </c>
      <c r="C43" s="20" t="str">
        <f t="shared" ref="C43" ca="1" si="106">D42</f>
        <v>荣宁园-南2门</v>
      </c>
      <c r="D43" s="20" t="str">
        <f t="shared" ref="D43" ca="1" si="107">C42</f>
        <v>远大园一区-东南门</v>
      </c>
      <c r="E43" s="22">
        <f t="shared" ref="E43" ca="1" si="108">E42+RANDBETWEEN(10,35)/10</f>
        <v>18.899999999999999</v>
      </c>
      <c r="F43" s="20" t="str">
        <f ca="1">IF(_xlfn.MINIFS(时间!A:A,时间!A:A,"&gt;="&amp;A43)-A43=0,"假期",TEXT(A43,"[$-zh-CN]aaa"))</f>
        <v>周日</v>
      </c>
      <c r="G43" s="20">
        <f t="shared" ca="1" si="2"/>
        <v>45.3</v>
      </c>
      <c r="H43" s="20">
        <f t="shared" ca="1" si="69"/>
        <v>25</v>
      </c>
      <c r="I43" s="19">
        <f t="shared" ca="1" si="70"/>
        <v>0.60555555555555551</v>
      </c>
      <c r="J43" s="22">
        <f ca="1">H43*价格!$B$6</f>
        <v>10</v>
      </c>
      <c r="K43" s="22">
        <v>47.05</v>
      </c>
      <c r="L43" s="22">
        <f t="shared" ca="1" si="5"/>
        <v>57.05</v>
      </c>
    </row>
    <row r="44" spans="1:12" x14ac:dyDescent="0.3">
      <c r="A44" s="15">
        <f t="shared" ref="A44" ca="1" si="109">A42+RANDBETWEEN(2,4)</f>
        <v>43810</v>
      </c>
      <c r="B44" s="16">
        <f t="shared" ref="B44" ca="1" si="110">TIME(RANDBETWEEN(13,15),RANDBETWEEN(0,59),RANDBETWEEN(0,59))</f>
        <v>0.65202546296296293</v>
      </c>
      <c r="C44" s="14" t="str">
        <f ca="1">OFFSET(出发到达!$A$1,RANDBETWEEN(1,4),0)</f>
        <v>中国工商银行(北京世纪城支行)</v>
      </c>
      <c r="D44" s="14" t="str">
        <f ca="1">OFFSET(出发到达!$A$1,0,RANDBETWEEN(1,5))</f>
        <v>招商银行(东三环支行)</v>
      </c>
      <c r="E44" s="21" cm="1">
        <f t="array" aca="1" ref="E44" ca="1">_xlfn.XLOOKUP(C44,出发到达!$A$2:$A$5,_xlfn.XLOOKUP(D44,出发到达!$B$1:$F$1,出发到达!$B$2:$F$5))+RANDBETWEEN(-100,300)/100</f>
        <v>17.98</v>
      </c>
      <c r="F44" s="17" t="str">
        <f ca="1">IF(_xlfn.MINIFS(时间!A:A,时间!A:A,"&gt;="&amp;A44)-A44=0,"假期",TEXT(A44,"[$-zh-CN]aaa"))</f>
        <v>周三</v>
      </c>
      <c r="G44" s="14">
        <f t="shared" ca="1" si="2"/>
        <v>41.8</v>
      </c>
      <c r="H44" s="14">
        <f t="shared" ca="1" si="69"/>
        <v>26</v>
      </c>
      <c r="I44" s="16">
        <f t="shared" ca="1" si="70"/>
        <v>0.6694444444444444</v>
      </c>
      <c r="J44" s="21">
        <f ca="1">H44*价格!$B$6</f>
        <v>10.4</v>
      </c>
      <c r="K44" s="21">
        <f ca="1">E44*_xlfn.XLOOKUP(E44,价格!$A$3:$A$5,价格!$B$3:$B$5,,-1)-_xlfn.XLOOKUP(E44,价格!$A$3:$A$5,价格!$C$3:$C$5,,-1)</f>
        <v>29.061</v>
      </c>
      <c r="L44" s="21">
        <f t="shared" ca="1" si="5"/>
        <v>39.46</v>
      </c>
    </row>
    <row r="45" spans="1:12" s="20" customFormat="1" x14ac:dyDescent="0.3">
      <c r="A45" s="18">
        <f t="shared" ca="1" si="6"/>
        <v>43810</v>
      </c>
      <c r="B45" s="19">
        <f t="shared" ca="1" si="0"/>
        <v>0.69374999999999998</v>
      </c>
      <c r="C45" s="20" t="str">
        <f t="shared" ref="C45" ca="1" si="111">D44</f>
        <v>招商银行(东三环支行)</v>
      </c>
      <c r="D45" s="20" t="str">
        <f t="shared" ref="D45" ca="1" si="112">C44</f>
        <v>中国工商银行(北京世纪城支行)</v>
      </c>
      <c r="E45" s="22">
        <f t="shared" ref="E45" ca="1" si="113">E44+RANDBETWEEN(10,35)/10</f>
        <v>21.38</v>
      </c>
      <c r="F45" s="20" t="str">
        <f ca="1">IF(_xlfn.MINIFS(时间!A:A,时间!A:A,"&gt;="&amp;A45)-A45=0,"假期",TEXT(A45,"[$-zh-CN]aaa"))</f>
        <v>周三</v>
      </c>
      <c r="G45" s="20">
        <f t="shared" ca="1" si="2"/>
        <v>40.6</v>
      </c>
      <c r="H45" s="20">
        <f t="shared" ca="1" si="69"/>
        <v>32</v>
      </c>
      <c r="I45" s="19">
        <f t="shared" ca="1" si="70"/>
        <v>0.71597222222222223</v>
      </c>
      <c r="J45" s="22">
        <f ca="1">H45*价格!$B$6</f>
        <v>12.8</v>
      </c>
      <c r="K45" s="22">
        <v>48.05</v>
      </c>
      <c r="L45" s="22">
        <f t="shared" ca="1" si="5"/>
        <v>60.85</v>
      </c>
    </row>
    <row r="46" spans="1:12" x14ac:dyDescent="0.3">
      <c r="A46" s="15">
        <f t="shared" ref="A46" ca="1" si="114">A44+RANDBETWEEN(2,4)</f>
        <v>43812</v>
      </c>
      <c r="B46" s="16">
        <f t="shared" ref="B46" ca="1" si="115">TIME(RANDBETWEEN(13,15),RANDBETWEEN(0,59),RANDBETWEEN(0,59))</f>
        <v>0.58884259259259253</v>
      </c>
      <c r="C46" s="14" t="str">
        <f ca="1">OFFSET(出发到达!$A$1,RANDBETWEEN(1,4),0)</f>
        <v>中国工商银行(北京世纪城支行)</v>
      </c>
      <c r="D46" s="14" t="str">
        <f ca="1">OFFSET(出发到达!$A$1,0,RANDBETWEEN(1,5))</f>
        <v>北京市建筑工程专业劳务发包承包交易中心</v>
      </c>
      <c r="E46" s="21" cm="1">
        <f t="array" aca="1" ref="E46" ca="1">_xlfn.XLOOKUP(C46,出发到达!$A$2:$A$5,_xlfn.XLOOKUP(D46,出发到达!$B$1:$F$1,出发到达!$B$2:$F$5))+RANDBETWEEN(-100,300)/100</f>
        <v>17.11</v>
      </c>
      <c r="F46" s="17" t="str">
        <f ca="1">IF(_xlfn.MINIFS(时间!A:A,时间!A:A,"&gt;="&amp;A46)-A46=0,"假期",TEXT(A46,"[$-zh-CN]aaa"))</f>
        <v>周五</v>
      </c>
      <c r="G46" s="14">
        <f t="shared" ca="1" si="2"/>
        <v>39.6</v>
      </c>
      <c r="H46" s="14">
        <f t="shared" ca="1" si="69"/>
        <v>26</v>
      </c>
      <c r="I46" s="16">
        <f t="shared" ca="1" si="70"/>
        <v>0.60625000000000007</v>
      </c>
      <c r="J46" s="21">
        <f ca="1">H46*价格!$B$6</f>
        <v>10.4</v>
      </c>
      <c r="K46" s="21">
        <f ca="1">E46*_xlfn.XLOOKUP(E46,价格!$A$3:$A$5,价格!$B$3:$B$5,,-1)-_xlfn.XLOOKUP(E46,价格!$A$3:$A$5,价格!$C$3:$C$5,,-1)</f>
        <v>27.3645</v>
      </c>
      <c r="L46" s="21">
        <f t="shared" ca="1" si="5"/>
        <v>37.76</v>
      </c>
    </row>
    <row r="47" spans="1:12" s="20" customFormat="1" x14ac:dyDescent="0.3">
      <c r="A47" s="18">
        <f t="shared" ca="1" si="6"/>
        <v>43812</v>
      </c>
      <c r="B47" s="19">
        <f t="shared" ca="1" si="0"/>
        <v>0.64097222222222217</v>
      </c>
      <c r="C47" s="20" t="str">
        <f t="shared" ref="C47" ca="1" si="116">D46</f>
        <v>北京市建筑工程专业劳务发包承包交易中心</v>
      </c>
      <c r="D47" s="20" t="str">
        <f t="shared" ref="D47" ca="1" si="117">C46</f>
        <v>中国工商银行(北京世纪城支行)</v>
      </c>
      <c r="E47" s="22">
        <f t="shared" ref="E47" ca="1" si="118">E46+RANDBETWEEN(10,35)/10</f>
        <v>19.91</v>
      </c>
      <c r="F47" s="20" t="str">
        <f ca="1">IF(_xlfn.MINIFS(时间!A:A,时间!A:A,"&gt;="&amp;A47)-A47=0,"假期",TEXT(A47,"[$-zh-CN]aaa"))</f>
        <v>周五</v>
      </c>
      <c r="G47" s="20">
        <f t="shared" ca="1" si="2"/>
        <v>42.1</v>
      </c>
      <c r="H47" s="20">
        <f t="shared" ca="1" si="69"/>
        <v>28</v>
      </c>
      <c r="I47" s="19">
        <f t="shared" ca="1" si="70"/>
        <v>0.66041666666666665</v>
      </c>
      <c r="J47" s="22">
        <f ca="1">H47*价格!$B$6</f>
        <v>11.200000000000001</v>
      </c>
      <c r="K47" s="22">
        <v>49.05</v>
      </c>
      <c r="L47" s="22">
        <f t="shared" ca="1" si="5"/>
        <v>60.25</v>
      </c>
    </row>
    <row r="48" spans="1:12" x14ac:dyDescent="0.3">
      <c r="A48" s="15">
        <f t="shared" ref="A48" ca="1" si="119">A46+RANDBETWEEN(2,4)</f>
        <v>43815</v>
      </c>
      <c r="B48" s="16">
        <f t="shared" ref="B48" ca="1" si="120">TIME(RANDBETWEEN(13,15),RANDBETWEEN(0,59),RANDBETWEEN(0,59))</f>
        <v>0.64050925925925928</v>
      </c>
      <c r="C48" s="14" t="str">
        <f ca="1">OFFSET(出发到达!$A$1,RANDBETWEEN(1,4),0)</f>
        <v>中国建筑第八工程局北京-东南门</v>
      </c>
      <c r="D48" s="14" t="str">
        <f ca="1">OFFSET(出发到达!$A$1,0,RANDBETWEEN(1,5))</f>
        <v>白纸坊北京市建筑工程专业劳务发包承包交易中心</v>
      </c>
      <c r="E48" s="21" cm="1">
        <f t="array" aca="1" ref="E48" ca="1">_xlfn.XLOOKUP(C48,出发到达!$A$2:$A$5,_xlfn.XLOOKUP(D48,出发到达!$B$1:$F$1,出发到达!$B$2:$F$5))+RANDBETWEEN(-100,300)/100</f>
        <v>18.04</v>
      </c>
      <c r="F48" s="17" t="str">
        <f ca="1">IF(_xlfn.MINIFS(时间!A:A,时间!A:A,"&gt;="&amp;A48)-A48=0,"假期",TEXT(A48,"[$-zh-CN]aaa"))</f>
        <v>周一</v>
      </c>
      <c r="G48" s="14">
        <f t="shared" ca="1" si="2"/>
        <v>35.200000000000003</v>
      </c>
      <c r="H48" s="14">
        <f t="shared" ca="1" si="69"/>
        <v>31</v>
      </c>
      <c r="I48" s="16">
        <f t="shared" ca="1" si="70"/>
        <v>0.66180555555555554</v>
      </c>
      <c r="J48" s="21">
        <f ca="1">H48*价格!$B$6</f>
        <v>12.4</v>
      </c>
      <c r="K48" s="21">
        <f ca="1">E48*_xlfn.XLOOKUP(E48,价格!$A$3:$A$5,价格!$B$3:$B$5,,-1)-_xlfn.XLOOKUP(E48,价格!$A$3:$A$5,价格!$C$3:$C$5,,-1)</f>
        <v>29.177999999999997</v>
      </c>
      <c r="L48" s="21">
        <f t="shared" ca="1" si="5"/>
        <v>41.58</v>
      </c>
    </row>
    <row r="49" spans="1:12" s="20" customFormat="1" x14ac:dyDescent="0.3">
      <c r="A49" s="18">
        <f t="shared" ca="1" si="6"/>
        <v>43815</v>
      </c>
      <c r="B49" s="19">
        <f t="shared" ca="1" si="0"/>
        <v>0.70486111111111116</v>
      </c>
      <c r="C49" s="20" t="str">
        <f t="shared" ref="C49" ca="1" si="121">D48</f>
        <v>白纸坊北京市建筑工程专业劳务发包承包交易中心</v>
      </c>
      <c r="D49" s="20" t="str">
        <f t="shared" ref="D49" ca="1" si="122">C48</f>
        <v>中国建筑第八工程局北京-东南门</v>
      </c>
      <c r="E49" s="22">
        <f t="shared" ref="E49" ca="1" si="123">E48+RANDBETWEEN(10,35)/10</f>
        <v>20.64</v>
      </c>
      <c r="F49" s="20" t="str">
        <f ca="1">IF(_xlfn.MINIFS(时间!A:A,时间!A:A,"&gt;="&amp;A49)-A49=0,"假期",TEXT(A49,"[$-zh-CN]aaa"))</f>
        <v>周一</v>
      </c>
      <c r="G49" s="20">
        <f t="shared" ca="1" si="2"/>
        <v>49.3</v>
      </c>
      <c r="H49" s="20">
        <f t="shared" ca="1" si="69"/>
        <v>25</v>
      </c>
      <c r="I49" s="19">
        <f t="shared" ca="1" si="70"/>
        <v>0.72222222222222221</v>
      </c>
      <c r="J49" s="22">
        <f ca="1">H49*价格!$B$6</f>
        <v>10</v>
      </c>
      <c r="K49" s="22">
        <v>40.049999999999997</v>
      </c>
      <c r="L49" s="22">
        <f t="shared" ca="1" si="5"/>
        <v>50.05</v>
      </c>
    </row>
    <row r="50" spans="1:12" x14ac:dyDescent="0.3">
      <c r="A50" s="15">
        <f t="shared" ref="A50" ca="1" si="124">A48+RANDBETWEEN(2,4)</f>
        <v>43818</v>
      </c>
      <c r="B50" s="16">
        <f t="shared" ref="B50" ca="1" si="125">TIME(RANDBETWEEN(13,15),RANDBETWEEN(0,59),RANDBETWEEN(0,59))</f>
        <v>0.65730324074074076</v>
      </c>
      <c r="C50" s="14" t="str">
        <f ca="1">OFFSET(出发到达!$A$1,RANDBETWEEN(1,4),0)</f>
        <v>中国建筑第八工程局北京-东南门</v>
      </c>
      <c r="D50" s="14" t="str">
        <f ca="1">OFFSET(出发到达!$A$1,0,RANDBETWEEN(1,5))</f>
        <v>白纸坊北京市建筑工程专业劳务发包承包交易中心</v>
      </c>
      <c r="E50" s="21" cm="1">
        <f t="array" aca="1" ref="E50" ca="1">_xlfn.XLOOKUP(C50,出发到达!$A$2:$A$5,_xlfn.XLOOKUP(D50,出发到达!$B$1:$F$1,出发到达!$B$2:$F$5))+RANDBETWEEN(-100,300)/100</f>
        <v>18.420000000000002</v>
      </c>
      <c r="F50" s="17" t="str">
        <f ca="1">IF(_xlfn.MINIFS(时间!A:A,时间!A:A,"&gt;="&amp;A50)-A50=0,"假期",TEXT(A50,"[$-zh-CN]aaa"))</f>
        <v>周四</v>
      </c>
      <c r="G50" s="14">
        <f t="shared" ca="1" si="2"/>
        <v>41.1</v>
      </c>
      <c r="H50" s="14">
        <f t="shared" ca="1" si="69"/>
        <v>27</v>
      </c>
      <c r="I50" s="16">
        <f t="shared" ca="1" si="70"/>
        <v>0.67569444444444438</v>
      </c>
      <c r="J50" s="21">
        <f ca="1">H50*价格!$B$6</f>
        <v>10.8</v>
      </c>
      <c r="K50" s="21">
        <f ca="1">E50*_xlfn.XLOOKUP(E50,价格!$A$3:$A$5,价格!$B$3:$B$5,,-1)-_xlfn.XLOOKUP(E50,价格!$A$3:$A$5,价格!$C$3:$C$5,,-1)</f>
        <v>29.919000000000004</v>
      </c>
      <c r="L50" s="21">
        <f t="shared" ca="1" si="5"/>
        <v>40.72</v>
      </c>
    </row>
    <row r="51" spans="1:12" s="20" customFormat="1" x14ac:dyDescent="0.3">
      <c r="A51" s="18">
        <f t="shared" ca="1" si="6"/>
        <v>43818</v>
      </c>
      <c r="B51" s="19">
        <f t="shared" ca="1" si="0"/>
        <v>0.70208333333333339</v>
      </c>
      <c r="C51" s="20" t="str">
        <f t="shared" ref="C51" ca="1" si="126">D50</f>
        <v>白纸坊北京市建筑工程专业劳务发包承包交易中心</v>
      </c>
      <c r="D51" s="20" t="str">
        <f t="shared" ref="D51" ca="1" si="127">C50</f>
        <v>中国建筑第八工程局北京-东南门</v>
      </c>
      <c r="E51" s="22">
        <f t="shared" ref="E51" ca="1" si="128">E50+RANDBETWEEN(10,35)/10</f>
        <v>21.32</v>
      </c>
      <c r="F51" s="20" t="str">
        <f ca="1">IF(_xlfn.MINIFS(时间!A:A,时间!A:A,"&gt;="&amp;A51)-A51=0,"假期",TEXT(A51,"[$-zh-CN]aaa"))</f>
        <v>周四</v>
      </c>
      <c r="G51" s="20">
        <f t="shared" ca="1" si="2"/>
        <v>46.6</v>
      </c>
      <c r="H51" s="20">
        <f t="shared" ca="1" si="69"/>
        <v>27</v>
      </c>
      <c r="I51" s="19">
        <f t="shared" ca="1" si="70"/>
        <v>0.72083333333333333</v>
      </c>
      <c r="J51" s="22">
        <f ca="1">H51*价格!$B$6</f>
        <v>10.8</v>
      </c>
      <c r="K51" s="22">
        <v>41.05</v>
      </c>
      <c r="L51" s="22">
        <f t="shared" ca="1" si="5"/>
        <v>51.85</v>
      </c>
    </row>
    <row r="52" spans="1:12" x14ac:dyDescent="0.3">
      <c r="A52" s="15">
        <f t="shared" ref="A52" ca="1" si="129">A50+RANDBETWEEN(2,4)</f>
        <v>43820</v>
      </c>
      <c r="B52" s="16">
        <f t="shared" ref="B52" ca="1" si="130">TIME(RANDBETWEEN(13,15),RANDBETWEEN(0,59),RANDBETWEEN(0,59))</f>
        <v>0.5718981481481481</v>
      </c>
      <c r="C52" s="14" t="str">
        <f ca="1">OFFSET(出发到达!$A$1,RANDBETWEEN(1,4),0)</f>
        <v>中国工商银行(北京世纪城支行)</v>
      </c>
      <c r="D52" s="14" t="str">
        <f ca="1">OFFSET(出发到达!$A$1,0,RANDBETWEEN(1,5))</f>
        <v>白纸坊北京市建筑工程专业劳务发包承包交易中心</v>
      </c>
      <c r="E52" s="21" cm="1">
        <f t="array" aca="1" ref="E52" ca="1">_xlfn.XLOOKUP(C52,出发到达!$A$2:$A$5,_xlfn.XLOOKUP(D52,出发到达!$B$1:$F$1,出发到达!$B$2:$F$5))+RANDBETWEEN(-100,300)/100</f>
        <v>17.940000000000001</v>
      </c>
      <c r="F52" s="17" t="str">
        <f ca="1">IF(_xlfn.MINIFS(时间!A:A,时间!A:A,"&gt;="&amp;A52)-A52=0,"假期",TEXT(A52,"[$-zh-CN]aaa"))</f>
        <v>周六</v>
      </c>
      <c r="G52" s="14">
        <f t="shared" ca="1" si="2"/>
        <v>48</v>
      </c>
      <c r="H52" s="14">
        <f t="shared" ca="1" si="69"/>
        <v>22</v>
      </c>
      <c r="I52" s="16">
        <f t="shared" ca="1" si="70"/>
        <v>0.58680555555555558</v>
      </c>
      <c r="J52" s="21">
        <f ca="1">H52*价格!$B$6</f>
        <v>8.8000000000000007</v>
      </c>
      <c r="K52" s="21">
        <f ca="1">E52*_xlfn.XLOOKUP(E52,价格!$A$3:$A$5,价格!$B$3:$B$5,,-1)-_xlfn.XLOOKUP(E52,价格!$A$3:$A$5,价格!$C$3:$C$5,,-1)</f>
        <v>28.983000000000004</v>
      </c>
      <c r="L52" s="21">
        <f t="shared" ca="1" si="5"/>
        <v>37.78</v>
      </c>
    </row>
    <row r="53" spans="1:12" s="20" customFormat="1" x14ac:dyDescent="0.3">
      <c r="A53" s="18">
        <f t="shared" ca="1" si="6"/>
        <v>43820</v>
      </c>
      <c r="B53" s="19">
        <f t="shared" ca="1" si="0"/>
        <v>0.60972222222222217</v>
      </c>
      <c r="C53" s="20" t="str">
        <f t="shared" ref="C53" ca="1" si="131">D52</f>
        <v>白纸坊北京市建筑工程专业劳务发包承包交易中心</v>
      </c>
      <c r="D53" s="20" t="str">
        <f t="shared" ref="D53" ca="1" si="132">C52</f>
        <v>中国工商银行(北京世纪城支行)</v>
      </c>
      <c r="E53" s="22">
        <f t="shared" ref="E53" ca="1" si="133">E52+RANDBETWEEN(10,35)/10</f>
        <v>20.440000000000001</v>
      </c>
      <c r="F53" s="20" t="str">
        <f ca="1">IF(_xlfn.MINIFS(时间!A:A,时间!A:A,"&gt;="&amp;A53)-A53=0,"假期",TEXT(A53,"[$-zh-CN]aaa"))</f>
        <v>周六</v>
      </c>
      <c r="G53" s="20">
        <f t="shared" ca="1" si="2"/>
        <v>44.3</v>
      </c>
      <c r="H53" s="20">
        <f t="shared" ca="1" si="69"/>
        <v>28</v>
      </c>
      <c r="I53" s="19">
        <f t="shared" ca="1" si="70"/>
        <v>0.62916666666666665</v>
      </c>
      <c r="J53" s="22">
        <f ca="1">H53*价格!$B$6</f>
        <v>11.200000000000001</v>
      </c>
      <c r="K53" s="22">
        <v>42.05</v>
      </c>
      <c r="L53" s="22">
        <f t="shared" ca="1" si="5"/>
        <v>53.25</v>
      </c>
    </row>
    <row r="54" spans="1:12" x14ac:dyDescent="0.3">
      <c r="A54" s="15">
        <f t="shared" ref="A54" ca="1" si="134">A52+RANDBETWEEN(2,4)</f>
        <v>43822</v>
      </c>
      <c r="B54" s="16">
        <f t="shared" ref="B54" ca="1" si="135">TIME(RANDBETWEEN(13,15),RANDBETWEEN(0,59),RANDBETWEEN(0,59))</f>
        <v>0.65020833333333339</v>
      </c>
      <c r="C54" s="14" t="str">
        <f ca="1">OFFSET(出发到达!$A$1,RANDBETWEEN(1,4),0)</f>
        <v>中国建筑第八工程局北京-东南门</v>
      </c>
      <c r="D54" s="14" t="str">
        <f ca="1">OFFSET(出发到达!$A$1,0,RANDBETWEEN(1,5))</f>
        <v>招商银行(东三环支行)</v>
      </c>
      <c r="E54" s="21" cm="1">
        <f t="array" aca="1" ref="E54" ca="1">_xlfn.XLOOKUP(C54,出发到达!$A$2:$A$5,_xlfn.XLOOKUP(D54,出发到达!$B$1:$F$1,出发到达!$B$2:$F$5))+RANDBETWEEN(-100,300)/100</f>
        <v>20.07</v>
      </c>
      <c r="F54" s="17" t="str">
        <f ca="1">IF(_xlfn.MINIFS(时间!A:A,时间!A:A,"&gt;="&amp;A54)-A54=0,"假期",TEXT(A54,"[$-zh-CN]aaa"))</f>
        <v>周一</v>
      </c>
      <c r="G54" s="14">
        <f t="shared" ca="1" si="2"/>
        <v>36.4</v>
      </c>
      <c r="H54" s="14">
        <f t="shared" ca="1" si="69"/>
        <v>33</v>
      </c>
      <c r="I54" s="16">
        <f t="shared" ca="1" si="70"/>
        <v>0.67291666666666661</v>
      </c>
      <c r="J54" s="21">
        <f ca="1">H54*价格!$B$6</f>
        <v>13.200000000000001</v>
      </c>
      <c r="K54" s="21">
        <f ca="1">E54*_xlfn.XLOOKUP(E54,价格!$A$3:$A$5,价格!$B$3:$B$5,,-1)-_xlfn.XLOOKUP(E54,价格!$A$3:$A$5,价格!$C$3:$C$5,,-1)</f>
        <v>33.136499999999998</v>
      </c>
      <c r="L54" s="21">
        <f t="shared" ca="1" si="5"/>
        <v>46.34</v>
      </c>
    </row>
    <row r="55" spans="1:12" s="20" customFormat="1" x14ac:dyDescent="0.3">
      <c r="A55" s="18">
        <f t="shared" ca="1" si="6"/>
        <v>43822</v>
      </c>
      <c r="B55" s="19">
        <f t="shared" ca="1" si="0"/>
        <v>0.71250000000000002</v>
      </c>
      <c r="C55" s="20" t="str">
        <f t="shared" ref="C55" ca="1" si="136">D54</f>
        <v>招商银行(东三环支行)</v>
      </c>
      <c r="D55" s="20" t="str">
        <f t="shared" ref="D55" ca="1" si="137">C54</f>
        <v>中国建筑第八工程局北京-东南门</v>
      </c>
      <c r="E55" s="22">
        <f t="shared" ref="E55" ca="1" si="138">E54+RANDBETWEEN(10,35)/10</f>
        <v>21.57</v>
      </c>
      <c r="F55" s="20" t="str">
        <f ca="1">IF(_xlfn.MINIFS(时间!A:A,时间!A:A,"&gt;="&amp;A55)-A55=0,"假期",TEXT(A55,"[$-zh-CN]aaa"))</f>
        <v>周一</v>
      </c>
      <c r="G55" s="20">
        <f t="shared" ca="1" si="2"/>
        <v>46.4</v>
      </c>
      <c r="H55" s="20">
        <f t="shared" ca="1" si="69"/>
        <v>28</v>
      </c>
      <c r="I55" s="19">
        <f t="shared" ca="1" si="70"/>
        <v>0.7319444444444444</v>
      </c>
      <c r="J55" s="22">
        <f ca="1">H55*价格!$B$6</f>
        <v>11.200000000000001</v>
      </c>
      <c r="K55" s="22">
        <v>43.05</v>
      </c>
      <c r="L55" s="22">
        <f t="shared" ca="1" si="5"/>
        <v>54.25</v>
      </c>
    </row>
    <row r="56" spans="1:12" x14ac:dyDescent="0.3">
      <c r="A56" s="15">
        <f t="shared" ref="A56" ca="1" si="139">A54+RANDBETWEEN(2,4)</f>
        <v>43826</v>
      </c>
      <c r="B56" s="16">
        <f t="shared" ref="B56" ca="1" si="140">TIME(RANDBETWEEN(13,15),RANDBETWEEN(0,59),RANDBETWEEN(0,59))</f>
        <v>0.6211458333333334</v>
      </c>
      <c r="C56" s="14" t="str">
        <f ca="1">OFFSET(出发到达!$A$1,RANDBETWEEN(1,4),0)</f>
        <v>中国建筑第八工程局有限公司华北分局</v>
      </c>
      <c r="D56" s="14" t="str">
        <f ca="1">OFFSET(出发到达!$A$1,0,RANDBETWEEN(1,5))</f>
        <v>荣宁园-南2门</v>
      </c>
      <c r="E56" s="21" cm="1">
        <f t="array" aca="1" ref="E56" ca="1">_xlfn.XLOOKUP(C56,出发到达!$A$2:$A$5,_xlfn.XLOOKUP(D56,出发到达!$B$1:$F$1,出发到达!$B$2:$F$5))+RANDBETWEEN(-100,300)/100</f>
        <v>17.03</v>
      </c>
      <c r="F56" s="17" t="str">
        <f ca="1">IF(_xlfn.MINIFS(时间!A:A,时间!A:A,"&gt;="&amp;A56)-A56=0,"假期",TEXT(A56,"[$-zh-CN]aaa"))</f>
        <v>周五</v>
      </c>
      <c r="G56" s="14">
        <f t="shared" ca="1" si="2"/>
        <v>38.200000000000003</v>
      </c>
      <c r="H56" s="14">
        <f t="shared" ca="1" si="69"/>
        <v>27</v>
      </c>
      <c r="I56" s="16">
        <f t="shared" ca="1" si="70"/>
        <v>0.63958333333333328</v>
      </c>
      <c r="J56" s="21">
        <f ca="1">H56*价格!$B$6</f>
        <v>10.8</v>
      </c>
      <c r="K56" s="21">
        <f ca="1">E56*_xlfn.XLOOKUP(E56,价格!$A$3:$A$5,价格!$B$3:$B$5,,-1)-_xlfn.XLOOKUP(E56,价格!$A$3:$A$5,价格!$C$3:$C$5,,-1)</f>
        <v>27.208500000000001</v>
      </c>
      <c r="L56" s="21">
        <f t="shared" ca="1" si="5"/>
        <v>38.01</v>
      </c>
    </row>
    <row r="57" spans="1:12" s="20" customFormat="1" x14ac:dyDescent="0.3">
      <c r="A57" s="18">
        <f t="shared" ca="1" si="6"/>
        <v>43826</v>
      </c>
      <c r="B57" s="19">
        <f t="shared" ca="1" si="0"/>
        <v>0.66180555555555554</v>
      </c>
      <c r="C57" s="20" t="str">
        <f t="shared" ref="C57" ca="1" si="141">D56</f>
        <v>荣宁园-南2门</v>
      </c>
      <c r="D57" s="20" t="str">
        <f t="shared" ref="D57" ca="1" si="142">C56</f>
        <v>中国建筑第八工程局有限公司华北分局</v>
      </c>
      <c r="E57" s="22">
        <f t="shared" ref="E57" ca="1" si="143">E56+RANDBETWEEN(10,35)/10</f>
        <v>19.23</v>
      </c>
      <c r="F57" s="20" t="str">
        <f ca="1">IF(_xlfn.MINIFS(时间!A:A,时间!A:A,"&gt;="&amp;A57)-A57=0,"假期",TEXT(A57,"[$-zh-CN]aaa"))</f>
        <v>周五</v>
      </c>
      <c r="G57" s="20">
        <f t="shared" ca="1" si="2"/>
        <v>46</v>
      </c>
      <c r="H57" s="20">
        <f t="shared" ca="1" si="69"/>
        <v>25</v>
      </c>
      <c r="I57" s="19">
        <f t="shared" ca="1" si="70"/>
        <v>0.6791666666666667</v>
      </c>
      <c r="J57" s="22">
        <f ca="1">H57*价格!$B$6</f>
        <v>10</v>
      </c>
      <c r="K57" s="22">
        <v>44.05</v>
      </c>
      <c r="L57" s="22">
        <f t="shared" ca="1" si="5"/>
        <v>54.05</v>
      </c>
    </row>
    <row r="58" spans="1:12" x14ac:dyDescent="0.3">
      <c r="A58" s="15">
        <f t="shared" ref="A58" ca="1" si="144">A56+RANDBETWEEN(2,4)</f>
        <v>43828</v>
      </c>
      <c r="B58" s="16">
        <f t="shared" ref="B58" ca="1" si="145">TIME(RANDBETWEEN(13,15),RANDBETWEEN(0,59),RANDBETWEEN(0,59))</f>
        <v>0.63680555555555551</v>
      </c>
      <c r="C58" s="14" t="str">
        <f ca="1">OFFSET(出发到达!$A$1,RANDBETWEEN(1,4),0)</f>
        <v>中国建筑第八工程局北京-东南门</v>
      </c>
      <c r="D58" s="14" t="str">
        <f ca="1">OFFSET(出发到达!$A$1,0,RANDBETWEEN(1,5))</f>
        <v>荣宁园-南2门</v>
      </c>
      <c r="E58" s="21" cm="1">
        <f t="array" aca="1" ref="E58" ca="1">_xlfn.XLOOKUP(C58,出发到达!$A$2:$A$5,_xlfn.XLOOKUP(D58,出发到达!$B$1:$F$1,出发到达!$B$2:$F$5))+RANDBETWEEN(-100,300)/100</f>
        <v>17.739999999999998</v>
      </c>
      <c r="F58" s="17" t="str">
        <f ca="1">IF(_xlfn.MINIFS(时间!A:A,时间!A:A,"&gt;="&amp;A58)-A58=0,"假期",TEXT(A58,"[$-zh-CN]aaa"))</f>
        <v>周日</v>
      </c>
      <c r="G58" s="14">
        <f t="shared" ca="1" si="2"/>
        <v>50</v>
      </c>
      <c r="H58" s="14">
        <f t="shared" ca="1" si="69"/>
        <v>21</v>
      </c>
      <c r="I58" s="16">
        <f t="shared" ca="1" si="70"/>
        <v>0.65138888888888891</v>
      </c>
      <c r="J58" s="21">
        <f ca="1">H58*价格!$B$6</f>
        <v>8.4</v>
      </c>
      <c r="K58" s="21">
        <f ca="1">E58*_xlfn.XLOOKUP(E58,价格!$A$3:$A$5,价格!$B$3:$B$5,,-1)-_xlfn.XLOOKUP(E58,价格!$A$3:$A$5,价格!$C$3:$C$5,,-1)</f>
        <v>28.592999999999996</v>
      </c>
      <c r="L58" s="21">
        <f t="shared" ca="1" si="5"/>
        <v>36.99</v>
      </c>
    </row>
    <row r="59" spans="1:12" s="20" customFormat="1" x14ac:dyDescent="0.3">
      <c r="A59" s="18">
        <f t="shared" ca="1" si="6"/>
        <v>43828</v>
      </c>
      <c r="B59" s="19">
        <f t="shared" ca="1" si="0"/>
        <v>0.68472222222222223</v>
      </c>
      <c r="C59" s="20" t="str">
        <f t="shared" ref="C59" ca="1" si="146">D58</f>
        <v>荣宁园-南2门</v>
      </c>
      <c r="D59" s="20" t="str">
        <f t="shared" ref="D59" ca="1" si="147">C58</f>
        <v>中国建筑第八工程局北京-东南门</v>
      </c>
      <c r="E59" s="22">
        <f t="shared" ref="E59" ca="1" si="148">E58+RANDBETWEEN(10,35)/10</f>
        <v>19.84</v>
      </c>
      <c r="F59" s="20" t="str">
        <f ca="1">IF(_xlfn.MINIFS(时间!A:A,时间!A:A,"&gt;="&amp;A59)-A59=0,"假期",TEXT(A59,"[$-zh-CN]aaa"))</f>
        <v>周日</v>
      </c>
      <c r="G59" s="20">
        <f t="shared" ca="1" si="2"/>
        <v>46.6</v>
      </c>
      <c r="H59" s="20">
        <f t="shared" ca="1" si="69"/>
        <v>26</v>
      </c>
      <c r="I59" s="19">
        <f t="shared" ca="1" si="70"/>
        <v>0.70277777777777783</v>
      </c>
      <c r="J59" s="22">
        <f ca="1">H59*价格!$B$6</f>
        <v>10.4</v>
      </c>
      <c r="K59" s="22">
        <v>45.05</v>
      </c>
      <c r="L59" s="22">
        <f t="shared" ca="1" si="5"/>
        <v>55.45</v>
      </c>
    </row>
    <row r="60" spans="1:12" x14ac:dyDescent="0.3">
      <c r="A60" s="15">
        <f t="shared" ref="A60" ca="1" si="149">A58+RANDBETWEEN(2,4)</f>
        <v>43831</v>
      </c>
      <c r="B60" s="16">
        <f t="shared" ref="B60" ca="1" si="150">TIME(RANDBETWEEN(13,15),RANDBETWEEN(0,59),RANDBETWEEN(0,59))</f>
        <v>0.59363425925925928</v>
      </c>
      <c r="C60" s="14" t="str">
        <f ca="1">OFFSET(出发到达!$A$1,RANDBETWEEN(1,4),0)</f>
        <v>远大园一区-东南门</v>
      </c>
      <c r="D60" s="14" t="str">
        <f ca="1">OFFSET(出发到达!$A$1,0,RANDBETWEEN(1,5))</f>
        <v>荣宁园-南2门</v>
      </c>
      <c r="E60" s="21" cm="1">
        <f t="array" aca="1" ref="E60" ca="1">_xlfn.XLOOKUP(C60,出发到达!$A$2:$A$5,_xlfn.XLOOKUP(D60,出发到达!$B$1:$F$1,出发到达!$B$2:$F$5))+RANDBETWEEN(-100,300)/100</f>
        <v>17.850000000000001</v>
      </c>
      <c r="F60" s="17" t="str">
        <f ca="1">IF(_xlfn.MINIFS(时间!A:A,时间!A:A,"&gt;="&amp;A60)-A60=0,"假期",TEXT(A60,"[$-zh-CN]aaa"))</f>
        <v>假期</v>
      </c>
      <c r="G60" s="14">
        <f t="shared" ca="1" si="2"/>
        <v>37.6</v>
      </c>
      <c r="H60" s="14">
        <f t="shared" ref="H60:H61" ca="1" si="151">ROUND(E60/G60*60,0)</f>
        <v>28</v>
      </c>
      <c r="I60" s="16">
        <f t="shared" ref="I60:I61" ca="1" si="152">TIME(HOUR(B60),MINUTE(B60)+H60,0)</f>
        <v>0.61249999999999993</v>
      </c>
      <c r="J60" s="21">
        <f ca="1">H60*价格!$B$6</f>
        <v>11.200000000000001</v>
      </c>
      <c r="K60" s="21">
        <f ca="1">E60*_xlfn.XLOOKUP(E60,价格!$A$3:$A$5,价格!$B$3:$B$5,,-1)-_xlfn.XLOOKUP(E60,价格!$A$3:$A$5,价格!$C$3:$C$5,,-1)</f>
        <v>28.807500000000005</v>
      </c>
      <c r="L60" s="21">
        <f t="shared" ca="1" si="5"/>
        <v>40.01</v>
      </c>
    </row>
    <row r="61" spans="1:12" s="20" customFormat="1" x14ac:dyDescent="0.3">
      <c r="A61" s="18">
        <f t="shared" ca="1" si="6"/>
        <v>43831</v>
      </c>
      <c r="B61" s="19">
        <f t="shared" ca="1" si="0"/>
        <v>0.64236111111111105</v>
      </c>
      <c r="C61" s="20" t="str">
        <f t="shared" ref="C61" ca="1" si="153">D60</f>
        <v>荣宁园-南2门</v>
      </c>
      <c r="D61" s="20" t="str">
        <f t="shared" ref="D61" ca="1" si="154">C60</f>
        <v>远大园一区-东南门</v>
      </c>
      <c r="E61" s="22">
        <f t="shared" ref="E61" ca="1" si="155">E60+RANDBETWEEN(10,35)/10</f>
        <v>20.25</v>
      </c>
      <c r="F61" s="20" t="str">
        <f ca="1">IF(_xlfn.MINIFS(时间!A:A,时间!A:A,"&gt;="&amp;A61)-A61=0,"假期",TEXT(A61,"[$-zh-CN]aaa"))</f>
        <v>假期</v>
      </c>
      <c r="G61" s="20">
        <f t="shared" ca="1" si="2"/>
        <v>40.6</v>
      </c>
      <c r="H61" s="20">
        <f t="shared" ca="1" si="151"/>
        <v>30</v>
      </c>
      <c r="I61" s="19">
        <f t="shared" ca="1" si="152"/>
        <v>0.66319444444444442</v>
      </c>
      <c r="J61" s="22">
        <f ca="1">H61*价格!$B$6</f>
        <v>12</v>
      </c>
      <c r="K61" s="22">
        <v>46.05</v>
      </c>
      <c r="L61" s="22">
        <f t="shared" ca="1" si="5"/>
        <v>58.05</v>
      </c>
    </row>
  </sheetData>
  <autoFilter ref="A1:L2" xr:uid="{00000000-0009-0000-0000-000000000000}"/>
  <phoneticPr fontId="6" type="noConversion"/>
  <conditionalFormatting sqref="F1:F1048576">
    <cfRule type="expression" dxfId="0" priority="1">
      <formula>OR($F1="周六",$F1="周日",$F1="假期")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topLeftCell="A6" zoomScale="160" zoomScaleNormal="160" workbookViewId="0">
      <selection activeCell="A13" sqref="A13"/>
    </sheetView>
  </sheetViews>
  <sheetFormatPr defaultColWidth="10" defaultRowHeight="15.6" x14ac:dyDescent="0.3"/>
  <sheetData>
    <row r="1" spans="1:3" x14ac:dyDescent="0.3">
      <c r="A1" t="s">
        <v>19</v>
      </c>
      <c r="B1" s="1">
        <v>13</v>
      </c>
    </row>
    <row r="2" spans="1:3" x14ac:dyDescent="0.3">
      <c r="A2" t="s">
        <v>15</v>
      </c>
      <c r="B2" s="2" t="s">
        <v>20</v>
      </c>
    </row>
    <row r="3" spans="1:3" x14ac:dyDescent="0.3">
      <c r="A3">
        <v>3</v>
      </c>
      <c r="B3">
        <v>1.45</v>
      </c>
    </row>
    <row r="4" spans="1:3" x14ac:dyDescent="0.3">
      <c r="A4">
        <v>15</v>
      </c>
      <c r="B4">
        <v>1.95</v>
      </c>
      <c r="C4">
        <f>12*0.5</f>
        <v>6</v>
      </c>
    </row>
    <row r="5" spans="1:3" x14ac:dyDescent="0.3">
      <c r="A5">
        <v>40</v>
      </c>
      <c r="B5">
        <v>2.85</v>
      </c>
      <c r="C5">
        <f>12*1.4+25*0.9</f>
        <v>39.299999999999997</v>
      </c>
    </row>
    <row r="6" spans="1:3" x14ac:dyDescent="0.3">
      <c r="A6" t="s">
        <v>14</v>
      </c>
      <c r="B6">
        <v>0.4</v>
      </c>
    </row>
    <row r="9" spans="1:3" x14ac:dyDescent="0.3">
      <c r="A9" s="3">
        <v>43739</v>
      </c>
    </row>
    <row r="10" spans="1:3" x14ac:dyDescent="0.3">
      <c r="A10" s="4">
        <f ca="1">TODAY()</f>
        <v>43918</v>
      </c>
    </row>
    <row r="11" spans="1:3" x14ac:dyDescent="0.3">
      <c r="A11">
        <f ca="1">NETWORKDAYS(A9,A10,时间!A:A)</f>
        <v>106</v>
      </c>
    </row>
    <row r="12" spans="1:3" x14ac:dyDescent="0.3">
      <c r="A12">
        <v>2010</v>
      </c>
      <c r="B12" s="12" t="s">
        <v>33</v>
      </c>
    </row>
    <row r="13" spans="1:3" x14ac:dyDescent="0.3">
      <c r="A13">
        <f ca="1">ROUND(SUM(数据!K:K),2)</f>
        <v>2147.87</v>
      </c>
      <c r="B13" s="12" t="s">
        <v>34</v>
      </c>
    </row>
    <row r="37" spans="3:3" x14ac:dyDescent="0.3">
      <c r="C37" s="5"/>
    </row>
    <row r="38" spans="3:3" x14ac:dyDescent="0.3">
      <c r="C38" s="5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"/>
  <sheetViews>
    <sheetView zoomScale="190" zoomScaleNormal="190" workbookViewId="0"/>
  </sheetViews>
  <sheetFormatPr defaultColWidth="10" defaultRowHeight="15.6" x14ac:dyDescent="0.3"/>
  <sheetData>
    <row r="1" spans="1:1" x14ac:dyDescent="0.3">
      <c r="A1" s="10">
        <v>43831</v>
      </c>
    </row>
    <row r="2" spans="1:1" x14ac:dyDescent="0.3">
      <c r="A2" s="10">
        <v>43739</v>
      </c>
    </row>
    <row r="3" spans="1:1" x14ac:dyDescent="0.3">
      <c r="A3" s="10">
        <v>43740</v>
      </c>
    </row>
    <row r="4" spans="1:1" x14ac:dyDescent="0.3">
      <c r="A4" s="10">
        <v>43741</v>
      </c>
    </row>
    <row r="5" spans="1:1" x14ac:dyDescent="0.3">
      <c r="A5" s="10">
        <v>43742</v>
      </c>
    </row>
    <row r="6" spans="1:1" x14ac:dyDescent="0.3">
      <c r="A6" s="10">
        <v>43743</v>
      </c>
    </row>
    <row r="7" spans="1:1" x14ac:dyDescent="0.3">
      <c r="A7" s="10">
        <v>43744</v>
      </c>
    </row>
    <row r="8" spans="1:1" x14ac:dyDescent="0.3">
      <c r="A8" s="10">
        <v>43745</v>
      </c>
    </row>
    <row r="9" spans="1:1" x14ac:dyDescent="0.3">
      <c r="A9" s="5">
        <v>43853</v>
      </c>
    </row>
    <row r="10" spans="1:1" x14ac:dyDescent="0.3">
      <c r="A10" s="5">
        <v>43854</v>
      </c>
    </row>
    <row r="11" spans="1:1" x14ac:dyDescent="0.3">
      <c r="A11" s="5">
        <v>43855</v>
      </c>
    </row>
    <row r="12" spans="1:1" x14ac:dyDescent="0.3">
      <c r="A12" s="5">
        <v>43856</v>
      </c>
    </row>
    <row r="13" spans="1:1" x14ac:dyDescent="0.3">
      <c r="A13" s="5">
        <v>43857</v>
      </c>
    </row>
    <row r="14" spans="1:1" x14ac:dyDescent="0.3">
      <c r="A14" s="5">
        <v>43858</v>
      </c>
    </row>
    <row r="15" spans="1:1" x14ac:dyDescent="0.3">
      <c r="A15" s="5">
        <v>43859</v>
      </c>
    </row>
    <row r="16" spans="1:1" x14ac:dyDescent="0.3">
      <c r="A16" s="5">
        <v>43860</v>
      </c>
    </row>
    <row r="17" spans="1:1" x14ac:dyDescent="0.3">
      <c r="A17" s="5">
        <v>43861</v>
      </c>
    </row>
    <row r="18" spans="1:1" x14ac:dyDescent="0.3">
      <c r="A18" s="5">
        <v>43862</v>
      </c>
    </row>
    <row r="19" spans="1:1" x14ac:dyDescent="0.3">
      <c r="A19" s="5">
        <v>43863</v>
      </c>
    </row>
    <row r="20" spans="1:1" x14ac:dyDescent="0.3">
      <c r="A20" s="5">
        <v>43864</v>
      </c>
    </row>
    <row r="21" spans="1:1" x14ac:dyDescent="0.3">
      <c r="A21" s="5">
        <v>43865</v>
      </c>
    </row>
    <row r="22" spans="1:1" x14ac:dyDescent="0.3">
      <c r="A22" s="5">
        <v>43866</v>
      </c>
    </row>
    <row r="23" spans="1:1" x14ac:dyDescent="0.3">
      <c r="A23" s="5">
        <v>43867</v>
      </c>
    </row>
    <row r="24" spans="1:1" x14ac:dyDescent="0.3">
      <c r="A24" s="5">
        <v>43868</v>
      </c>
    </row>
    <row r="25" spans="1:1" x14ac:dyDescent="0.3">
      <c r="A25" s="5">
        <v>43869</v>
      </c>
    </row>
    <row r="26" spans="1:1" x14ac:dyDescent="0.3">
      <c r="A26" s="5">
        <v>43870</v>
      </c>
    </row>
    <row r="27" spans="1:1" x14ac:dyDescent="0.3">
      <c r="A27" s="5">
        <v>43871</v>
      </c>
    </row>
    <row r="28" spans="1:1" x14ac:dyDescent="0.3">
      <c r="A28" s="5">
        <v>43872</v>
      </c>
    </row>
    <row r="29" spans="1:1" x14ac:dyDescent="0.3">
      <c r="A29" s="5">
        <v>43873</v>
      </c>
    </row>
    <row r="30" spans="1:1" x14ac:dyDescent="0.3">
      <c r="A30" s="5">
        <v>43874</v>
      </c>
    </row>
    <row r="31" spans="1:1" x14ac:dyDescent="0.3">
      <c r="A31" s="5">
        <v>43875</v>
      </c>
    </row>
    <row r="32" spans="1:1" x14ac:dyDescent="0.3">
      <c r="A32" s="5">
        <v>43876</v>
      </c>
    </row>
    <row r="33" spans="1:1" x14ac:dyDescent="0.3">
      <c r="A33" s="5">
        <v>43877</v>
      </c>
    </row>
    <row r="34" spans="1:1" x14ac:dyDescent="0.3">
      <c r="A34" s="11">
        <v>43925</v>
      </c>
    </row>
    <row r="35" spans="1:1" x14ac:dyDescent="0.3">
      <c r="A35" s="11">
        <v>43926</v>
      </c>
    </row>
    <row r="36" spans="1:1" x14ac:dyDescent="0.3">
      <c r="A36" s="11">
        <v>43927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9849-BC2B-AA40-80D8-ABBD2A090EF3}">
  <dimension ref="A1:F5"/>
  <sheetViews>
    <sheetView zoomScale="145" zoomScaleNormal="145" zoomScaleSheetLayoutView="100" workbookViewId="0">
      <selection activeCell="B1" sqref="B1"/>
    </sheetView>
  </sheetViews>
  <sheetFormatPr defaultRowHeight="15.6" x14ac:dyDescent="0.3"/>
  <cols>
    <col min="1" max="1" width="34" bestFit="1" customWidth="1"/>
    <col min="2" max="2" width="14.1796875" customWidth="1"/>
    <col min="3" max="3" width="15.6328125" customWidth="1"/>
    <col min="4" max="4" width="11.36328125" customWidth="1"/>
    <col min="5" max="5" width="11.08984375" customWidth="1"/>
    <col min="6" max="6" width="7.81640625" customWidth="1"/>
  </cols>
  <sheetData>
    <row r="1" spans="1:6" s="25" customFormat="1" ht="45.6" customHeight="1" x14ac:dyDescent="0.3">
      <c r="A1" s="24" t="s">
        <v>23</v>
      </c>
      <c r="B1" s="24" t="s">
        <v>22</v>
      </c>
      <c r="C1" s="24" t="s">
        <v>28</v>
      </c>
      <c r="D1" s="24" t="s">
        <v>29</v>
      </c>
      <c r="E1" s="24" t="s">
        <v>30</v>
      </c>
      <c r="F1" s="24" t="s">
        <v>31</v>
      </c>
    </row>
    <row r="2" spans="1:6" x14ac:dyDescent="0.3">
      <c r="A2" s="14" t="s">
        <v>24</v>
      </c>
      <c r="B2" s="14">
        <v>16</v>
      </c>
      <c r="C2" s="14">
        <v>16</v>
      </c>
      <c r="D2" s="14">
        <v>18</v>
      </c>
      <c r="E2" s="14">
        <v>18</v>
      </c>
      <c r="F2" s="14">
        <v>16</v>
      </c>
    </row>
    <row r="3" spans="1:6" x14ac:dyDescent="0.3">
      <c r="A3" s="14" t="s">
        <v>25</v>
      </c>
      <c r="B3" s="14">
        <v>16</v>
      </c>
      <c r="C3" s="14">
        <v>16</v>
      </c>
      <c r="D3" s="14">
        <v>18</v>
      </c>
      <c r="E3" s="14">
        <v>18</v>
      </c>
      <c r="F3" s="14">
        <v>16</v>
      </c>
    </row>
    <row r="4" spans="1:6" x14ac:dyDescent="0.3">
      <c r="A4" s="14" t="s">
        <v>26</v>
      </c>
      <c r="B4" s="14">
        <v>16</v>
      </c>
      <c r="C4" s="14">
        <v>16</v>
      </c>
      <c r="D4" s="14">
        <v>18</v>
      </c>
      <c r="E4" s="14">
        <v>18</v>
      </c>
      <c r="F4" s="14">
        <v>16</v>
      </c>
    </row>
    <row r="5" spans="1:6" x14ac:dyDescent="0.3">
      <c r="A5" s="14" t="s">
        <v>27</v>
      </c>
      <c r="B5" s="14">
        <v>16</v>
      </c>
      <c r="C5" s="14">
        <v>16</v>
      </c>
      <c r="D5" s="14">
        <v>18</v>
      </c>
      <c r="E5" s="14">
        <v>18</v>
      </c>
      <c r="F5" s="14">
        <v>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tmp</vt:lpstr>
      <vt:lpstr>数据</vt:lpstr>
      <vt:lpstr>价格</vt:lpstr>
      <vt:lpstr>时间</vt:lpstr>
      <vt:lpstr>出发到达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Lau</dc:creator>
  <cp:lastModifiedBy>Andrew Lau</cp:lastModifiedBy>
  <dcterms:created xsi:type="dcterms:W3CDTF">2020-03-18T19:21:34Z</dcterms:created>
  <dcterms:modified xsi:type="dcterms:W3CDTF">2020-03-28T07:22:10Z</dcterms:modified>
</cp:coreProperties>
</file>